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sbabiy\Desktop\на ПОРТАЛ\На Сайт ИТОГИ ОАИП за 2020 год\"/>
    </mc:Choice>
  </mc:AlternateContent>
  <bookViews>
    <workbookView xWindow="-120" yWindow="-120" windowWidth="29040" windowHeight="15840"/>
  </bookViews>
  <sheets>
    <sheet name="ОтчетДЭР" sheetId="1" r:id="rId1"/>
    <sheet name="Лист1" sheetId="2" r:id="rId2"/>
  </sheets>
  <externalReferences>
    <externalReference r:id="rId3"/>
  </externalReferences>
  <definedNames>
    <definedName name="_xlnm._FilterDatabase" localSheetId="0" hidden="1">ОтчетДЭР!$P$1:$P$1036</definedName>
    <definedName name="АннаХК_">#REF!</definedName>
    <definedName name="_xlnm.Print_Titles" localSheetId="0">ОтчетДЭР!$5:$9</definedName>
    <definedName name="НовохоперскШкола">[1]РЕЕСТР!#REF!</definedName>
    <definedName name="_xlnm.Print_Area" localSheetId="0">ОтчетДЭР!$A$1:$AJ$1036</definedName>
  </definedNames>
  <calcPr calcId="152511"/>
</workbook>
</file>

<file path=xl/calcChain.xml><?xml version="1.0" encoding="utf-8"?>
<calcChain xmlns="http://schemas.openxmlformats.org/spreadsheetml/2006/main">
  <c r="Y532" i="1" l="1"/>
  <c r="W534" i="1" l="1"/>
  <c r="W536" i="1"/>
  <c r="W533" i="1"/>
  <c r="S922" i="1" l="1"/>
  <c r="AD922" i="1" l="1"/>
  <c r="AD920" i="1" s="1"/>
  <c r="AD894" i="1" s="1"/>
  <c r="D894" i="1"/>
  <c r="E894" i="1"/>
  <c r="F894" i="1"/>
  <c r="G894" i="1"/>
  <c r="H894" i="1"/>
  <c r="I894" i="1"/>
  <c r="J894" i="1"/>
  <c r="K894" i="1"/>
  <c r="L894" i="1"/>
  <c r="M894" i="1"/>
  <c r="N894" i="1"/>
  <c r="P894" i="1"/>
  <c r="Q894" i="1"/>
  <c r="T894" i="1"/>
  <c r="U894" i="1"/>
  <c r="X894" i="1"/>
  <c r="Y894" i="1"/>
  <c r="Z894" i="1"/>
  <c r="AC894" i="1"/>
  <c r="AE894" i="1"/>
  <c r="AF894" i="1"/>
  <c r="AG894" i="1"/>
  <c r="AH894" i="1"/>
  <c r="C894" i="1"/>
  <c r="J922" i="1"/>
  <c r="J920" i="1"/>
  <c r="G924" i="1"/>
  <c r="G923" i="1"/>
  <c r="G922" i="1"/>
  <c r="F922" i="1"/>
  <c r="F920" i="1" s="1"/>
  <c r="G921" i="1"/>
  <c r="E920" i="1"/>
  <c r="D920" i="1"/>
  <c r="C920" i="1"/>
  <c r="AE924" i="1"/>
  <c r="AD924" i="1"/>
  <c r="AC924" i="1"/>
  <c r="AB924" i="1"/>
  <c r="O924" i="1"/>
  <c r="K924" i="1"/>
  <c r="AE923" i="1"/>
  <c r="AC923" i="1"/>
  <c r="AB923" i="1"/>
  <c r="O923" i="1"/>
  <c r="K923" i="1"/>
  <c r="AE922" i="1"/>
  <c r="AC922" i="1"/>
  <c r="AB922" i="1"/>
  <c r="S920" i="1"/>
  <c r="O922" i="1"/>
  <c r="K922" i="1"/>
  <c r="AE921" i="1"/>
  <c r="AC921" i="1"/>
  <c r="AB921" i="1"/>
  <c r="AA921" i="1"/>
  <c r="W920" i="1"/>
  <c r="O921" i="1"/>
  <c r="K921" i="1"/>
  <c r="K920" i="1" s="1"/>
  <c r="AH920" i="1"/>
  <c r="AG920" i="1"/>
  <c r="AF920" i="1"/>
  <c r="AE920" i="1"/>
  <c r="Z920" i="1"/>
  <c r="Y920" i="1"/>
  <c r="X920" i="1"/>
  <c r="AB920" i="1" s="1"/>
  <c r="V920" i="1"/>
  <c r="V894" i="1" s="1"/>
  <c r="U920" i="1"/>
  <c r="T920" i="1"/>
  <c r="R920" i="1"/>
  <c r="R894" i="1" s="1"/>
  <c r="Q920" i="1"/>
  <c r="P920" i="1"/>
  <c r="N920" i="1"/>
  <c r="M920" i="1"/>
  <c r="L920" i="1"/>
  <c r="I920" i="1"/>
  <c r="H920" i="1"/>
  <c r="AA922" i="1" l="1"/>
  <c r="G920" i="1"/>
  <c r="AC920" i="1"/>
  <c r="O920" i="1"/>
  <c r="O894" i="1" s="1"/>
  <c r="AA923" i="1"/>
  <c r="AA924" i="1"/>
  <c r="AA920" i="1"/>
  <c r="Y533" i="1" l="1"/>
  <c r="S986" i="1" l="1"/>
  <c r="S987" i="1"/>
  <c r="S985" i="1"/>
  <c r="O728" i="1"/>
  <c r="O729" i="1"/>
  <c r="O727" i="1"/>
  <c r="Y986" i="1"/>
  <c r="W986" i="1" s="1"/>
  <c r="Y987" i="1"/>
  <c r="W987" i="1" s="1"/>
  <c r="Y985" i="1"/>
  <c r="W985" i="1" s="1"/>
  <c r="Y572" i="1" l="1"/>
  <c r="Y571" i="1" s="1"/>
  <c r="AG1002" i="1" l="1"/>
  <c r="AF1002" i="1"/>
  <c r="AE1002" i="1" s="1"/>
  <c r="Z998" i="1"/>
  <c r="Y998" i="1"/>
  <c r="V998" i="1"/>
  <c r="Z984" i="1" l="1"/>
  <c r="Z983" i="1"/>
  <c r="Z667" i="1"/>
  <c r="Z668" i="1"/>
  <c r="Z669" i="1"/>
  <c r="Z670" i="1"/>
  <c r="Y667" i="1"/>
  <c r="Y668" i="1"/>
  <c r="Y669" i="1"/>
  <c r="Y670" i="1"/>
  <c r="Y666" i="1"/>
  <c r="Z793" i="1"/>
  <c r="Z794" i="1"/>
  <c r="Z795" i="1"/>
  <c r="Z796" i="1"/>
  <c r="Y793" i="1"/>
  <c r="Y794" i="1"/>
  <c r="Y795" i="1"/>
  <c r="Y796" i="1"/>
  <c r="Y792" i="1"/>
  <c r="V792" i="1"/>
  <c r="Z792" i="1" s="1"/>
  <c r="O795" i="1"/>
  <c r="O796" i="1"/>
  <c r="O794" i="1"/>
  <c r="R792" i="1"/>
  <c r="Z726" i="1"/>
  <c r="Z727" i="1"/>
  <c r="Z728" i="1"/>
  <c r="Z729" i="1"/>
  <c r="Y726" i="1"/>
  <c r="Y727" i="1"/>
  <c r="Y728" i="1"/>
  <c r="Y729" i="1"/>
  <c r="Y725" i="1"/>
  <c r="V725" i="1"/>
  <c r="Z725" i="1" s="1"/>
  <c r="Y85" i="1" l="1"/>
  <c r="AC87" i="1"/>
  <c r="W779" i="1" l="1"/>
  <c r="S779" i="1"/>
  <c r="V781" i="1"/>
  <c r="U781" i="1"/>
  <c r="T781" i="1"/>
  <c r="Z781" i="1"/>
  <c r="Y786" i="1"/>
  <c r="AE530" i="1"/>
  <c r="W526" i="1"/>
  <c r="D527" i="1" l="1"/>
  <c r="D530" i="1"/>
  <c r="H526" i="1"/>
  <c r="I526" i="1"/>
  <c r="J526" i="1"/>
  <c r="L526" i="1"/>
  <c r="AB526" i="1" s="1"/>
  <c r="M526" i="1"/>
  <c r="N526" i="1"/>
  <c r="O526" i="1"/>
  <c r="S526" i="1"/>
  <c r="AF526" i="1"/>
  <c r="AG526" i="1"/>
  <c r="AH526" i="1"/>
  <c r="AE526" i="1"/>
  <c r="G527" i="1"/>
  <c r="K527" i="1"/>
  <c r="O527" i="1"/>
  <c r="AB527" i="1"/>
  <c r="AC527" i="1"/>
  <c r="AD527" i="1"/>
  <c r="AE527" i="1"/>
  <c r="G528" i="1"/>
  <c r="K528" i="1"/>
  <c r="O528" i="1"/>
  <c r="AB528" i="1"/>
  <c r="AC528" i="1"/>
  <c r="AD528" i="1"/>
  <c r="AE528" i="1"/>
  <c r="G529" i="1"/>
  <c r="K529" i="1"/>
  <c r="O529" i="1"/>
  <c r="AB529" i="1"/>
  <c r="AC529" i="1"/>
  <c r="AD529" i="1"/>
  <c r="AE529" i="1"/>
  <c r="G530" i="1"/>
  <c r="K530" i="1"/>
  <c r="O530" i="1"/>
  <c r="T530" i="1"/>
  <c r="U530" i="1"/>
  <c r="V530" i="1"/>
  <c r="X530" i="1"/>
  <c r="AB530" i="1" s="1"/>
  <c r="Y530" i="1"/>
  <c r="Z530" i="1"/>
  <c r="AD530" i="1"/>
  <c r="AB547" i="1"/>
  <c r="D548" i="1"/>
  <c r="D551" i="1"/>
  <c r="H547" i="1"/>
  <c r="I547" i="1"/>
  <c r="J547" i="1"/>
  <c r="L547" i="1"/>
  <c r="M547" i="1"/>
  <c r="N547" i="1"/>
  <c r="O547" i="1"/>
  <c r="S547" i="1"/>
  <c r="W547" i="1"/>
  <c r="AC550" i="1"/>
  <c r="AH547" i="1"/>
  <c r="AF547" i="1"/>
  <c r="AG547" i="1"/>
  <c r="G548" i="1"/>
  <c r="K548" i="1"/>
  <c r="O548" i="1"/>
  <c r="AB548" i="1"/>
  <c r="AC548" i="1"/>
  <c r="AD548" i="1"/>
  <c r="AE548" i="1"/>
  <c r="G549" i="1"/>
  <c r="K549" i="1"/>
  <c r="O549" i="1"/>
  <c r="AB549" i="1"/>
  <c r="AG549" i="1"/>
  <c r="AC549" i="1" s="1"/>
  <c r="AD549" i="1"/>
  <c r="G550" i="1"/>
  <c r="K550" i="1"/>
  <c r="O550" i="1"/>
  <c r="AB550" i="1"/>
  <c r="AD550" i="1"/>
  <c r="AE550" i="1"/>
  <c r="G551" i="1"/>
  <c r="K551" i="1"/>
  <c r="P551" i="1"/>
  <c r="O551" i="1" s="1"/>
  <c r="T551" i="1"/>
  <c r="U551" i="1"/>
  <c r="V551" i="1"/>
  <c r="Z551" i="1"/>
  <c r="W551" i="1" s="1"/>
  <c r="AB551" i="1"/>
  <c r="AC551" i="1"/>
  <c r="AE551" i="1"/>
  <c r="AD526" i="1" l="1"/>
  <c r="AC526" i="1"/>
  <c r="AE549" i="1"/>
  <c r="AC530" i="1"/>
  <c r="AA530" i="1" s="1"/>
  <c r="S530" i="1"/>
  <c r="AA528" i="1"/>
  <c r="AA526" i="1"/>
  <c r="G526" i="1"/>
  <c r="W530" i="1"/>
  <c r="AA529" i="1"/>
  <c r="AA527" i="1"/>
  <c r="K526" i="1"/>
  <c r="D526" i="1"/>
  <c r="AD547" i="1"/>
  <c r="AA551" i="1"/>
  <c r="AE547" i="1"/>
  <c r="AC547" i="1"/>
  <c r="AA547" i="1" s="1"/>
  <c r="D547" i="1"/>
  <c r="S551" i="1"/>
  <c r="K547" i="1"/>
  <c r="AA550" i="1"/>
  <c r="AA549" i="1"/>
  <c r="AA548" i="1"/>
  <c r="G547" i="1"/>
  <c r="AD551" i="1"/>
  <c r="C531" i="1" l="1"/>
  <c r="E531" i="1"/>
  <c r="F531" i="1"/>
  <c r="P531" i="1"/>
  <c r="Q531" i="1"/>
  <c r="R531" i="1"/>
  <c r="T531" i="1"/>
  <c r="U531" i="1"/>
  <c r="V531" i="1"/>
  <c r="X531" i="1"/>
  <c r="Y531" i="1"/>
  <c r="Z531" i="1"/>
  <c r="S532" i="1"/>
  <c r="S531" i="1" s="1"/>
  <c r="D533" i="1"/>
  <c r="D536" i="1"/>
  <c r="H532" i="1"/>
  <c r="H531" i="1" s="1"/>
  <c r="I532" i="1"/>
  <c r="I531" i="1" s="1"/>
  <c r="J532" i="1"/>
  <c r="J531" i="1" s="1"/>
  <c r="L532" i="1"/>
  <c r="L531" i="1" s="1"/>
  <c r="M532" i="1"/>
  <c r="M531" i="1" s="1"/>
  <c r="N532" i="1"/>
  <c r="N531" i="1" s="1"/>
  <c r="O532" i="1"/>
  <c r="O531" i="1" s="1"/>
  <c r="W532" i="1"/>
  <c r="W531" i="1" s="1"/>
  <c r="AF532" i="1"/>
  <c r="AF531" i="1" s="1"/>
  <c r="AG532" i="1"/>
  <c r="AG531" i="1" s="1"/>
  <c r="AH532" i="1"/>
  <c r="AH531" i="1" s="1"/>
  <c r="G533" i="1"/>
  <c r="K533" i="1"/>
  <c r="O533" i="1"/>
  <c r="AB533" i="1"/>
  <c r="AD533" i="1"/>
  <c r="AE533" i="1"/>
  <c r="G534" i="1"/>
  <c r="K534" i="1"/>
  <c r="O534" i="1"/>
  <c r="AB534" i="1"/>
  <c r="AC534" i="1"/>
  <c r="AD534" i="1"/>
  <c r="AE534" i="1"/>
  <c r="G535" i="1"/>
  <c r="K535" i="1"/>
  <c r="O535" i="1"/>
  <c r="AB535" i="1"/>
  <c r="AC535" i="1"/>
  <c r="AD535" i="1"/>
  <c r="AE535" i="1"/>
  <c r="G536" i="1"/>
  <c r="K536" i="1"/>
  <c r="O536" i="1"/>
  <c r="T536" i="1"/>
  <c r="U536" i="1"/>
  <c r="V536" i="1"/>
  <c r="X536" i="1"/>
  <c r="Z536" i="1"/>
  <c r="AE536" i="1"/>
  <c r="D532" i="1" l="1"/>
  <c r="D531" i="1" s="1"/>
  <c r="AD536" i="1"/>
  <c r="AB536" i="1"/>
  <c r="AA536" i="1" s="1"/>
  <c r="AE532" i="1"/>
  <c r="AE531" i="1" s="1"/>
  <c r="AD532" i="1"/>
  <c r="AD531" i="1" s="1"/>
  <c r="AC531" i="1"/>
  <c r="AB532" i="1"/>
  <c r="AB531" i="1" s="1"/>
  <c r="K532" i="1"/>
  <c r="K531" i="1" s="1"/>
  <c r="G532" i="1"/>
  <c r="G531" i="1" s="1"/>
  <c r="S536" i="1"/>
  <c r="AA534" i="1"/>
  <c r="AA535" i="1"/>
  <c r="AA533" i="1"/>
  <c r="AA532" i="1" l="1"/>
  <c r="AA531" i="1" l="1"/>
  <c r="Z615" i="1" l="1"/>
  <c r="Y615" i="1"/>
  <c r="X615" i="1"/>
  <c r="V615" i="1"/>
  <c r="U615" i="1"/>
  <c r="T615" i="1"/>
  <c r="W611" i="1"/>
  <c r="S611" i="1"/>
  <c r="W615" i="1" l="1"/>
  <c r="S615" i="1"/>
  <c r="AG339" i="1" l="1"/>
  <c r="AH881" i="1" l="1"/>
  <c r="AH882" i="1"/>
  <c r="AH883" i="1"/>
  <c r="AH884" i="1"/>
  <c r="AG881" i="1"/>
  <c r="AG882" i="1"/>
  <c r="AG883" i="1"/>
  <c r="AG884" i="1"/>
  <c r="Y1005" i="1" l="1"/>
  <c r="Y1006" i="1"/>
  <c r="Y1008" i="1"/>
  <c r="U1007" i="1"/>
  <c r="Y1007" i="1" s="1"/>
  <c r="V666" i="1"/>
  <c r="Z666" i="1" s="1"/>
  <c r="C676" i="1"/>
  <c r="T676" i="1"/>
  <c r="U676" i="1"/>
  <c r="X676" i="1"/>
  <c r="V678" i="1"/>
  <c r="S678" i="1" s="1"/>
  <c r="S676" i="1" s="1"/>
  <c r="Y678" i="1"/>
  <c r="X794" i="1"/>
  <c r="X819" i="1"/>
  <c r="Y780" i="1"/>
  <c r="Y781" i="1" s="1"/>
  <c r="X780" i="1"/>
  <c r="X781" i="1" s="1"/>
  <c r="C681" i="1"/>
  <c r="C680" i="1" s="1"/>
  <c r="C679" i="1" s="1"/>
  <c r="Y683" i="1"/>
  <c r="T680" i="1"/>
  <c r="T679" i="1" s="1"/>
  <c r="V682" i="1"/>
  <c r="V683" i="1"/>
  <c r="Z683" i="1" s="1"/>
  <c r="U681" i="1"/>
  <c r="Y681" i="1" s="1"/>
  <c r="Z678" i="1" l="1"/>
  <c r="Z676" i="1" s="1"/>
  <c r="V676" i="1"/>
  <c r="V681" i="1"/>
  <c r="Z681" i="1" s="1"/>
  <c r="W683" i="1"/>
  <c r="S683" i="1"/>
  <c r="Y676" i="1"/>
  <c r="U1004" i="1"/>
  <c r="Y1004" i="1" s="1"/>
  <c r="U680" i="1"/>
  <c r="Y328" i="1"/>
  <c r="T515" i="1"/>
  <c r="V619" i="1"/>
  <c r="Z619" i="1" s="1"/>
  <c r="V618" i="1"/>
  <c r="Z618" i="1" s="1"/>
  <c r="U619" i="1"/>
  <c r="Y619" i="1" s="1"/>
  <c r="U618" i="1"/>
  <c r="Y618" i="1" s="1"/>
  <c r="S681" i="1" l="1"/>
  <c r="S680" i="1" s="1"/>
  <c r="S679" i="1" s="1"/>
  <c r="V680" i="1"/>
  <c r="V679" i="1" s="1"/>
  <c r="Z679" i="1" s="1"/>
  <c r="W678" i="1"/>
  <c r="Y680" i="1"/>
  <c r="U679" i="1"/>
  <c r="Y679" i="1" s="1"/>
  <c r="Z680" i="1"/>
  <c r="W681" i="1"/>
  <c r="X625" i="1"/>
  <c r="P680" i="1"/>
  <c r="P679" i="1" s="1"/>
  <c r="W1023" i="1"/>
  <c r="S1023" i="1"/>
  <c r="O1023" i="1"/>
  <c r="W1022" i="1"/>
  <c r="S1022" i="1"/>
  <c r="O1022" i="1"/>
  <c r="Z1021" i="1"/>
  <c r="Z1019" i="1" s="1"/>
  <c r="Y1021" i="1"/>
  <c r="V1021" i="1"/>
  <c r="V1019" i="1" s="1"/>
  <c r="U1021" i="1"/>
  <c r="U1019" i="1" s="1"/>
  <c r="R1021" i="1"/>
  <c r="R1019" i="1" s="1"/>
  <c r="Q1021" i="1"/>
  <c r="W1020" i="1"/>
  <c r="S1020" i="1"/>
  <c r="O1020" i="1"/>
  <c r="X1019" i="1"/>
  <c r="T1019" i="1"/>
  <c r="P1019" i="1"/>
  <c r="W1000" i="1"/>
  <c r="S1000" i="1"/>
  <c r="O1000" i="1"/>
  <c r="X998" i="1"/>
  <c r="U998" i="1"/>
  <c r="T998" i="1"/>
  <c r="Q998" i="1"/>
  <c r="P998" i="1"/>
  <c r="O999" i="1"/>
  <c r="S999" i="1"/>
  <c r="W999" i="1"/>
  <c r="R998" i="1"/>
  <c r="O1001" i="1"/>
  <c r="S1001" i="1"/>
  <c r="W1001" i="1"/>
  <c r="S992" i="1"/>
  <c r="O992" i="1"/>
  <c r="S991" i="1"/>
  <c r="O991" i="1"/>
  <c r="S990" i="1"/>
  <c r="O990" i="1"/>
  <c r="S989" i="1"/>
  <c r="O989" i="1"/>
  <c r="U988" i="1"/>
  <c r="T988" i="1"/>
  <c r="R988" i="1"/>
  <c r="Q988" i="1"/>
  <c r="P988" i="1"/>
  <c r="W997" i="1"/>
  <c r="S997" i="1"/>
  <c r="O997" i="1"/>
  <c r="W996" i="1"/>
  <c r="S996" i="1"/>
  <c r="O996" i="1"/>
  <c r="Z995" i="1"/>
  <c r="Z993" i="1" s="1"/>
  <c r="Y995" i="1"/>
  <c r="Y993" i="1" s="1"/>
  <c r="V995" i="1"/>
  <c r="V993" i="1" s="1"/>
  <c r="U995" i="1"/>
  <c r="U993" i="1" s="1"/>
  <c r="O995" i="1"/>
  <c r="W994" i="1"/>
  <c r="S994" i="1"/>
  <c r="O994" i="1"/>
  <c r="X993" i="1"/>
  <c r="T993" i="1"/>
  <c r="R993" i="1"/>
  <c r="Q993" i="1"/>
  <c r="P993" i="1"/>
  <c r="W917" i="1"/>
  <c r="S917" i="1"/>
  <c r="O917" i="1"/>
  <c r="W916" i="1"/>
  <c r="S916" i="1"/>
  <c r="O916" i="1"/>
  <c r="Z915" i="1"/>
  <c r="Y915" i="1"/>
  <c r="X915" i="1"/>
  <c r="V915" i="1"/>
  <c r="U915" i="1"/>
  <c r="T915" i="1"/>
  <c r="R915" i="1"/>
  <c r="Q915" i="1"/>
  <c r="P915" i="1"/>
  <c r="Z872" i="1"/>
  <c r="Y872" i="1"/>
  <c r="V872" i="1"/>
  <c r="U872" i="1"/>
  <c r="R872" i="1"/>
  <c r="Q872" i="1"/>
  <c r="W871" i="1"/>
  <c r="S871" i="1"/>
  <c r="O871" i="1"/>
  <c r="Z870" i="1"/>
  <c r="Z868" i="1" s="1"/>
  <c r="Y870" i="1"/>
  <c r="X870" i="1"/>
  <c r="X868" i="1" s="1"/>
  <c r="V870" i="1"/>
  <c r="U870" i="1"/>
  <c r="T870" i="1"/>
  <c r="T868" i="1" s="1"/>
  <c r="R870" i="1"/>
  <c r="Q870" i="1"/>
  <c r="W869" i="1"/>
  <c r="S869" i="1"/>
  <c r="O869" i="1"/>
  <c r="P868" i="1"/>
  <c r="O652" i="1"/>
  <c r="R651" i="1"/>
  <c r="Q651" i="1"/>
  <c r="P651" i="1"/>
  <c r="O651" i="1"/>
  <c r="W884" i="1"/>
  <c r="S884" i="1"/>
  <c r="O884" i="1"/>
  <c r="W883" i="1"/>
  <c r="S883" i="1"/>
  <c r="O883" i="1"/>
  <c r="W882" i="1"/>
  <c r="S882" i="1"/>
  <c r="O882" i="1"/>
  <c r="W881" i="1"/>
  <c r="S881" i="1"/>
  <c r="O881" i="1"/>
  <c r="Z880" i="1"/>
  <c r="Y880" i="1"/>
  <c r="X880" i="1"/>
  <c r="V880" i="1"/>
  <c r="U880" i="1"/>
  <c r="T880" i="1"/>
  <c r="R880" i="1"/>
  <c r="Q880" i="1"/>
  <c r="P880" i="1"/>
  <c r="Y651" i="1"/>
  <c r="Z651" i="1"/>
  <c r="S652" i="1"/>
  <c r="W652" i="1"/>
  <c r="S653" i="1"/>
  <c r="W653" i="1"/>
  <c r="S654" i="1"/>
  <c r="W654" i="1"/>
  <c r="S655" i="1"/>
  <c r="W655" i="1"/>
  <c r="S734" i="1"/>
  <c r="O734" i="1"/>
  <c r="S733" i="1"/>
  <c r="O733" i="1"/>
  <c r="S732" i="1"/>
  <c r="O732" i="1"/>
  <c r="S731" i="1"/>
  <c r="O731" i="1"/>
  <c r="V730" i="1"/>
  <c r="U730" i="1"/>
  <c r="T730" i="1"/>
  <c r="R730" i="1"/>
  <c r="Q730" i="1"/>
  <c r="P730" i="1"/>
  <c r="W846" i="1"/>
  <c r="S846" i="1"/>
  <c r="O846" i="1"/>
  <c r="W845" i="1"/>
  <c r="S845" i="1"/>
  <c r="O845" i="1"/>
  <c r="W844" i="1"/>
  <c r="S844" i="1"/>
  <c r="P844" i="1"/>
  <c r="O844" i="1" s="1"/>
  <c r="W843" i="1"/>
  <c r="S843" i="1"/>
  <c r="O843" i="1"/>
  <c r="Z842" i="1"/>
  <c r="Y842" i="1"/>
  <c r="X842" i="1"/>
  <c r="V842" i="1"/>
  <c r="U842" i="1"/>
  <c r="T842" i="1"/>
  <c r="R842" i="1"/>
  <c r="Q842" i="1"/>
  <c r="P842" i="1"/>
  <c r="W841" i="1"/>
  <c r="S841" i="1"/>
  <c r="O841" i="1"/>
  <c r="W840" i="1"/>
  <c r="S840" i="1"/>
  <c r="O840" i="1"/>
  <c r="W839" i="1"/>
  <c r="V839" i="1"/>
  <c r="AH839" i="1" s="1"/>
  <c r="U839" i="1"/>
  <c r="U837" i="1" s="1"/>
  <c r="R839" i="1"/>
  <c r="O839" i="1" s="1"/>
  <c r="Q839" i="1"/>
  <c r="W838" i="1"/>
  <c r="S838" i="1"/>
  <c r="O838" i="1"/>
  <c r="Z837" i="1"/>
  <c r="Y837" i="1"/>
  <c r="X837" i="1"/>
  <c r="T837" i="1"/>
  <c r="R837" i="1"/>
  <c r="Q837" i="1"/>
  <c r="P837" i="1"/>
  <c r="W836" i="1"/>
  <c r="S836" i="1"/>
  <c r="O836" i="1"/>
  <c r="Y835" i="1"/>
  <c r="W835" i="1" s="1"/>
  <c r="U835" i="1"/>
  <c r="S835" i="1" s="1"/>
  <c r="O835" i="1"/>
  <c r="Z834" i="1"/>
  <c r="Z832" i="1" s="1"/>
  <c r="V834" i="1"/>
  <c r="V832" i="1" s="1"/>
  <c r="R834" i="1"/>
  <c r="R832" i="1" s="1"/>
  <c r="Q834" i="1"/>
  <c r="W833" i="1"/>
  <c r="S833" i="1"/>
  <c r="O833" i="1"/>
  <c r="X832" i="1"/>
  <c r="T832" i="1"/>
  <c r="P832" i="1"/>
  <c r="W831" i="1"/>
  <c r="S831" i="1"/>
  <c r="O831" i="1"/>
  <c r="W830" i="1"/>
  <c r="S830" i="1"/>
  <c r="O830" i="1"/>
  <c r="Z829" i="1"/>
  <c r="Z827" i="1" s="1"/>
  <c r="Y829" i="1"/>
  <c r="V829" i="1"/>
  <c r="U829" i="1"/>
  <c r="R829" i="1"/>
  <c r="R827" i="1" s="1"/>
  <c r="Q829" i="1"/>
  <c r="W828" i="1"/>
  <c r="S828" i="1"/>
  <c r="O828" i="1"/>
  <c r="X827" i="1"/>
  <c r="V827" i="1"/>
  <c r="U827" i="1"/>
  <c r="T827" i="1"/>
  <c r="Q827" i="1"/>
  <c r="P827" i="1"/>
  <c r="W826" i="1"/>
  <c r="S826" i="1"/>
  <c r="O826" i="1"/>
  <c r="W825" i="1"/>
  <c r="S825" i="1"/>
  <c r="O825" i="1"/>
  <c r="Z824" i="1"/>
  <c r="Z822" i="1" s="1"/>
  <c r="Y824" i="1"/>
  <c r="V824" i="1"/>
  <c r="V822" i="1" s="1"/>
  <c r="U824" i="1"/>
  <c r="U822" i="1" s="1"/>
  <c r="R824" i="1"/>
  <c r="R822" i="1" s="1"/>
  <c r="Q824" i="1"/>
  <c r="W823" i="1"/>
  <c r="S823" i="1"/>
  <c r="O823" i="1"/>
  <c r="Y822" i="1"/>
  <c r="X822" i="1"/>
  <c r="T822" i="1"/>
  <c r="P822" i="1"/>
  <c r="W821" i="1"/>
  <c r="S821" i="1"/>
  <c r="O821" i="1"/>
  <c r="W820" i="1"/>
  <c r="S820" i="1"/>
  <c r="O820" i="1"/>
  <c r="Z819" i="1"/>
  <c r="Z817" i="1" s="1"/>
  <c r="Y819" i="1"/>
  <c r="V819" i="1"/>
  <c r="U819" i="1"/>
  <c r="U817" i="1" s="1"/>
  <c r="R819" i="1"/>
  <c r="R817" i="1" s="1"/>
  <c r="Q819" i="1"/>
  <c r="Q817" i="1" s="1"/>
  <c r="W818" i="1"/>
  <c r="S818" i="1"/>
  <c r="O818" i="1"/>
  <c r="X817" i="1"/>
  <c r="V817" i="1"/>
  <c r="T817" i="1"/>
  <c r="P817" i="1"/>
  <c r="W816" i="1"/>
  <c r="S816" i="1"/>
  <c r="O816" i="1"/>
  <c r="W815" i="1"/>
  <c r="S815" i="1"/>
  <c r="O815" i="1"/>
  <c r="Z814" i="1"/>
  <c r="Y814" i="1"/>
  <c r="V814" i="1"/>
  <c r="V812" i="1" s="1"/>
  <c r="U814" i="1"/>
  <c r="R814" i="1"/>
  <c r="R812" i="1" s="1"/>
  <c r="Q814" i="1"/>
  <c r="W813" i="1"/>
  <c r="S813" i="1"/>
  <c r="O813" i="1"/>
  <c r="Y812" i="1"/>
  <c r="X812" i="1"/>
  <c r="T812" i="1"/>
  <c r="Q812" i="1"/>
  <c r="P812" i="1"/>
  <c r="W811" i="1"/>
  <c r="S811" i="1"/>
  <c r="O811" i="1"/>
  <c r="W810" i="1"/>
  <c r="S810" i="1"/>
  <c r="O810" i="1"/>
  <c r="Z809" i="1"/>
  <c r="Z807" i="1" s="1"/>
  <c r="Y809" i="1"/>
  <c r="V809" i="1"/>
  <c r="V807" i="1" s="1"/>
  <c r="U809" i="1"/>
  <c r="U807" i="1" s="1"/>
  <c r="R809" i="1"/>
  <c r="R807" i="1" s="1"/>
  <c r="Q809" i="1"/>
  <c r="Q807" i="1" s="1"/>
  <c r="W808" i="1"/>
  <c r="S808" i="1"/>
  <c r="O808" i="1"/>
  <c r="Y807" i="1"/>
  <c r="X807" i="1"/>
  <c r="T807" i="1"/>
  <c r="P807" i="1"/>
  <c r="W806" i="1"/>
  <c r="S806" i="1"/>
  <c r="O806" i="1"/>
  <c r="W805" i="1"/>
  <c r="S805" i="1"/>
  <c r="O805" i="1"/>
  <c r="Z804" i="1"/>
  <c r="Z802" i="1" s="1"/>
  <c r="Y804" i="1"/>
  <c r="V804" i="1"/>
  <c r="V802" i="1" s="1"/>
  <c r="U804" i="1"/>
  <c r="R804" i="1"/>
  <c r="R802" i="1" s="1"/>
  <c r="Q804" i="1"/>
  <c r="W803" i="1"/>
  <c r="S803" i="1"/>
  <c r="O803" i="1"/>
  <c r="Y802" i="1"/>
  <c r="X802" i="1"/>
  <c r="U802" i="1"/>
  <c r="T802" i="1"/>
  <c r="P802" i="1"/>
  <c r="W801" i="1"/>
  <c r="S801" i="1"/>
  <c r="O801" i="1"/>
  <c r="W800" i="1"/>
  <c r="S800" i="1"/>
  <c r="O800" i="1"/>
  <c r="Z799" i="1"/>
  <c r="Z797" i="1" s="1"/>
  <c r="Y799" i="1"/>
  <c r="Y797" i="1" s="1"/>
  <c r="X799" i="1"/>
  <c r="X797" i="1" s="1"/>
  <c r="V799" i="1"/>
  <c r="V797" i="1" s="1"/>
  <c r="U799" i="1"/>
  <c r="T799" i="1"/>
  <c r="T797" i="1" s="1"/>
  <c r="R799" i="1"/>
  <c r="R797" i="1" s="1"/>
  <c r="Q799" i="1"/>
  <c r="Q797" i="1" s="1"/>
  <c r="W798" i="1"/>
  <c r="S798" i="1"/>
  <c r="O798" i="1"/>
  <c r="U797" i="1"/>
  <c r="P797" i="1"/>
  <c r="Q868" i="1" l="1"/>
  <c r="Y868" i="1"/>
  <c r="R868" i="1"/>
  <c r="W819" i="1"/>
  <c r="W817" i="1" s="1"/>
  <c r="U868" i="1"/>
  <c r="W872" i="1"/>
  <c r="O870" i="1"/>
  <c r="S829" i="1"/>
  <c r="S827" i="1" s="1"/>
  <c r="W829" i="1"/>
  <c r="W804" i="1"/>
  <c r="W824" i="1"/>
  <c r="W822" i="1" s="1"/>
  <c r="O829" i="1"/>
  <c r="O827" i="1" s="1"/>
  <c r="V837" i="1"/>
  <c r="W842" i="1"/>
  <c r="AG880" i="1"/>
  <c r="S880" i="1"/>
  <c r="W995" i="1"/>
  <c r="W993" i="1" s="1"/>
  <c r="W1021" i="1"/>
  <c r="W1019" i="1" s="1"/>
  <c r="O799" i="1"/>
  <c r="O797" i="1" s="1"/>
  <c r="W676" i="1"/>
  <c r="W802" i="1"/>
  <c r="O804" i="1"/>
  <c r="O802" i="1" s="1"/>
  <c r="W814" i="1"/>
  <c r="W812" i="1" s="1"/>
  <c r="O880" i="1"/>
  <c r="AH880" i="1"/>
  <c r="W880" i="1"/>
  <c r="O834" i="1"/>
  <c r="O832" i="1" s="1"/>
  <c r="W680" i="1"/>
  <c r="S799" i="1"/>
  <c r="S797" i="1" s="1"/>
  <c r="S809" i="1"/>
  <c r="S807" i="1" s="1"/>
  <c r="O814" i="1"/>
  <c r="O812" i="1" s="1"/>
  <c r="S814" i="1"/>
  <c r="S812" i="1" s="1"/>
  <c r="S819" i="1"/>
  <c r="S817" i="1" s="1"/>
  <c r="S839" i="1"/>
  <c r="S837" i="1" s="1"/>
  <c r="AG839" i="1"/>
  <c r="W799" i="1"/>
  <c r="W797" i="1" s="1"/>
  <c r="Y817" i="1"/>
  <c r="Q832" i="1"/>
  <c r="O842" i="1"/>
  <c r="S872" i="1"/>
  <c r="O809" i="1"/>
  <c r="O807" i="1" s="1"/>
  <c r="Z812" i="1"/>
  <c r="O819" i="1"/>
  <c r="O817" i="1" s="1"/>
  <c r="O824" i="1"/>
  <c r="O822" i="1" s="1"/>
  <c r="Y827" i="1"/>
  <c r="W651" i="1"/>
  <c r="O872" i="1"/>
  <c r="O993" i="1"/>
  <c r="S988" i="1"/>
  <c r="Y1019" i="1"/>
  <c r="O837" i="1"/>
  <c r="W809" i="1"/>
  <c r="Y834" i="1"/>
  <c r="W837" i="1"/>
  <c r="S842" i="1"/>
  <c r="O730" i="1"/>
  <c r="S730" i="1"/>
  <c r="S651" i="1"/>
  <c r="S870" i="1"/>
  <c r="W870" i="1"/>
  <c r="O988" i="1"/>
  <c r="O1021" i="1"/>
  <c r="O1019" i="1" s="1"/>
  <c r="Q1019" i="1"/>
  <c r="S1021" i="1"/>
  <c r="S1019" i="1" s="1"/>
  <c r="S995" i="1"/>
  <c r="S993" i="1" s="1"/>
  <c r="V868" i="1"/>
  <c r="U834" i="1"/>
  <c r="W827" i="1"/>
  <c r="Q822" i="1"/>
  <c r="S824" i="1"/>
  <c r="S822" i="1" s="1"/>
  <c r="U812" i="1"/>
  <c r="W807" i="1"/>
  <c r="Q802" i="1"/>
  <c r="S804" i="1"/>
  <c r="S802" i="1" s="1"/>
  <c r="W868" i="1" l="1"/>
  <c r="O868" i="1"/>
  <c r="S868" i="1"/>
  <c r="W679" i="1"/>
  <c r="W834" i="1"/>
  <c r="W832" i="1" s="1"/>
  <c r="Y832" i="1"/>
  <c r="S834" i="1"/>
  <c r="S832" i="1" s="1"/>
  <c r="U832" i="1"/>
  <c r="Q604" i="1" l="1"/>
  <c r="P604" i="1"/>
  <c r="AE1013" i="1"/>
  <c r="Z1013" i="1"/>
  <c r="Y1013" i="1"/>
  <c r="X1013" i="1"/>
  <c r="V1013" i="1"/>
  <c r="U1013" i="1"/>
  <c r="T1013" i="1"/>
  <c r="O1013" i="1"/>
  <c r="K1013" i="1"/>
  <c r="G1013" i="1"/>
  <c r="D1013" i="1"/>
  <c r="AE1012" i="1"/>
  <c r="AD1012" i="1"/>
  <c r="AC1012" i="1"/>
  <c r="AB1012" i="1"/>
  <c r="O1012" i="1"/>
  <c r="K1012" i="1"/>
  <c r="G1012" i="1"/>
  <c r="AE1011" i="1"/>
  <c r="AD1011" i="1"/>
  <c r="AC1011" i="1"/>
  <c r="AB1011" i="1"/>
  <c r="O1011" i="1"/>
  <c r="K1011" i="1"/>
  <c r="G1011" i="1"/>
  <c r="AE1010" i="1"/>
  <c r="AD1010" i="1"/>
  <c r="AC1010" i="1"/>
  <c r="AB1010" i="1"/>
  <c r="O1010" i="1"/>
  <c r="K1010" i="1"/>
  <c r="G1010" i="1"/>
  <c r="D1010" i="1"/>
  <c r="AH1009" i="1"/>
  <c r="AG1009" i="1"/>
  <c r="AF1009" i="1"/>
  <c r="W1009" i="1"/>
  <c r="S1009" i="1"/>
  <c r="O1009" i="1"/>
  <c r="N1009" i="1"/>
  <c r="M1009" i="1"/>
  <c r="L1009" i="1"/>
  <c r="J1009" i="1"/>
  <c r="I1009" i="1"/>
  <c r="H1009" i="1"/>
  <c r="AE1008" i="1"/>
  <c r="Z1008" i="1"/>
  <c r="X1008" i="1"/>
  <c r="AB1008" i="1" s="1"/>
  <c r="V1008" i="1"/>
  <c r="O1008" i="1"/>
  <c r="K1008" i="1"/>
  <c r="G1008" i="1"/>
  <c r="D1008" i="1"/>
  <c r="AE1007" i="1"/>
  <c r="AD1007" i="1"/>
  <c r="AC1007" i="1"/>
  <c r="AB1007" i="1"/>
  <c r="O1007" i="1"/>
  <c r="K1007" i="1"/>
  <c r="G1007" i="1"/>
  <c r="AE1006" i="1"/>
  <c r="AD1006" i="1"/>
  <c r="AC1006" i="1"/>
  <c r="AB1006" i="1"/>
  <c r="O1006" i="1"/>
  <c r="K1006" i="1"/>
  <c r="G1006" i="1"/>
  <c r="AE1005" i="1"/>
  <c r="AD1005" i="1"/>
  <c r="AC1005" i="1"/>
  <c r="AB1005" i="1"/>
  <c r="O1005" i="1"/>
  <c r="K1005" i="1"/>
  <c r="G1005" i="1"/>
  <c r="D1005" i="1"/>
  <c r="AH1004" i="1"/>
  <c r="AG1004" i="1"/>
  <c r="AF1004" i="1"/>
  <c r="W1004" i="1"/>
  <c r="S1004" i="1"/>
  <c r="O1004" i="1"/>
  <c r="N1004" i="1"/>
  <c r="M1004" i="1"/>
  <c r="L1004" i="1"/>
  <c r="J1004" i="1"/>
  <c r="I1004" i="1"/>
  <c r="H1004" i="1"/>
  <c r="AE977" i="1"/>
  <c r="Z977" i="1"/>
  <c r="Y977" i="1"/>
  <c r="X977" i="1"/>
  <c r="V977" i="1"/>
  <c r="U977" i="1"/>
  <c r="T977" i="1"/>
  <c r="O977" i="1"/>
  <c r="K977" i="1"/>
  <c r="G977" i="1"/>
  <c r="D977" i="1"/>
  <c r="AE976" i="1"/>
  <c r="AD976" i="1"/>
  <c r="AC976" i="1"/>
  <c r="AB976" i="1"/>
  <c r="O976" i="1"/>
  <c r="K976" i="1"/>
  <c r="G976" i="1"/>
  <c r="AE975" i="1"/>
  <c r="AD975" i="1"/>
  <c r="AC975" i="1"/>
  <c r="AB975" i="1"/>
  <c r="O975" i="1"/>
  <c r="K975" i="1"/>
  <c r="G975" i="1"/>
  <c r="AE974" i="1"/>
  <c r="AD974" i="1"/>
  <c r="AC974" i="1"/>
  <c r="AB974" i="1"/>
  <c r="O974" i="1"/>
  <c r="K974" i="1"/>
  <c r="G974" i="1"/>
  <c r="D974" i="1"/>
  <c r="AH973" i="1"/>
  <c r="AG973" i="1"/>
  <c r="AF973" i="1"/>
  <c r="W973" i="1"/>
  <c r="S973" i="1"/>
  <c r="O973" i="1"/>
  <c r="N973" i="1"/>
  <c r="M973" i="1"/>
  <c r="L973" i="1"/>
  <c r="J973" i="1"/>
  <c r="I973" i="1"/>
  <c r="H973" i="1"/>
  <c r="AE972" i="1"/>
  <c r="Z972" i="1"/>
  <c r="Y972" i="1"/>
  <c r="X972" i="1"/>
  <c r="V972" i="1"/>
  <c r="U972" i="1"/>
  <c r="T972" i="1"/>
  <c r="O972" i="1"/>
  <c r="K972" i="1"/>
  <c r="G972" i="1"/>
  <c r="D972" i="1"/>
  <c r="AE971" i="1"/>
  <c r="AD971" i="1"/>
  <c r="AC971" i="1"/>
  <c r="AB971" i="1"/>
  <c r="O971" i="1"/>
  <c r="K971" i="1"/>
  <c r="G971" i="1"/>
  <c r="AE970" i="1"/>
  <c r="AD970" i="1"/>
  <c r="AC970" i="1"/>
  <c r="AB970" i="1"/>
  <c r="O970" i="1"/>
  <c r="K970" i="1"/>
  <c r="G970" i="1"/>
  <c r="AE969" i="1"/>
  <c r="AD969" i="1"/>
  <c r="AC969" i="1"/>
  <c r="AB969" i="1"/>
  <c r="O969" i="1"/>
  <c r="K969" i="1"/>
  <c r="G969" i="1"/>
  <c r="D969" i="1"/>
  <c r="AH968" i="1"/>
  <c r="AG968" i="1"/>
  <c r="AF968" i="1"/>
  <c r="W968" i="1"/>
  <c r="S968" i="1"/>
  <c r="O968" i="1"/>
  <c r="N968" i="1"/>
  <c r="M968" i="1"/>
  <c r="L968" i="1"/>
  <c r="J968" i="1"/>
  <c r="I968" i="1"/>
  <c r="H968" i="1"/>
  <c r="AE967" i="1"/>
  <c r="Z967" i="1"/>
  <c r="Y967" i="1"/>
  <c r="AC967" i="1" s="1"/>
  <c r="X967" i="1"/>
  <c r="V967" i="1"/>
  <c r="U967" i="1"/>
  <c r="T967" i="1"/>
  <c r="O967" i="1"/>
  <c r="K967" i="1"/>
  <c r="G967" i="1"/>
  <c r="D967" i="1"/>
  <c r="AE966" i="1"/>
  <c r="AD966" i="1"/>
  <c r="AC966" i="1"/>
  <c r="AB966" i="1"/>
  <c r="O966" i="1"/>
  <c r="K966" i="1"/>
  <c r="G966" i="1"/>
  <c r="AE965" i="1"/>
  <c r="AD965" i="1"/>
  <c r="AC965" i="1"/>
  <c r="AB965" i="1"/>
  <c r="O965" i="1"/>
  <c r="K965" i="1"/>
  <c r="G965" i="1"/>
  <c r="AE964" i="1"/>
  <c r="AD964" i="1"/>
  <c r="AC964" i="1"/>
  <c r="AB964" i="1"/>
  <c r="O964" i="1"/>
  <c r="K964" i="1"/>
  <c r="G964" i="1"/>
  <c r="D964" i="1"/>
  <c r="AH963" i="1"/>
  <c r="AG963" i="1"/>
  <c r="AF963" i="1"/>
  <c r="W963" i="1"/>
  <c r="S963" i="1"/>
  <c r="O963" i="1"/>
  <c r="N963" i="1"/>
  <c r="M963" i="1"/>
  <c r="L963" i="1"/>
  <c r="J963" i="1"/>
  <c r="I963" i="1"/>
  <c r="H963" i="1"/>
  <c r="AE962" i="1"/>
  <c r="Z962" i="1"/>
  <c r="Y962" i="1"/>
  <c r="X962" i="1"/>
  <c r="V962" i="1"/>
  <c r="U962" i="1"/>
  <c r="T962" i="1"/>
  <c r="O962" i="1"/>
  <c r="K962" i="1"/>
  <c r="G962" i="1"/>
  <c r="D962" i="1"/>
  <c r="D958" i="1" s="1"/>
  <c r="AE961" i="1"/>
  <c r="AD961" i="1"/>
  <c r="AC961" i="1"/>
  <c r="AB961" i="1"/>
  <c r="O961" i="1"/>
  <c r="K961" i="1"/>
  <c r="G961" i="1"/>
  <c r="AE960" i="1"/>
  <c r="AD960" i="1"/>
  <c r="AC960" i="1"/>
  <c r="AB960" i="1"/>
  <c r="O960" i="1"/>
  <c r="K960" i="1"/>
  <c r="G960" i="1"/>
  <c r="AE959" i="1"/>
  <c r="AD959" i="1"/>
  <c r="AC959" i="1"/>
  <c r="AB959" i="1"/>
  <c r="O959" i="1"/>
  <c r="K959" i="1"/>
  <c r="G959" i="1"/>
  <c r="D959" i="1"/>
  <c r="AH958" i="1"/>
  <c r="AG958" i="1"/>
  <c r="AF958" i="1"/>
  <c r="W958" i="1"/>
  <c r="S958" i="1"/>
  <c r="O958" i="1"/>
  <c r="N958" i="1"/>
  <c r="M958" i="1"/>
  <c r="L958" i="1"/>
  <c r="J958" i="1"/>
  <c r="I958" i="1"/>
  <c r="H958" i="1"/>
  <c r="AE957" i="1"/>
  <c r="Z957" i="1"/>
  <c r="Y957" i="1"/>
  <c r="X957" i="1"/>
  <c r="V957" i="1"/>
  <c r="U957" i="1"/>
  <c r="T957" i="1"/>
  <c r="O957" i="1"/>
  <c r="K957" i="1"/>
  <c r="G957" i="1"/>
  <c r="AE956" i="1"/>
  <c r="AD956" i="1"/>
  <c r="AC956" i="1"/>
  <c r="AB956" i="1"/>
  <c r="O956" i="1"/>
  <c r="K956" i="1"/>
  <c r="G956" i="1"/>
  <c r="AE955" i="1"/>
  <c r="AD955" i="1"/>
  <c r="AC955" i="1"/>
  <c r="AB955" i="1"/>
  <c r="O955" i="1"/>
  <c r="K955" i="1"/>
  <c r="G955" i="1"/>
  <c r="AE954" i="1"/>
  <c r="AD954" i="1"/>
  <c r="AC954" i="1"/>
  <c r="AB954" i="1"/>
  <c r="O954" i="1"/>
  <c r="K954" i="1"/>
  <c r="G954" i="1"/>
  <c r="D954" i="1"/>
  <c r="D953" i="1" s="1"/>
  <c r="AH953" i="1"/>
  <c r="AG953" i="1"/>
  <c r="AF953" i="1"/>
  <c r="W953" i="1"/>
  <c r="S953" i="1"/>
  <c r="O953" i="1"/>
  <c r="N953" i="1"/>
  <c r="M953" i="1"/>
  <c r="L953" i="1"/>
  <c r="J953" i="1"/>
  <c r="I953" i="1"/>
  <c r="H953" i="1"/>
  <c r="AE944" i="1"/>
  <c r="Z944" i="1"/>
  <c r="Y944" i="1"/>
  <c r="X944" i="1"/>
  <c r="V944" i="1"/>
  <c r="U944" i="1"/>
  <c r="T944" i="1"/>
  <c r="O944" i="1"/>
  <c r="N944" i="1"/>
  <c r="M944" i="1"/>
  <c r="G944" i="1"/>
  <c r="D944" i="1"/>
  <c r="AE943" i="1"/>
  <c r="AD943" i="1"/>
  <c r="AC943" i="1"/>
  <c r="AB943" i="1"/>
  <c r="O943" i="1"/>
  <c r="K943" i="1"/>
  <c r="G943" i="1"/>
  <c r="AE942" i="1"/>
  <c r="AD942" i="1"/>
  <c r="AC942" i="1"/>
  <c r="AB942" i="1"/>
  <c r="O942" i="1"/>
  <c r="K942" i="1"/>
  <c r="G942" i="1"/>
  <c r="AE941" i="1"/>
  <c r="AD941" i="1"/>
  <c r="AC941" i="1"/>
  <c r="AB941" i="1"/>
  <c r="O941" i="1"/>
  <c r="K941" i="1"/>
  <c r="G941" i="1"/>
  <c r="D941" i="1"/>
  <c r="AH940" i="1"/>
  <c r="AG940" i="1"/>
  <c r="AF940" i="1"/>
  <c r="W940" i="1"/>
  <c r="S940" i="1"/>
  <c r="O940" i="1"/>
  <c r="N940" i="1"/>
  <c r="L940" i="1"/>
  <c r="J940" i="1"/>
  <c r="I940" i="1"/>
  <c r="H940" i="1"/>
  <c r="AE935" i="1"/>
  <c r="Z935" i="1"/>
  <c r="Y935" i="1"/>
  <c r="X935" i="1"/>
  <c r="V935" i="1"/>
  <c r="U935" i="1"/>
  <c r="T935" i="1"/>
  <c r="O935" i="1"/>
  <c r="K935" i="1"/>
  <c r="G935" i="1"/>
  <c r="D935" i="1"/>
  <c r="AE934" i="1"/>
  <c r="AD934" i="1"/>
  <c r="AC934" i="1"/>
  <c r="AB934" i="1"/>
  <c r="O934" i="1"/>
  <c r="K934" i="1"/>
  <c r="G934" i="1"/>
  <c r="AE933" i="1"/>
  <c r="AD933" i="1"/>
  <c r="AC933" i="1"/>
  <c r="AB933" i="1"/>
  <c r="O933" i="1"/>
  <c r="K933" i="1"/>
  <c r="G933" i="1"/>
  <c r="AE932" i="1"/>
  <c r="AD932" i="1"/>
  <c r="AC932" i="1"/>
  <c r="AB932" i="1"/>
  <c r="O932" i="1"/>
  <c r="K932" i="1"/>
  <c r="G932" i="1"/>
  <c r="D932" i="1"/>
  <c r="AH931" i="1"/>
  <c r="AG931" i="1"/>
  <c r="AF931" i="1"/>
  <c r="W931" i="1"/>
  <c r="S931" i="1"/>
  <c r="O931" i="1"/>
  <c r="N931" i="1"/>
  <c r="M931" i="1"/>
  <c r="L931" i="1"/>
  <c r="J931" i="1"/>
  <c r="I931" i="1"/>
  <c r="H931" i="1"/>
  <c r="AE930" i="1"/>
  <c r="Z930" i="1"/>
  <c r="Y930" i="1"/>
  <c r="X930" i="1"/>
  <c r="V930" i="1"/>
  <c r="U930" i="1"/>
  <c r="T930" i="1"/>
  <c r="O930" i="1"/>
  <c r="K930" i="1"/>
  <c r="G930" i="1"/>
  <c r="D930" i="1"/>
  <c r="AE929" i="1"/>
  <c r="AD929" i="1"/>
  <c r="AC929" i="1"/>
  <c r="AB929" i="1"/>
  <c r="O929" i="1"/>
  <c r="K929" i="1"/>
  <c r="G929" i="1"/>
  <c r="AE928" i="1"/>
  <c r="AD928" i="1"/>
  <c r="AC928" i="1"/>
  <c r="AB928" i="1"/>
  <c r="O928" i="1"/>
  <c r="K928" i="1"/>
  <c r="G928" i="1"/>
  <c r="AE927" i="1"/>
  <c r="AD927" i="1"/>
  <c r="AC927" i="1"/>
  <c r="AB927" i="1"/>
  <c r="O927" i="1"/>
  <c r="K927" i="1"/>
  <c r="G927" i="1"/>
  <c r="D927" i="1"/>
  <c r="AH926" i="1"/>
  <c r="AG926" i="1"/>
  <c r="AF926" i="1"/>
  <c r="W926" i="1"/>
  <c r="S926" i="1"/>
  <c r="O926" i="1"/>
  <c r="N926" i="1"/>
  <c r="M926" i="1"/>
  <c r="L926" i="1"/>
  <c r="J926" i="1"/>
  <c r="I926" i="1"/>
  <c r="H926" i="1"/>
  <c r="AE909" i="1"/>
  <c r="Z909" i="1"/>
  <c r="Y909" i="1"/>
  <c r="X909" i="1"/>
  <c r="V909" i="1"/>
  <c r="U909" i="1"/>
  <c r="T909" i="1"/>
  <c r="O909" i="1"/>
  <c r="K909" i="1"/>
  <c r="G909" i="1"/>
  <c r="D909" i="1"/>
  <c r="AE908" i="1"/>
  <c r="AD908" i="1"/>
  <c r="AC908" i="1"/>
  <c r="AB908" i="1"/>
  <c r="O908" i="1"/>
  <c r="K908" i="1"/>
  <c r="G908" i="1"/>
  <c r="AE907" i="1"/>
  <c r="AD907" i="1"/>
  <c r="AC907" i="1"/>
  <c r="AB907" i="1"/>
  <c r="O907" i="1"/>
  <c r="K907" i="1"/>
  <c r="G907" i="1"/>
  <c r="AE906" i="1"/>
  <c r="AD906" i="1"/>
  <c r="AC906" i="1"/>
  <c r="AB906" i="1"/>
  <c r="O906" i="1"/>
  <c r="K906" i="1"/>
  <c r="G906" i="1"/>
  <c r="D906" i="1"/>
  <c r="AH905" i="1"/>
  <c r="AG905" i="1"/>
  <c r="AF905" i="1"/>
  <c r="W905" i="1"/>
  <c r="S905" i="1"/>
  <c r="O905" i="1"/>
  <c r="N905" i="1"/>
  <c r="AD905" i="1" s="1"/>
  <c r="M905" i="1"/>
  <c r="L905" i="1"/>
  <c r="J905" i="1"/>
  <c r="I905" i="1"/>
  <c r="H905" i="1"/>
  <c r="AE904" i="1"/>
  <c r="Z904" i="1"/>
  <c r="Y904" i="1"/>
  <c r="X904" i="1"/>
  <c r="V904" i="1"/>
  <c r="U904" i="1"/>
  <c r="T904" i="1"/>
  <c r="O904" i="1"/>
  <c r="K904" i="1"/>
  <c r="G904" i="1"/>
  <c r="D904" i="1"/>
  <c r="AE903" i="1"/>
  <c r="AD903" i="1"/>
  <c r="AC903" i="1"/>
  <c r="AB903" i="1"/>
  <c r="O903" i="1"/>
  <c r="K903" i="1"/>
  <c r="G903" i="1"/>
  <c r="AE902" i="1"/>
  <c r="AD902" i="1"/>
  <c r="AC902" i="1"/>
  <c r="AB902" i="1"/>
  <c r="O902" i="1"/>
  <c r="K902" i="1"/>
  <c r="G902" i="1"/>
  <c r="AE901" i="1"/>
  <c r="AD901" i="1"/>
  <c r="AC901" i="1"/>
  <c r="AB901" i="1"/>
  <c r="O901" i="1"/>
  <c r="K901" i="1"/>
  <c r="G901" i="1"/>
  <c r="D901" i="1"/>
  <c r="AH900" i="1"/>
  <c r="AG900" i="1"/>
  <c r="AF900" i="1"/>
  <c r="W900" i="1"/>
  <c r="S900" i="1"/>
  <c r="O900" i="1"/>
  <c r="N900" i="1"/>
  <c r="M900" i="1"/>
  <c r="L900" i="1"/>
  <c r="J900" i="1"/>
  <c r="I900" i="1"/>
  <c r="H900" i="1"/>
  <c r="AE899" i="1"/>
  <c r="Z899" i="1"/>
  <c r="Y899" i="1"/>
  <c r="X899" i="1"/>
  <c r="V899" i="1"/>
  <c r="U899" i="1"/>
  <c r="T899" i="1"/>
  <c r="O899" i="1"/>
  <c r="K899" i="1"/>
  <c r="G899" i="1"/>
  <c r="D899" i="1"/>
  <c r="AE898" i="1"/>
  <c r="AD898" i="1"/>
  <c r="AC898" i="1"/>
  <c r="AB898" i="1"/>
  <c r="O898" i="1"/>
  <c r="K898" i="1"/>
  <c r="G898" i="1"/>
  <c r="AE897" i="1"/>
  <c r="AD897" i="1"/>
  <c r="AC897" i="1"/>
  <c r="AB897" i="1"/>
  <c r="O897" i="1"/>
  <c r="K897" i="1"/>
  <c r="G897" i="1"/>
  <c r="AE896" i="1"/>
  <c r="AD896" i="1"/>
  <c r="AC896" i="1"/>
  <c r="AB896" i="1"/>
  <c r="O896" i="1"/>
  <c r="K896" i="1"/>
  <c r="G896" i="1"/>
  <c r="D896" i="1"/>
  <c r="AH895" i="1"/>
  <c r="AG895" i="1"/>
  <c r="AF895" i="1"/>
  <c r="W895" i="1"/>
  <c r="W894" i="1" s="1"/>
  <c r="S895" i="1"/>
  <c r="S894" i="1" s="1"/>
  <c r="O895" i="1"/>
  <c r="N895" i="1"/>
  <c r="M895" i="1"/>
  <c r="L895" i="1"/>
  <c r="J895" i="1"/>
  <c r="I895" i="1"/>
  <c r="H895" i="1"/>
  <c r="AE890" i="1"/>
  <c r="Z890" i="1"/>
  <c r="Y890" i="1"/>
  <c r="X890" i="1"/>
  <c r="V890" i="1"/>
  <c r="U890" i="1"/>
  <c r="T890" i="1"/>
  <c r="O890" i="1"/>
  <c r="K890" i="1"/>
  <c r="G890" i="1"/>
  <c r="D890" i="1"/>
  <c r="AE889" i="1"/>
  <c r="AD889" i="1"/>
  <c r="AC889" i="1"/>
  <c r="AB889" i="1"/>
  <c r="O889" i="1"/>
  <c r="K889" i="1"/>
  <c r="G889" i="1"/>
  <c r="AE888" i="1"/>
  <c r="AD888" i="1"/>
  <c r="AC888" i="1"/>
  <c r="AB888" i="1"/>
  <c r="O888" i="1"/>
  <c r="K888" i="1"/>
  <c r="G888" i="1"/>
  <c r="AE887" i="1"/>
  <c r="AD887" i="1"/>
  <c r="AC887" i="1"/>
  <c r="AB887" i="1"/>
  <c r="O887" i="1"/>
  <c r="K887" i="1"/>
  <c r="G887" i="1"/>
  <c r="D887" i="1"/>
  <c r="D886" i="1" s="1"/>
  <c r="AH886" i="1"/>
  <c r="AG886" i="1"/>
  <c r="AF886" i="1"/>
  <c r="W886" i="1"/>
  <c r="S886" i="1"/>
  <c r="O886" i="1"/>
  <c r="N886" i="1"/>
  <c r="M886" i="1"/>
  <c r="L886" i="1"/>
  <c r="J886" i="1"/>
  <c r="I886" i="1"/>
  <c r="H886" i="1"/>
  <c r="AE879" i="1"/>
  <c r="Z879" i="1"/>
  <c r="Y879" i="1"/>
  <c r="X879" i="1"/>
  <c r="V879" i="1"/>
  <c r="U879" i="1"/>
  <c r="T879" i="1"/>
  <c r="O879" i="1"/>
  <c r="K879" i="1"/>
  <c r="G879" i="1"/>
  <c r="D879" i="1"/>
  <c r="AE878" i="1"/>
  <c r="AD878" i="1"/>
  <c r="AC878" i="1"/>
  <c r="AB878" i="1"/>
  <c r="O878" i="1"/>
  <c r="K878" i="1"/>
  <c r="G878" i="1"/>
  <c r="AE877" i="1"/>
  <c r="AD877" i="1"/>
  <c r="AC877" i="1"/>
  <c r="AB877" i="1"/>
  <c r="O877" i="1"/>
  <c r="K877" i="1"/>
  <c r="G877" i="1"/>
  <c r="AE876" i="1"/>
  <c r="AD876" i="1"/>
  <c r="AC876" i="1"/>
  <c r="AB876" i="1"/>
  <c r="O876" i="1"/>
  <c r="K876" i="1"/>
  <c r="G876" i="1"/>
  <c r="D876" i="1"/>
  <c r="AH875" i="1"/>
  <c r="AG875" i="1"/>
  <c r="AF875" i="1"/>
  <c r="W875" i="1"/>
  <c r="S875" i="1"/>
  <c r="O875" i="1"/>
  <c r="N875" i="1"/>
  <c r="M875" i="1"/>
  <c r="L875" i="1"/>
  <c r="J875" i="1"/>
  <c r="I875" i="1"/>
  <c r="H875" i="1"/>
  <c r="AE867" i="1"/>
  <c r="Z867" i="1"/>
  <c r="Y867" i="1"/>
  <c r="X867" i="1"/>
  <c r="V867" i="1"/>
  <c r="U867" i="1"/>
  <c r="T867" i="1"/>
  <c r="O867" i="1"/>
  <c r="K867" i="1"/>
  <c r="G867" i="1"/>
  <c r="D867" i="1"/>
  <c r="AE866" i="1"/>
  <c r="AD866" i="1"/>
  <c r="AC866" i="1"/>
  <c r="AB866" i="1"/>
  <c r="O866" i="1"/>
  <c r="K866" i="1"/>
  <c r="G866" i="1"/>
  <c r="AE865" i="1"/>
  <c r="AD865" i="1"/>
  <c r="AC865" i="1"/>
  <c r="AB865" i="1"/>
  <c r="O865" i="1"/>
  <c r="K865" i="1"/>
  <c r="G865" i="1"/>
  <c r="AE864" i="1"/>
  <c r="AD864" i="1"/>
  <c r="AC864" i="1"/>
  <c r="AB864" i="1"/>
  <c r="O864" i="1"/>
  <c r="K864" i="1"/>
  <c r="G864" i="1"/>
  <c r="D864" i="1"/>
  <c r="AH863" i="1"/>
  <c r="AG863" i="1"/>
  <c r="AF863" i="1"/>
  <c r="W863" i="1"/>
  <c r="S863" i="1"/>
  <c r="O863" i="1"/>
  <c r="N863" i="1"/>
  <c r="M863" i="1"/>
  <c r="L863" i="1"/>
  <c r="J863" i="1"/>
  <c r="I863" i="1"/>
  <c r="H863" i="1"/>
  <c r="AE862" i="1"/>
  <c r="Z862" i="1"/>
  <c r="Y862" i="1"/>
  <c r="X862" i="1"/>
  <c r="V862" i="1"/>
  <c r="U862" i="1"/>
  <c r="T862" i="1"/>
  <c r="O862" i="1"/>
  <c r="K862" i="1"/>
  <c r="G862" i="1"/>
  <c r="D862" i="1"/>
  <c r="AE861" i="1"/>
  <c r="AD861" i="1"/>
  <c r="AC861" i="1"/>
  <c r="AB861" i="1"/>
  <c r="O861" i="1"/>
  <c r="K861" i="1"/>
  <c r="G861" i="1"/>
  <c r="AE860" i="1"/>
  <c r="AD860" i="1"/>
  <c r="AC860" i="1"/>
  <c r="AB860" i="1"/>
  <c r="O860" i="1"/>
  <c r="K860" i="1"/>
  <c r="G860" i="1"/>
  <c r="AE859" i="1"/>
  <c r="AD859" i="1"/>
  <c r="AC859" i="1"/>
  <c r="AB859" i="1"/>
  <c r="O859" i="1"/>
  <c r="K859" i="1"/>
  <c r="G859" i="1"/>
  <c r="D859" i="1"/>
  <c r="AH858" i="1"/>
  <c r="AG858" i="1"/>
  <c r="AF858" i="1"/>
  <c r="W858" i="1"/>
  <c r="S858" i="1"/>
  <c r="O858" i="1"/>
  <c r="N858" i="1"/>
  <c r="M858" i="1"/>
  <c r="L858" i="1"/>
  <c r="J858" i="1"/>
  <c r="I858" i="1"/>
  <c r="H858" i="1"/>
  <c r="AE857" i="1"/>
  <c r="Z857" i="1"/>
  <c r="Y857" i="1"/>
  <c r="X857" i="1"/>
  <c r="V857" i="1"/>
  <c r="U857" i="1"/>
  <c r="T857" i="1"/>
  <c r="O857" i="1"/>
  <c r="K857" i="1"/>
  <c r="G857" i="1"/>
  <c r="D857" i="1"/>
  <c r="AE856" i="1"/>
  <c r="AD856" i="1"/>
  <c r="AC856" i="1"/>
  <c r="AB856" i="1"/>
  <c r="O856" i="1"/>
  <c r="K856" i="1"/>
  <c r="G856" i="1"/>
  <c r="AE855" i="1"/>
  <c r="AD855" i="1"/>
  <c r="AC855" i="1"/>
  <c r="AB855" i="1"/>
  <c r="O855" i="1"/>
  <c r="K855" i="1"/>
  <c r="G855" i="1"/>
  <c r="AE854" i="1"/>
  <c r="AD854" i="1"/>
  <c r="AC854" i="1"/>
  <c r="AB854" i="1"/>
  <c r="O854" i="1"/>
  <c r="K854" i="1"/>
  <c r="G854" i="1"/>
  <c r="D854" i="1"/>
  <c r="D853" i="1" s="1"/>
  <c r="AH853" i="1"/>
  <c r="AG853" i="1"/>
  <c r="AF853" i="1"/>
  <c r="W853" i="1"/>
  <c r="S853" i="1"/>
  <c r="O853" i="1"/>
  <c r="N853" i="1"/>
  <c r="M853" i="1"/>
  <c r="L853" i="1"/>
  <c r="J853" i="1"/>
  <c r="I853" i="1"/>
  <c r="H853" i="1"/>
  <c r="AE852" i="1"/>
  <c r="Z852" i="1"/>
  <c r="Y852" i="1"/>
  <c r="X852" i="1"/>
  <c r="V852" i="1"/>
  <c r="U852" i="1"/>
  <c r="T852" i="1"/>
  <c r="O852" i="1"/>
  <c r="K852" i="1"/>
  <c r="G852" i="1"/>
  <c r="D852" i="1"/>
  <c r="AE851" i="1"/>
  <c r="AD851" i="1"/>
  <c r="AC851" i="1"/>
  <c r="AB851" i="1"/>
  <c r="O851" i="1"/>
  <c r="K851" i="1"/>
  <c r="G851" i="1"/>
  <c r="AE850" i="1"/>
  <c r="O850" i="1"/>
  <c r="N850" i="1"/>
  <c r="AD850" i="1" s="1"/>
  <c r="M850" i="1"/>
  <c r="AC850" i="1" s="1"/>
  <c r="L850" i="1"/>
  <c r="G850" i="1"/>
  <c r="AE849" i="1"/>
  <c r="AD849" i="1"/>
  <c r="AC849" i="1"/>
  <c r="AB849" i="1"/>
  <c r="O849" i="1"/>
  <c r="K849" i="1"/>
  <c r="G849" i="1"/>
  <c r="D849" i="1"/>
  <c r="AH848" i="1"/>
  <c r="AG848" i="1"/>
  <c r="AF848" i="1"/>
  <c r="W848" i="1"/>
  <c r="S848" i="1"/>
  <c r="O848" i="1"/>
  <c r="J848" i="1"/>
  <c r="I848" i="1"/>
  <c r="H848" i="1"/>
  <c r="AE791" i="1"/>
  <c r="Z791" i="1"/>
  <c r="Y791" i="1"/>
  <c r="X791" i="1"/>
  <c r="V791" i="1"/>
  <c r="U791" i="1"/>
  <c r="T791" i="1"/>
  <c r="O791" i="1"/>
  <c r="K791" i="1"/>
  <c r="G791" i="1"/>
  <c r="D791" i="1"/>
  <c r="AE790" i="1"/>
  <c r="AD790" i="1"/>
  <c r="AC790" i="1"/>
  <c r="AB790" i="1"/>
  <c r="O790" i="1"/>
  <c r="K790" i="1"/>
  <c r="G790" i="1"/>
  <c r="AE789" i="1"/>
  <c r="AD789" i="1"/>
  <c r="AC789" i="1"/>
  <c r="AB789" i="1"/>
  <c r="O789" i="1"/>
  <c r="K789" i="1"/>
  <c r="G789" i="1"/>
  <c r="AE788" i="1"/>
  <c r="AD788" i="1"/>
  <c r="AC788" i="1"/>
  <c r="AB788" i="1"/>
  <c r="O788" i="1"/>
  <c r="K788" i="1"/>
  <c r="G788" i="1"/>
  <c r="D788" i="1"/>
  <c r="AH787" i="1"/>
  <c r="AG787" i="1"/>
  <c r="AF787" i="1"/>
  <c r="W787" i="1"/>
  <c r="S787" i="1"/>
  <c r="O787" i="1"/>
  <c r="N787" i="1"/>
  <c r="M787" i="1"/>
  <c r="L787" i="1"/>
  <c r="J787" i="1"/>
  <c r="I787" i="1"/>
  <c r="H787" i="1"/>
  <c r="AE786" i="1"/>
  <c r="Z786" i="1"/>
  <c r="X786" i="1"/>
  <c r="V786" i="1"/>
  <c r="U786" i="1"/>
  <c r="T786" i="1"/>
  <c r="O786" i="1"/>
  <c r="K786" i="1"/>
  <c r="G786" i="1"/>
  <c r="D786" i="1"/>
  <c r="AE785" i="1"/>
  <c r="AD785" i="1"/>
  <c r="AC785" i="1"/>
  <c r="AB785" i="1"/>
  <c r="O785" i="1"/>
  <c r="K785" i="1"/>
  <c r="G785" i="1"/>
  <c r="AE784" i="1"/>
  <c r="AD784" i="1"/>
  <c r="AC784" i="1"/>
  <c r="AB784" i="1"/>
  <c r="O784" i="1"/>
  <c r="K784" i="1"/>
  <c r="G784" i="1"/>
  <c r="AE783" i="1"/>
  <c r="AD783" i="1"/>
  <c r="AC783" i="1"/>
  <c r="AB783" i="1"/>
  <c r="O783" i="1"/>
  <c r="K783" i="1"/>
  <c r="G783" i="1"/>
  <c r="D783" i="1"/>
  <c r="AH782" i="1"/>
  <c r="AG782" i="1"/>
  <c r="AF782" i="1"/>
  <c r="W782" i="1"/>
  <c r="S782" i="1"/>
  <c r="O782" i="1"/>
  <c r="N782" i="1"/>
  <c r="M782" i="1"/>
  <c r="L782" i="1"/>
  <c r="J782" i="1"/>
  <c r="I782" i="1"/>
  <c r="H782" i="1"/>
  <c r="AE781" i="1"/>
  <c r="O781" i="1"/>
  <c r="K781" i="1"/>
  <c r="G781" i="1"/>
  <c r="D781" i="1"/>
  <c r="AE780" i="1"/>
  <c r="AD780" i="1"/>
  <c r="AC780" i="1"/>
  <c r="AB780" i="1"/>
  <c r="O780" i="1"/>
  <c r="K780" i="1"/>
  <c r="G780" i="1"/>
  <c r="AE779" i="1"/>
  <c r="AD779" i="1"/>
  <c r="AC779" i="1"/>
  <c r="AB779" i="1"/>
  <c r="O779" i="1"/>
  <c r="K779" i="1"/>
  <c r="G779" i="1"/>
  <c r="AE778" i="1"/>
  <c r="AD778" i="1"/>
  <c r="AC778" i="1"/>
  <c r="AB778" i="1"/>
  <c r="O778" i="1"/>
  <c r="K778" i="1"/>
  <c r="G778" i="1"/>
  <c r="D778" i="1"/>
  <c r="AH777" i="1"/>
  <c r="AG777" i="1"/>
  <c r="AF777" i="1"/>
  <c r="S777" i="1"/>
  <c r="O777" i="1"/>
  <c r="N777" i="1"/>
  <c r="M777" i="1"/>
  <c r="L777" i="1"/>
  <c r="J777" i="1"/>
  <c r="I777" i="1"/>
  <c r="H777" i="1"/>
  <c r="AE776" i="1"/>
  <c r="Z776" i="1"/>
  <c r="Y776" i="1"/>
  <c r="X776" i="1"/>
  <c r="V776" i="1"/>
  <c r="U776" i="1"/>
  <c r="T776" i="1"/>
  <c r="O776" i="1"/>
  <c r="K776" i="1"/>
  <c r="G776" i="1"/>
  <c r="D776" i="1"/>
  <c r="AE775" i="1"/>
  <c r="AD775" i="1"/>
  <c r="AC775" i="1"/>
  <c r="AB775" i="1"/>
  <c r="O775" i="1"/>
  <c r="K775" i="1"/>
  <c r="G775" i="1"/>
  <c r="AE774" i="1"/>
  <c r="AD774" i="1"/>
  <c r="AC774" i="1"/>
  <c r="AB774" i="1"/>
  <c r="O774" i="1"/>
  <c r="K774" i="1"/>
  <c r="G774" i="1"/>
  <c r="AE773" i="1"/>
  <c r="AD773" i="1"/>
  <c r="AC773" i="1"/>
  <c r="AB773" i="1"/>
  <c r="O773" i="1"/>
  <c r="K773" i="1"/>
  <c r="G773" i="1"/>
  <c r="D773" i="1"/>
  <c r="AH772" i="1"/>
  <c r="AG772" i="1"/>
  <c r="AF772" i="1"/>
  <c r="W772" i="1"/>
  <c r="S772" i="1"/>
  <c r="O772" i="1"/>
  <c r="N772" i="1"/>
  <c r="M772" i="1"/>
  <c r="L772" i="1"/>
  <c r="J772" i="1"/>
  <c r="I772" i="1"/>
  <c r="H772" i="1"/>
  <c r="AE771" i="1"/>
  <c r="Z771" i="1"/>
  <c r="Y771" i="1"/>
  <c r="X771" i="1"/>
  <c r="V771" i="1"/>
  <c r="U771" i="1"/>
  <c r="T771" i="1"/>
  <c r="O771" i="1"/>
  <c r="K771" i="1"/>
  <c r="G771" i="1"/>
  <c r="D771" i="1"/>
  <c r="AE770" i="1"/>
  <c r="AD770" i="1"/>
  <c r="AC770" i="1"/>
  <c r="AB770" i="1"/>
  <c r="O770" i="1"/>
  <c r="K770" i="1"/>
  <c r="G770" i="1"/>
  <c r="AE769" i="1"/>
  <c r="AD769" i="1"/>
  <c r="AC769" i="1"/>
  <c r="AB769" i="1"/>
  <c r="O769" i="1"/>
  <c r="K769" i="1"/>
  <c r="G769" i="1"/>
  <c r="AE768" i="1"/>
  <c r="AD768" i="1"/>
  <c r="AC768" i="1"/>
  <c r="AB768" i="1"/>
  <c r="O768" i="1"/>
  <c r="K768" i="1"/>
  <c r="G768" i="1"/>
  <c r="D768" i="1"/>
  <c r="AH767" i="1"/>
  <c r="AG767" i="1"/>
  <c r="AF767" i="1"/>
  <c r="W767" i="1"/>
  <c r="S767" i="1"/>
  <c r="O767" i="1"/>
  <c r="N767" i="1"/>
  <c r="M767" i="1"/>
  <c r="L767" i="1"/>
  <c r="J767" i="1"/>
  <c r="I767" i="1"/>
  <c r="H767" i="1"/>
  <c r="AE766" i="1"/>
  <c r="Z766" i="1"/>
  <c r="Y766" i="1"/>
  <c r="X766" i="1"/>
  <c r="V766" i="1"/>
  <c r="U766" i="1"/>
  <c r="T766" i="1"/>
  <c r="O766" i="1"/>
  <c r="K766" i="1"/>
  <c r="G766" i="1"/>
  <c r="D766" i="1"/>
  <c r="AE765" i="1"/>
  <c r="AD765" i="1"/>
  <c r="AC765" i="1"/>
  <c r="AB765" i="1"/>
  <c r="O765" i="1"/>
  <c r="K765" i="1"/>
  <c r="G765" i="1"/>
  <c r="AE764" i="1"/>
  <c r="AD764" i="1"/>
  <c r="AC764" i="1"/>
  <c r="AB764" i="1"/>
  <c r="O764" i="1"/>
  <c r="K764" i="1"/>
  <c r="G764" i="1"/>
  <c r="AE763" i="1"/>
  <c r="AD763" i="1"/>
  <c r="AC763" i="1"/>
  <c r="AB763" i="1"/>
  <c r="O763" i="1"/>
  <c r="K763" i="1"/>
  <c r="G763" i="1"/>
  <c r="D763" i="1"/>
  <c r="D762" i="1" s="1"/>
  <c r="AH762" i="1"/>
  <c r="AG762" i="1"/>
  <c r="AF762" i="1"/>
  <c r="W762" i="1"/>
  <c r="S762" i="1"/>
  <c r="O762" i="1"/>
  <c r="N762" i="1"/>
  <c r="M762" i="1"/>
  <c r="L762" i="1"/>
  <c r="J762" i="1"/>
  <c r="I762" i="1"/>
  <c r="H762" i="1"/>
  <c r="AE761" i="1"/>
  <c r="Z761" i="1"/>
  <c r="Y761" i="1"/>
  <c r="X761" i="1"/>
  <c r="V761" i="1"/>
  <c r="U761" i="1"/>
  <c r="T761" i="1"/>
  <c r="O761" i="1"/>
  <c r="K761" i="1"/>
  <c r="G761" i="1"/>
  <c r="D761" i="1"/>
  <c r="AE760" i="1"/>
  <c r="AD760" i="1"/>
  <c r="AC760" i="1"/>
  <c r="AB760" i="1"/>
  <c r="O760" i="1"/>
  <c r="K760" i="1"/>
  <c r="G760" i="1"/>
  <c r="AE759" i="1"/>
  <c r="AD759" i="1"/>
  <c r="AC759" i="1"/>
  <c r="AB759" i="1"/>
  <c r="O759" i="1"/>
  <c r="K759" i="1"/>
  <c r="G759" i="1"/>
  <c r="AE758" i="1"/>
  <c r="AD758" i="1"/>
  <c r="AC758" i="1"/>
  <c r="AB758" i="1"/>
  <c r="O758" i="1"/>
  <c r="K758" i="1"/>
  <c r="G758" i="1"/>
  <c r="D758" i="1"/>
  <c r="D757" i="1" s="1"/>
  <c r="AH757" i="1"/>
  <c r="AG757" i="1"/>
  <c r="AF757" i="1"/>
  <c r="W757" i="1"/>
  <c r="S757" i="1"/>
  <c r="O757" i="1"/>
  <c r="N757" i="1"/>
  <c r="M757" i="1"/>
  <c r="L757" i="1"/>
  <c r="J757" i="1"/>
  <c r="I757" i="1"/>
  <c r="H757" i="1"/>
  <c r="AE756" i="1"/>
  <c r="Z756" i="1"/>
  <c r="Y756" i="1"/>
  <c r="X756" i="1"/>
  <c r="V756" i="1"/>
  <c r="U756" i="1"/>
  <c r="T756" i="1"/>
  <c r="O756" i="1"/>
  <c r="N756" i="1"/>
  <c r="M756" i="1"/>
  <c r="G756" i="1"/>
  <c r="D756" i="1"/>
  <c r="D752" i="1" s="1"/>
  <c r="AE755" i="1"/>
  <c r="AD755" i="1"/>
  <c r="AC755" i="1"/>
  <c r="AB755" i="1"/>
  <c r="O755" i="1"/>
  <c r="K755" i="1"/>
  <c r="G755" i="1"/>
  <c r="AE754" i="1"/>
  <c r="AD754" i="1"/>
  <c r="AC754" i="1"/>
  <c r="AB754" i="1"/>
  <c r="O754" i="1"/>
  <c r="K754" i="1"/>
  <c r="G754" i="1"/>
  <c r="AE753" i="1"/>
  <c r="AD753" i="1"/>
  <c r="AC753" i="1"/>
  <c r="AB753" i="1"/>
  <c r="O753" i="1"/>
  <c r="K753" i="1"/>
  <c r="G753" i="1"/>
  <c r="D753" i="1"/>
  <c r="AH752" i="1"/>
  <c r="AG752" i="1"/>
  <c r="AF752" i="1"/>
  <c r="W752" i="1"/>
  <c r="S752" i="1"/>
  <c r="O752" i="1"/>
  <c r="N752" i="1"/>
  <c r="L752" i="1"/>
  <c r="J752" i="1"/>
  <c r="AD752" i="1" s="1"/>
  <c r="I752" i="1"/>
  <c r="H752" i="1"/>
  <c r="AE751" i="1"/>
  <c r="Z751" i="1"/>
  <c r="Y751" i="1"/>
  <c r="X751" i="1"/>
  <c r="V751" i="1"/>
  <c r="U751" i="1"/>
  <c r="T751" i="1"/>
  <c r="O751" i="1"/>
  <c r="K751" i="1"/>
  <c r="G751" i="1"/>
  <c r="D751" i="1"/>
  <c r="AE750" i="1"/>
  <c r="AD750" i="1"/>
  <c r="AC750" i="1"/>
  <c r="AB750" i="1"/>
  <c r="O750" i="1"/>
  <c r="K750" i="1"/>
  <c r="G750" i="1"/>
  <c r="AE749" i="1"/>
  <c r="AD749" i="1"/>
  <c r="AC749" i="1"/>
  <c r="AB749" i="1"/>
  <c r="O749" i="1"/>
  <c r="K749" i="1"/>
  <c r="G749" i="1"/>
  <c r="AE748" i="1"/>
  <c r="AD748" i="1"/>
  <c r="AC748" i="1"/>
  <c r="AB748" i="1"/>
  <c r="O748" i="1"/>
  <c r="K748" i="1"/>
  <c r="G748" i="1"/>
  <c r="D748" i="1"/>
  <c r="D747" i="1" s="1"/>
  <c r="AH747" i="1"/>
  <c r="AG747" i="1"/>
  <c r="AF747" i="1"/>
  <c r="W747" i="1"/>
  <c r="S747" i="1"/>
  <c r="O747" i="1"/>
  <c r="N747" i="1"/>
  <c r="M747" i="1"/>
  <c r="L747" i="1"/>
  <c r="J747" i="1"/>
  <c r="I747" i="1"/>
  <c r="H747" i="1"/>
  <c r="AE746" i="1"/>
  <c r="Z746" i="1"/>
  <c r="Y746" i="1"/>
  <c r="X746" i="1"/>
  <c r="V746" i="1"/>
  <c r="U746" i="1"/>
  <c r="T746" i="1"/>
  <c r="O746" i="1"/>
  <c r="K746" i="1"/>
  <c r="G746" i="1"/>
  <c r="D746" i="1"/>
  <c r="AE745" i="1"/>
  <c r="AD745" i="1"/>
  <c r="AC745" i="1"/>
  <c r="AB745" i="1"/>
  <c r="O745" i="1"/>
  <c r="K745" i="1"/>
  <c r="G745" i="1"/>
  <c r="AE744" i="1"/>
  <c r="AD744" i="1"/>
  <c r="AC744" i="1"/>
  <c r="AB744" i="1"/>
  <c r="O744" i="1"/>
  <c r="K744" i="1"/>
  <c r="G744" i="1"/>
  <c r="AE743" i="1"/>
  <c r="AD743" i="1"/>
  <c r="AC743" i="1"/>
  <c r="AB743" i="1"/>
  <c r="O743" i="1"/>
  <c r="K743" i="1"/>
  <c r="G743" i="1"/>
  <c r="D743" i="1"/>
  <c r="D742" i="1" s="1"/>
  <c r="AH742" i="1"/>
  <c r="AG742" i="1"/>
  <c r="AF742" i="1"/>
  <c r="W742" i="1"/>
  <c r="S742" i="1"/>
  <c r="O742" i="1"/>
  <c r="N742" i="1"/>
  <c r="M742" i="1"/>
  <c r="L742" i="1"/>
  <c r="J742" i="1"/>
  <c r="I742" i="1"/>
  <c r="H742" i="1"/>
  <c r="AE724" i="1"/>
  <c r="Z724" i="1"/>
  <c r="Y724" i="1"/>
  <c r="X724" i="1"/>
  <c r="V724" i="1"/>
  <c r="U724" i="1"/>
  <c r="T724" i="1"/>
  <c r="O724" i="1"/>
  <c r="K724" i="1"/>
  <c r="G724" i="1"/>
  <c r="D724" i="1"/>
  <c r="AE723" i="1"/>
  <c r="AD723" i="1"/>
  <c r="AC723" i="1"/>
  <c r="AB723" i="1"/>
  <c r="O723" i="1"/>
  <c r="K723" i="1"/>
  <c r="G723" i="1"/>
  <c r="AE722" i="1"/>
  <c r="AD722" i="1"/>
  <c r="AC722" i="1"/>
  <c r="AB722" i="1"/>
  <c r="O722" i="1"/>
  <c r="K722" i="1"/>
  <c r="G722" i="1"/>
  <c r="AE721" i="1"/>
  <c r="AD721" i="1"/>
  <c r="AC721" i="1"/>
  <c r="AB721" i="1"/>
  <c r="O721" i="1"/>
  <c r="K721" i="1"/>
  <c r="G721" i="1"/>
  <c r="D721" i="1"/>
  <c r="AH720" i="1"/>
  <c r="AG720" i="1"/>
  <c r="AF720" i="1"/>
  <c r="W720" i="1"/>
  <c r="S720" i="1"/>
  <c r="O720" i="1"/>
  <c r="N720" i="1"/>
  <c r="M720" i="1"/>
  <c r="L720" i="1"/>
  <c r="J720" i="1"/>
  <c r="I720" i="1"/>
  <c r="H720" i="1"/>
  <c r="AE719" i="1"/>
  <c r="Z719" i="1"/>
  <c r="Y719" i="1"/>
  <c r="X719" i="1"/>
  <c r="V719" i="1"/>
  <c r="U719" i="1"/>
  <c r="T719" i="1"/>
  <c r="O719" i="1"/>
  <c r="K719" i="1"/>
  <c r="G719" i="1"/>
  <c r="D719" i="1"/>
  <c r="AE718" i="1"/>
  <c r="AD718" i="1"/>
  <c r="AC718" i="1"/>
  <c r="AB718" i="1"/>
  <c r="O718" i="1"/>
  <c r="K718" i="1"/>
  <c r="G718" i="1"/>
  <c r="AE717" i="1"/>
  <c r="AD717" i="1"/>
  <c r="AC717" i="1"/>
  <c r="AB717" i="1"/>
  <c r="O717" i="1"/>
  <c r="K717" i="1"/>
  <c r="G717" i="1"/>
  <c r="AE716" i="1"/>
  <c r="AD716" i="1"/>
  <c r="AC716" i="1"/>
  <c r="AB716" i="1"/>
  <c r="O716" i="1"/>
  <c r="K716" i="1"/>
  <c r="G716" i="1"/>
  <c r="D716" i="1"/>
  <c r="AH715" i="1"/>
  <c r="AG715" i="1"/>
  <c r="AF715" i="1"/>
  <c r="W715" i="1"/>
  <c r="S715" i="1"/>
  <c r="O715" i="1"/>
  <c r="N715" i="1"/>
  <c r="M715" i="1"/>
  <c r="L715" i="1"/>
  <c r="J715" i="1"/>
  <c r="I715" i="1"/>
  <c r="H715" i="1"/>
  <c r="AE714" i="1"/>
  <c r="Z714" i="1"/>
  <c r="Y714" i="1"/>
  <c r="X714" i="1"/>
  <c r="V714" i="1"/>
  <c r="U714" i="1"/>
  <c r="T714" i="1"/>
  <c r="O714" i="1"/>
  <c r="K714" i="1"/>
  <c r="G714" i="1"/>
  <c r="D714" i="1"/>
  <c r="AE713" i="1"/>
  <c r="AD713" i="1"/>
  <c r="AC713" i="1"/>
  <c r="AB713" i="1"/>
  <c r="O713" i="1"/>
  <c r="K713" i="1"/>
  <c r="G713" i="1"/>
  <c r="AE712" i="1"/>
  <c r="AD712" i="1"/>
  <c r="AC712" i="1"/>
  <c r="AB712" i="1"/>
  <c r="O712" i="1"/>
  <c r="K712" i="1"/>
  <c r="G712" i="1"/>
  <c r="AE711" i="1"/>
  <c r="AD711" i="1"/>
  <c r="AC711" i="1"/>
  <c r="AB711" i="1"/>
  <c r="O711" i="1"/>
  <c r="K711" i="1"/>
  <c r="G711" i="1"/>
  <c r="D711" i="1"/>
  <c r="AH710" i="1"/>
  <c r="AG710" i="1"/>
  <c r="AF710" i="1"/>
  <c r="W710" i="1"/>
  <c r="S710" i="1"/>
  <c r="O710" i="1"/>
  <c r="N710" i="1"/>
  <c r="M710" i="1"/>
  <c r="L710" i="1"/>
  <c r="J710" i="1"/>
  <c r="I710" i="1"/>
  <c r="H710" i="1"/>
  <c r="AE704" i="1"/>
  <c r="Z704" i="1"/>
  <c r="Y704" i="1"/>
  <c r="X704" i="1"/>
  <c r="V704" i="1"/>
  <c r="U704" i="1"/>
  <c r="T704" i="1"/>
  <c r="O704" i="1"/>
  <c r="K704" i="1"/>
  <c r="G704" i="1"/>
  <c r="D704" i="1"/>
  <c r="AE703" i="1"/>
  <c r="AD703" i="1"/>
  <c r="AC703" i="1"/>
  <c r="AB703" i="1"/>
  <c r="O703" i="1"/>
  <c r="K703" i="1"/>
  <c r="G703" i="1"/>
  <c r="AE702" i="1"/>
  <c r="AD702" i="1"/>
  <c r="AC702" i="1"/>
  <c r="AB702" i="1"/>
  <c r="O702" i="1"/>
  <c r="K702" i="1"/>
  <c r="G702" i="1"/>
  <c r="AE701" i="1"/>
  <c r="AD701" i="1"/>
  <c r="AC701" i="1"/>
  <c r="AB701" i="1"/>
  <c r="O701" i="1"/>
  <c r="K701" i="1"/>
  <c r="G701" i="1"/>
  <c r="D701" i="1"/>
  <c r="D700" i="1" s="1"/>
  <c r="AH700" i="1"/>
  <c r="AG700" i="1"/>
  <c r="AF700" i="1"/>
  <c r="W700" i="1"/>
  <c r="S700" i="1"/>
  <c r="O700" i="1"/>
  <c r="N700" i="1"/>
  <c r="M700" i="1"/>
  <c r="L700" i="1"/>
  <c r="J700" i="1"/>
  <c r="I700" i="1"/>
  <c r="H700" i="1"/>
  <c r="AE699" i="1"/>
  <c r="Z699" i="1"/>
  <c r="Y699" i="1"/>
  <c r="X699" i="1"/>
  <c r="V699" i="1"/>
  <c r="U699" i="1"/>
  <c r="T699" i="1"/>
  <c r="O699" i="1"/>
  <c r="K699" i="1"/>
  <c r="G699" i="1"/>
  <c r="D699" i="1"/>
  <c r="AE698" i="1"/>
  <c r="AD698" i="1"/>
  <c r="AC698" i="1"/>
  <c r="AB698" i="1"/>
  <c r="O698" i="1"/>
  <c r="K698" i="1"/>
  <c r="G698" i="1"/>
  <c r="AE697" i="1"/>
  <c r="AD697" i="1"/>
  <c r="AC697" i="1"/>
  <c r="AB697" i="1"/>
  <c r="O697" i="1"/>
  <c r="K697" i="1"/>
  <c r="G697" i="1"/>
  <c r="AE696" i="1"/>
  <c r="AD696" i="1"/>
  <c r="AC696" i="1"/>
  <c r="AB696" i="1"/>
  <c r="O696" i="1"/>
  <c r="K696" i="1"/>
  <c r="G696" i="1"/>
  <c r="D696" i="1"/>
  <c r="AH695" i="1"/>
  <c r="AG695" i="1"/>
  <c r="AF695" i="1"/>
  <c r="W695" i="1"/>
  <c r="S695" i="1"/>
  <c r="O695" i="1"/>
  <c r="N695" i="1"/>
  <c r="M695" i="1"/>
  <c r="L695" i="1"/>
  <c r="J695" i="1"/>
  <c r="I695" i="1"/>
  <c r="H695" i="1"/>
  <c r="AE694" i="1"/>
  <c r="Z694" i="1"/>
  <c r="Y694" i="1"/>
  <c r="X694" i="1"/>
  <c r="V694" i="1"/>
  <c r="U694" i="1"/>
  <c r="T694" i="1"/>
  <c r="O694" i="1"/>
  <c r="K694" i="1"/>
  <c r="G694" i="1"/>
  <c r="D694" i="1"/>
  <c r="AE693" i="1"/>
  <c r="AD693" i="1"/>
  <c r="AC693" i="1"/>
  <c r="AB693" i="1"/>
  <c r="O693" i="1"/>
  <c r="K693" i="1"/>
  <c r="G693" i="1"/>
  <c r="AE692" i="1"/>
  <c r="AD692" i="1"/>
  <c r="AC692" i="1"/>
  <c r="AB692" i="1"/>
  <c r="O692" i="1"/>
  <c r="K692" i="1"/>
  <c r="G692" i="1"/>
  <c r="AE691" i="1"/>
  <c r="AD691" i="1"/>
  <c r="AC691" i="1"/>
  <c r="AB691" i="1"/>
  <c r="O691" i="1"/>
  <c r="K691" i="1"/>
  <c r="G691" i="1"/>
  <c r="D691" i="1"/>
  <c r="AH690" i="1"/>
  <c r="AG690" i="1"/>
  <c r="AF690" i="1"/>
  <c r="W690" i="1"/>
  <c r="S690" i="1"/>
  <c r="O690" i="1"/>
  <c r="N690" i="1"/>
  <c r="M690" i="1"/>
  <c r="L690" i="1"/>
  <c r="J690" i="1"/>
  <c r="I690" i="1"/>
  <c r="H690" i="1"/>
  <c r="AE689" i="1"/>
  <c r="Z689" i="1"/>
  <c r="Y689" i="1"/>
  <c r="X689" i="1"/>
  <c r="V689" i="1"/>
  <c r="U689" i="1"/>
  <c r="T689" i="1"/>
  <c r="O689" i="1"/>
  <c r="K689" i="1"/>
  <c r="G689" i="1"/>
  <c r="D689" i="1"/>
  <c r="AE688" i="1"/>
  <c r="AD688" i="1"/>
  <c r="AC688" i="1"/>
  <c r="AB688" i="1"/>
  <c r="O688" i="1"/>
  <c r="K688" i="1"/>
  <c r="G688" i="1"/>
  <c r="AE687" i="1"/>
  <c r="AD687" i="1"/>
  <c r="AC687" i="1"/>
  <c r="AB687" i="1"/>
  <c r="O687" i="1"/>
  <c r="K687" i="1"/>
  <c r="G687" i="1"/>
  <c r="AE686" i="1"/>
  <c r="AD686" i="1"/>
  <c r="AC686" i="1"/>
  <c r="AB686" i="1"/>
  <c r="O686" i="1"/>
  <c r="K686" i="1"/>
  <c r="G686" i="1"/>
  <c r="D686" i="1"/>
  <c r="D685" i="1" s="1"/>
  <c r="AH685" i="1"/>
  <c r="AG685" i="1"/>
  <c r="AF685" i="1"/>
  <c r="W685" i="1"/>
  <c r="S685" i="1"/>
  <c r="O685" i="1"/>
  <c r="N685" i="1"/>
  <c r="M685" i="1"/>
  <c r="L685" i="1"/>
  <c r="J685" i="1"/>
  <c r="I685" i="1"/>
  <c r="H685" i="1"/>
  <c r="AE675" i="1"/>
  <c r="Z675" i="1"/>
  <c r="Y675" i="1"/>
  <c r="X675" i="1"/>
  <c r="V675" i="1"/>
  <c r="U675" i="1"/>
  <c r="T675" i="1"/>
  <c r="O675" i="1"/>
  <c r="K675" i="1"/>
  <c r="G675" i="1"/>
  <c r="D675" i="1"/>
  <c r="AE674" i="1"/>
  <c r="AD674" i="1"/>
  <c r="AC674" i="1"/>
  <c r="AB674" i="1"/>
  <c r="O674" i="1"/>
  <c r="K674" i="1"/>
  <c r="G674" i="1"/>
  <c r="AE673" i="1"/>
  <c r="AD673" i="1"/>
  <c r="AC673" i="1"/>
  <c r="AB673" i="1"/>
  <c r="O673" i="1"/>
  <c r="K673" i="1"/>
  <c r="G673" i="1"/>
  <c r="AE672" i="1"/>
  <c r="AD672" i="1"/>
  <c r="AC672" i="1"/>
  <c r="AB672" i="1"/>
  <c r="O672" i="1"/>
  <c r="K672" i="1"/>
  <c r="G672" i="1"/>
  <c r="D672" i="1"/>
  <c r="D671" i="1" s="1"/>
  <c r="AH671" i="1"/>
  <c r="AG671" i="1"/>
  <c r="AF671" i="1"/>
  <c r="W671" i="1"/>
  <c r="S671" i="1"/>
  <c r="O671" i="1"/>
  <c r="N671" i="1"/>
  <c r="M671" i="1"/>
  <c r="L671" i="1"/>
  <c r="J671" i="1"/>
  <c r="I671" i="1"/>
  <c r="H671" i="1"/>
  <c r="AE650" i="1"/>
  <c r="Z650" i="1"/>
  <c r="Y650" i="1"/>
  <c r="X650" i="1"/>
  <c r="V650" i="1"/>
  <c r="U650" i="1"/>
  <c r="T650" i="1"/>
  <c r="O650" i="1"/>
  <c r="K650" i="1"/>
  <c r="G650" i="1"/>
  <c r="D650" i="1"/>
  <c r="AE649" i="1"/>
  <c r="AD649" i="1"/>
  <c r="AC649" i="1"/>
  <c r="AB649" i="1"/>
  <c r="O649" i="1"/>
  <c r="K649" i="1"/>
  <c r="G649" i="1"/>
  <c r="AE648" i="1"/>
  <c r="AD648" i="1"/>
  <c r="AC648" i="1"/>
  <c r="AB648" i="1"/>
  <c r="O648" i="1"/>
  <c r="K648" i="1"/>
  <c r="G648" i="1"/>
  <c r="AE647" i="1"/>
  <c r="AD647" i="1"/>
  <c r="AC647" i="1"/>
  <c r="AB647" i="1"/>
  <c r="O647" i="1"/>
  <c r="K647" i="1"/>
  <c r="G647" i="1"/>
  <c r="D647" i="1"/>
  <c r="AH646" i="1"/>
  <c r="AG646" i="1"/>
  <c r="AF646" i="1"/>
  <c r="W646" i="1"/>
  <c r="S646" i="1"/>
  <c r="O646" i="1"/>
  <c r="N646" i="1"/>
  <c r="M646" i="1"/>
  <c r="L646" i="1"/>
  <c r="J646" i="1"/>
  <c r="I646" i="1"/>
  <c r="H646" i="1"/>
  <c r="C646" i="1"/>
  <c r="AE645" i="1"/>
  <c r="Z645" i="1"/>
  <c r="Y645" i="1"/>
  <c r="X645" i="1"/>
  <c r="V645" i="1"/>
  <c r="U645" i="1"/>
  <c r="T645" i="1"/>
  <c r="O645" i="1"/>
  <c r="K645" i="1"/>
  <c r="G645" i="1"/>
  <c r="D645" i="1"/>
  <c r="AE644" i="1"/>
  <c r="AD644" i="1"/>
  <c r="AC644" i="1"/>
  <c r="AB644" i="1"/>
  <c r="O644" i="1"/>
  <c r="K644" i="1"/>
  <c r="G644" i="1"/>
  <c r="AE643" i="1"/>
  <c r="AD643" i="1"/>
  <c r="AC643" i="1"/>
  <c r="AB643" i="1"/>
  <c r="O643" i="1"/>
  <c r="K643" i="1"/>
  <c r="G643" i="1"/>
  <c r="AE642" i="1"/>
  <c r="AD642" i="1"/>
  <c r="AC642" i="1"/>
  <c r="AB642" i="1"/>
  <c r="O642" i="1"/>
  <c r="K642" i="1"/>
  <c r="G642" i="1"/>
  <c r="D642" i="1"/>
  <c r="AH641" i="1"/>
  <c r="AG641" i="1"/>
  <c r="AF641" i="1"/>
  <c r="W641" i="1"/>
  <c r="S641" i="1"/>
  <c r="O641" i="1"/>
  <c r="N641" i="1"/>
  <c r="M641" i="1"/>
  <c r="L641" i="1"/>
  <c r="J641" i="1"/>
  <c r="I641" i="1"/>
  <c r="H641" i="1"/>
  <c r="C641" i="1"/>
  <c r="AE640" i="1"/>
  <c r="Z640" i="1"/>
  <c r="Y640" i="1"/>
  <c r="AC640" i="1" s="1"/>
  <c r="X640" i="1"/>
  <c r="V640" i="1"/>
  <c r="U640" i="1"/>
  <c r="T640" i="1"/>
  <c r="O640" i="1"/>
  <c r="K640" i="1"/>
  <c r="G640" i="1"/>
  <c r="D640" i="1"/>
  <c r="AE639" i="1"/>
  <c r="AD639" i="1"/>
  <c r="AC639" i="1"/>
  <c r="AB639" i="1"/>
  <c r="O639" i="1"/>
  <c r="K639" i="1"/>
  <c r="G639" i="1"/>
  <c r="AE638" i="1"/>
  <c r="AD638" i="1"/>
  <c r="AC638" i="1"/>
  <c r="AB638" i="1"/>
  <c r="O638" i="1"/>
  <c r="K638" i="1"/>
  <c r="G638" i="1"/>
  <c r="AE637" i="1"/>
  <c r="AD637" i="1"/>
  <c r="AC637" i="1"/>
  <c r="AB637" i="1"/>
  <c r="O637" i="1"/>
  <c r="K637" i="1"/>
  <c r="G637" i="1"/>
  <c r="D637" i="1"/>
  <c r="AH636" i="1"/>
  <c r="AG636" i="1"/>
  <c r="AF636" i="1"/>
  <c r="W636" i="1"/>
  <c r="S636" i="1"/>
  <c r="O636" i="1"/>
  <c r="N636" i="1"/>
  <c r="M636" i="1"/>
  <c r="L636" i="1"/>
  <c r="J636" i="1"/>
  <c r="I636" i="1"/>
  <c r="H636" i="1"/>
  <c r="C636" i="1"/>
  <c r="AE635" i="1"/>
  <c r="Z635" i="1"/>
  <c r="Y635" i="1"/>
  <c r="X635" i="1"/>
  <c r="V635" i="1"/>
  <c r="U635" i="1"/>
  <c r="T635" i="1"/>
  <c r="O635" i="1"/>
  <c r="K635" i="1"/>
  <c r="G635" i="1"/>
  <c r="D635" i="1"/>
  <c r="AE634" i="1"/>
  <c r="AD634" i="1"/>
  <c r="AC634" i="1"/>
  <c r="AB634" i="1"/>
  <c r="O634" i="1"/>
  <c r="K634" i="1"/>
  <c r="G634" i="1"/>
  <c r="AE633" i="1"/>
  <c r="O633" i="1"/>
  <c r="N633" i="1"/>
  <c r="AD633" i="1" s="1"/>
  <c r="M633" i="1"/>
  <c r="M631" i="1" s="1"/>
  <c r="L633" i="1"/>
  <c r="AB633" i="1" s="1"/>
  <c r="G633" i="1"/>
  <c r="AE632" i="1"/>
  <c r="AD632" i="1"/>
  <c r="AC632" i="1"/>
  <c r="AB632" i="1"/>
  <c r="O632" i="1"/>
  <c r="K632" i="1"/>
  <c r="G632" i="1"/>
  <c r="D632" i="1"/>
  <c r="AH631" i="1"/>
  <c r="AG631" i="1"/>
  <c r="AF631" i="1"/>
  <c r="W631" i="1"/>
  <c r="S631" i="1"/>
  <c r="O631" i="1"/>
  <c r="J631" i="1"/>
  <c r="I631" i="1"/>
  <c r="H631" i="1"/>
  <c r="AE630" i="1"/>
  <c r="Z630" i="1"/>
  <c r="Y630" i="1"/>
  <c r="X630" i="1"/>
  <c r="V630" i="1"/>
  <c r="U630" i="1"/>
  <c r="T630" i="1"/>
  <c r="O630" i="1"/>
  <c r="K630" i="1"/>
  <c r="G630" i="1"/>
  <c r="D630" i="1"/>
  <c r="AE629" i="1"/>
  <c r="AD629" i="1"/>
  <c r="AC629" i="1"/>
  <c r="AB629" i="1"/>
  <c r="O629" i="1"/>
  <c r="K629" i="1"/>
  <c r="G629" i="1"/>
  <c r="AE628" i="1"/>
  <c r="AD628" i="1"/>
  <c r="AC628" i="1"/>
  <c r="AB628" i="1"/>
  <c r="O628" i="1"/>
  <c r="K628" i="1"/>
  <c r="G628" i="1"/>
  <c r="AE627" i="1"/>
  <c r="AD627" i="1"/>
  <c r="AC627" i="1"/>
  <c r="AB627" i="1"/>
  <c r="O627" i="1"/>
  <c r="K627" i="1"/>
  <c r="G627" i="1"/>
  <c r="D627" i="1"/>
  <c r="AH626" i="1"/>
  <c r="AG626" i="1"/>
  <c r="AF626" i="1"/>
  <c r="W626" i="1"/>
  <c r="S626" i="1"/>
  <c r="O626" i="1"/>
  <c r="N626" i="1"/>
  <c r="M626" i="1"/>
  <c r="L626" i="1"/>
  <c r="J626" i="1"/>
  <c r="I626" i="1"/>
  <c r="H626" i="1"/>
  <c r="AE596" i="1"/>
  <c r="Z596" i="1"/>
  <c r="Y596" i="1"/>
  <c r="X596" i="1"/>
  <c r="V596" i="1"/>
  <c r="U596" i="1"/>
  <c r="T596" i="1"/>
  <c r="O596" i="1"/>
  <c r="K596" i="1"/>
  <c r="G596" i="1"/>
  <c r="D596" i="1"/>
  <c r="AE595" i="1"/>
  <c r="AD595" i="1"/>
  <c r="AC595" i="1"/>
  <c r="AB595" i="1"/>
  <c r="O595" i="1"/>
  <c r="K595" i="1"/>
  <c r="G595" i="1"/>
  <c r="AE594" i="1"/>
  <c r="AD594" i="1"/>
  <c r="AC594" i="1"/>
  <c r="AB594" i="1"/>
  <c r="O594" i="1"/>
  <c r="K594" i="1"/>
  <c r="G594" i="1"/>
  <c r="AE593" i="1"/>
  <c r="AD593" i="1"/>
  <c r="AC593" i="1"/>
  <c r="AB593" i="1"/>
  <c r="O593" i="1"/>
  <c r="K593" i="1"/>
  <c r="G593" i="1"/>
  <c r="D593" i="1"/>
  <c r="AH592" i="1"/>
  <c r="AG592" i="1"/>
  <c r="AF592" i="1"/>
  <c r="W592" i="1"/>
  <c r="S592" i="1"/>
  <c r="O592" i="1"/>
  <c r="N592" i="1"/>
  <c r="M592" i="1"/>
  <c r="L592" i="1"/>
  <c r="J592" i="1"/>
  <c r="I592" i="1"/>
  <c r="H592" i="1"/>
  <c r="AE591" i="1"/>
  <c r="Z591" i="1"/>
  <c r="Y591" i="1"/>
  <c r="X591" i="1"/>
  <c r="V591" i="1"/>
  <c r="U591" i="1"/>
  <c r="T591" i="1"/>
  <c r="O591" i="1"/>
  <c r="K591" i="1"/>
  <c r="G591" i="1"/>
  <c r="D591" i="1"/>
  <c r="AE590" i="1"/>
  <c r="AD590" i="1"/>
  <c r="AC590" i="1"/>
  <c r="AB590" i="1"/>
  <c r="O590" i="1"/>
  <c r="K590" i="1"/>
  <c r="G590" i="1"/>
  <c r="AE589" i="1"/>
  <c r="AD589" i="1"/>
  <c r="AC589" i="1"/>
  <c r="AB589" i="1"/>
  <c r="O589" i="1"/>
  <c r="K589" i="1"/>
  <c r="G589" i="1"/>
  <c r="AE588" i="1"/>
  <c r="AD588" i="1"/>
  <c r="AC588" i="1"/>
  <c r="AB588" i="1"/>
  <c r="O588" i="1"/>
  <c r="K588" i="1"/>
  <c r="G588" i="1"/>
  <c r="D588" i="1"/>
  <c r="AH587" i="1"/>
  <c r="AG587" i="1"/>
  <c r="AF587" i="1"/>
  <c r="W587" i="1"/>
  <c r="W586" i="1" s="1"/>
  <c r="S587" i="1"/>
  <c r="O587" i="1"/>
  <c r="N587" i="1"/>
  <c r="M587" i="1"/>
  <c r="L587" i="1"/>
  <c r="J587" i="1"/>
  <c r="I587" i="1"/>
  <c r="H587" i="1"/>
  <c r="Z586" i="1"/>
  <c r="Y586" i="1"/>
  <c r="X586" i="1"/>
  <c r="V586" i="1"/>
  <c r="U586" i="1"/>
  <c r="T586" i="1"/>
  <c r="R586" i="1"/>
  <c r="Q586" i="1"/>
  <c r="P586" i="1"/>
  <c r="F586" i="1"/>
  <c r="E586" i="1"/>
  <c r="C586" i="1"/>
  <c r="AE585" i="1"/>
  <c r="Z585" i="1"/>
  <c r="Y585" i="1"/>
  <c r="X585" i="1"/>
  <c r="V585" i="1"/>
  <c r="U585" i="1"/>
  <c r="T585" i="1"/>
  <c r="O585" i="1"/>
  <c r="K585" i="1"/>
  <c r="G585" i="1"/>
  <c r="D585" i="1"/>
  <c r="AE584" i="1"/>
  <c r="AD584" i="1"/>
  <c r="AC584" i="1"/>
  <c r="AB584" i="1"/>
  <c r="O584" i="1"/>
  <c r="K584" i="1"/>
  <c r="G584" i="1"/>
  <c r="AE583" i="1"/>
  <c r="AD583" i="1"/>
  <c r="AC583" i="1"/>
  <c r="AB583" i="1"/>
  <c r="O583" i="1"/>
  <c r="K583" i="1"/>
  <c r="G583" i="1"/>
  <c r="AE582" i="1"/>
  <c r="AD582" i="1"/>
  <c r="AC582" i="1"/>
  <c r="AB582" i="1"/>
  <c r="O582" i="1"/>
  <c r="K582" i="1"/>
  <c r="G582" i="1"/>
  <c r="D582" i="1"/>
  <c r="AH581" i="1"/>
  <c r="AG581" i="1"/>
  <c r="AF581" i="1"/>
  <c r="W581" i="1"/>
  <c r="S581" i="1"/>
  <c r="O581" i="1"/>
  <c r="N581" i="1"/>
  <c r="M581" i="1"/>
  <c r="L581" i="1"/>
  <c r="J581" i="1"/>
  <c r="I581" i="1"/>
  <c r="H581" i="1"/>
  <c r="AE580" i="1"/>
  <c r="Z580" i="1"/>
  <c r="Y580" i="1"/>
  <c r="X580" i="1"/>
  <c r="V580" i="1"/>
  <c r="U580" i="1"/>
  <c r="T580" i="1"/>
  <c r="O580" i="1"/>
  <c r="K580" i="1"/>
  <c r="G580" i="1"/>
  <c r="D580" i="1"/>
  <c r="AE579" i="1"/>
  <c r="AD579" i="1"/>
  <c r="AC579" i="1"/>
  <c r="AB579" i="1"/>
  <c r="O579" i="1"/>
  <c r="K579" i="1"/>
  <c r="G579" i="1"/>
  <c r="AE578" i="1"/>
  <c r="AD578" i="1"/>
  <c r="AC578" i="1"/>
  <c r="AB578" i="1"/>
  <c r="O578" i="1"/>
  <c r="K578" i="1"/>
  <c r="G578" i="1"/>
  <c r="AE577" i="1"/>
  <c r="AD577" i="1"/>
  <c r="AC577" i="1"/>
  <c r="AB577" i="1"/>
  <c r="O577" i="1"/>
  <c r="K577" i="1"/>
  <c r="G577" i="1"/>
  <c r="D577" i="1"/>
  <c r="AH576" i="1"/>
  <c r="AG576" i="1"/>
  <c r="AF576" i="1"/>
  <c r="W576" i="1"/>
  <c r="S576" i="1"/>
  <c r="O576" i="1"/>
  <c r="N576" i="1"/>
  <c r="M576" i="1"/>
  <c r="L576" i="1"/>
  <c r="J576" i="1"/>
  <c r="I576" i="1"/>
  <c r="H576" i="1"/>
  <c r="AE575" i="1"/>
  <c r="Z575" i="1"/>
  <c r="X575" i="1"/>
  <c r="V575" i="1"/>
  <c r="U575" i="1"/>
  <c r="T575" i="1"/>
  <c r="O575" i="1"/>
  <c r="K575" i="1"/>
  <c r="G575" i="1"/>
  <c r="D575" i="1"/>
  <c r="AE574" i="1"/>
  <c r="AD574" i="1"/>
  <c r="AC574" i="1"/>
  <c r="AB574" i="1"/>
  <c r="O574" i="1"/>
  <c r="K574" i="1"/>
  <c r="G574" i="1"/>
  <c r="AE573" i="1"/>
  <c r="AD573" i="1"/>
  <c r="AC573" i="1"/>
  <c r="AB573" i="1"/>
  <c r="O573" i="1"/>
  <c r="K573" i="1"/>
  <c r="G573" i="1"/>
  <c r="AE572" i="1"/>
  <c r="AD572" i="1"/>
  <c r="AC572" i="1"/>
  <c r="AB572" i="1"/>
  <c r="O572" i="1"/>
  <c r="K572" i="1"/>
  <c r="G572" i="1"/>
  <c r="D572" i="1"/>
  <c r="AH571" i="1"/>
  <c r="AG571" i="1"/>
  <c r="AF571" i="1"/>
  <c r="S571" i="1"/>
  <c r="O571" i="1"/>
  <c r="N571" i="1"/>
  <c r="M571" i="1"/>
  <c r="L571" i="1"/>
  <c r="J571" i="1"/>
  <c r="I571" i="1"/>
  <c r="H571" i="1"/>
  <c r="Z570" i="1"/>
  <c r="X570" i="1"/>
  <c r="V570" i="1"/>
  <c r="U570" i="1"/>
  <c r="T570" i="1"/>
  <c r="T569" i="1" s="1"/>
  <c r="T568" i="1" s="1"/>
  <c r="T567" i="1" s="1"/>
  <c r="R570" i="1"/>
  <c r="Q570" i="1"/>
  <c r="P570" i="1"/>
  <c r="F570" i="1"/>
  <c r="F569" i="1" s="1"/>
  <c r="F568" i="1" s="1"/>
  <c r="F567" i="1" s="1"/>
  <c r="E570" i="1"/>
  <c r="C570" i="1"/>
  <c r="AE566" i="1"/>
  <c r="Z566" i="1"/>
  <c r="Y566" i="1"/>
  <c r="X566" i="1"/>
  <c r="V566" i="1"/>
  <c r="U566" i="1"/>
  <c r="T566" i="1"/>
  <c r="O566" i="1"/>
  <c r="K566" i="1"/>
  <c r="G566" i="1"/>
  <c r="D566" i="1"/>
  <c r="AE565" i="1"/>
  <c r="AD565" i="1"/>
  <c r="AC565" i="1"/>
  <c r="AB565" i="1"/>
  <c r="O565" i="1"/>
  <c r="K565" i="1"/>
  <c r="G565" i="1"/>
  <c r="AE564" i="1"/>
  <c r="AD564" i="1"/>
  <c r="AC564" i="1"/>
  <c r="AB564" i="1"/>
  <c r="O564" i="1"/>
  <c r="K564" i="1"/>
  <c r="G564" i="1"/>
  <c r="AE563" i="1"/>
  <c r="AD563" i="1"/>
  <c r="AC563" i="1"/>
  <c r="AB563" i="1"/>
  <c r="O563" i="1"/>
  <c r="K563" i="1"/>
  <c r="G563" i="1"/>
  <c r="D563" i="1"/>
  <c r="D562" i="1" s="1"/>
  <c r="AH562" i="1"/>
  <c r="AG562" i="1"/>
  <c r="AF562" i="1"/>
  <c r="W562" i="1"/>
  <c r="S562" i="1"/>
  <c r="O562" i="1"/>
  <c r="N562" i="1"/>
  <c r="M562" i="1"/>
  <c r="L562" i="1"/>
  <c r="J562" i="1"/>
  <c r="I562" i="1"/>
  <c r="H562" i="1"/>
  <c r="AE561" i="1"/>
  <c r="Z561" i="1"/>
  <c r="Y561" i="1"/>
  <c r="X561" i="1"/>
  <c r="V561" i="1"/>
  <c r="U561" i="1"/>
  <c r="T561" i="1"/>
  <c r="O561" i="1"/>
  <c r="K561" i="1"/>
  <c r="G561" i="1"/>
  <c r="D561" i="1"/>
  <c r="AE560" i="1"/>
  <c r="AD560" i="1"/>
  <c r="AC560" i="1"/>
  <c r="AB560" i="1"/>
  <c r="O560" i="1"/>
  <c r="K560" i="1"/>
  <c r="G560" i="1"/>
  <c r="AE559" i="1"/>
  <c r="AD559" i="1"/>
  <c r="AC559" i="1"/>
  <c r="AB559" i="1"/>
  <c r="O559" i="1"/>
  <c r="K559" i="1"/>
  <c r="G559" i="1"/>
  <c r="AE558" i="1"/>
  <c r="AD558" i="1"/>
  <c r="AC558" i="1"/>
  <c r="AB558" i="1"/>
  <c r="O558" i="1"/>
  <c r="K558" i="1"/>
  <c r="G558" i="1"/>
  <c r="D558" i="1"/>
  <c r="AH557" i="1"/>
  <c r="AG557" i="1"/>
  <c r="AF557" i="1"/>
  <c r="W557" i="1"/>
  <c r="S557" i="1"/>
  <c r="O557" i="1"/>
  <c r="N557" i="1"/>
  <c r="M557" i="1"/>
  <c r="L557" i="1"/>
  <c r="J557" i="1"/>
  <c r="I557" i="1"/>
  <c r="H557" i="1"/>
  <c r="AE556" i="1"/>
  <c r="Z556" i="1"/>
  <c r="Y556" i="1"/>
  <c r="X556" i="1"/>
  <c r="V556" i="1"/>
  <c r="U556" i="1"/>
  <c r="T556" i="1"/>
  <c r="O556" i="1"/>
  <c r="K556" i="1"/>
  <c r="G556" i="1"/>
  <c r="D556" i="1"/>
  <c r="AE555" i="1"/>
  <c r="AD555" i="1"/>
  <c r="AC555" i="1"/>
  <c r="AB555" i="1"/>
  <c r="O555" i="1"/>
  <c r="K555" i="1"/>
  <c r="G555" i="1"/>
  <c r="AE554" i="1"/>
  <c r="AD554" i="1"/>
  <c r="AC554" i="1"/>
  <c r="AB554" i="1"/>
  <c r="O554" i="1"/>
  <c r="K554" i="1"/>
  <c r="G554" i="1"/>
  <c r="AE553" i="1"/>
  <c r="AD553" i="1"/>
  <c r="AC553" i="1"/>
  <c r="AB553" i="1"/>
  <c r="O553" i="1"/>
  <c r="K553" i="1"/>
  <c r="G553" i="1"/>
  <c r="D553" i="1"/>
  <c r="AH552" i="1"/>
  <c r="AG552" i="1"/>
  <c r="AF552" i="1"/>
  <c r="W552" i="1"/>
  <c r="S552" i="1"/>
  <c r="O552" i="1"/>
  <c r="N552" i="1"/>
  <c r="M552" i="1"/>
  <c r="L552" i="1"/>
  <c r="J552" i="1"/>
  <c r="I552" i="1"/>
  <c r="H552" i="1"/>
  <c r="Z546" i="1"/>
  <c r="Y546" i="1"/>
  <c r="X546" i="1"/>
  <c r="V546" i="1"/>
  <c r="U546" i="1"/>
  <c r="T546" i="1"/>
  <c r="R546" i="1"/>
  <c r="Q546" i="1"/>
  <c r="P546" i="1"/>
  <c r="F546" i="1"/>
  <c r="E546" i="1"/>
  <c r="C546" i="1"/>
  <c r="AE545" i="1"/>
  <c r="Z545" i="1"/>
  <c r="Y545" i="1"/>
  <c r="X545" i="1"/>
  <c r="V545" i="1"/>
  <c r="U545" i="1"/>
  <c r="T545" i="1"/>
  <c r="O545" i="1"/>
  <c r="K545" i="1"/>
  <c r="G545" i="1"/>
  <c r="D545" i="1"/>
  <c r="AE544" i="1"/>
  <c r="AD544" i="1"/>
  <c r="AC544" i="1"/>
  <c r="AB544" i="1"/>
  <c r="O544" i="1"/>
  <c r="K544" i="1"/>
  <c r="G544" i="1"/>
  <c r="AE543" i="1"/>
  <c r="AD543" i="1"/>
  <c r="AC543" i="1"/>
  <c r="AB543" i="1"/>
  <c r="O543" i="1"/>
  <c r="K543" i="1"/>
  <c r="G543" i="1"/>
  <c r="AE542" i="1"/>
  <c r="AD542" i="1"/>
  <c r="AC542" i="1"/>
  <c r="AB542" i="1"/>
  <c r="O542" i="1"/>
  <c r="K542" i="1"/>
  <c r="G542" i="1"/>
  <c r="D542" i="1"/>
  <c r="AH541" i="1"/>
  <c r="AG541" i="1"/>
  <c r="AF541" i="1"/>
  <c r="AF540" i="1" s="1"/>
  <c r="W541" i="1"/>
  <c r="W540" i="1" s="1"/>
  <c r="S541" i="1"/>
  <c r="S540" i="1" s="1"/>
  <c r="O541" i="1"/>
  <c r="O540" i="1" s="1"/>
  <c r="N541" i="1"/>
  <c r="N540" i="1" s="1"/>
  <c r="M541" i="1"/>
  <c r="M540" i="1" s="1"/>
  <c r="L541" i="1"/>
  <c r="J541" i="1"/>
  <c r="I541" i="1"/>
  <c r="I540" i="1" s="1"/>
  <c r="H541" i="1"/>
  <c r="AH540" i="1"/>
  <c r="Z540" i="1"/>
  <c r="Y540" i="1"/>
  <c r="X540" i="1"/>
  <c r="V540" i="1"/>
  <c r="U540" i="1"/>
  <c r="T540" i="1"/>
  <c r="R540" i="1"/>
  <c r="Q540" i="1"/>
  <c r="P540" i="1"/>
  <c r="F540" i="1"/>
  <c r="E540" i="1"/>
  <c r="C540" i="1"/>
  <c r="D525" i="1"/>
  <c r="AH525" i="1"/>
  <c r="AG525" i="1"/>
  <c r="W525" i="1"/>
  <c r="O525" i="1"/>
  <c r="N525" i="1"/>
  <c r="M525" i="1"/>
  <c r="I525" i="1"/>
  <c r="AF525" i="1"/>
  <c r="Z525" i="1"/>
  <c r="Y525" i="1"/>
  <c r="X525" i="1"/>
  <c r="V525" i="1"/>
  <c r="U525" i="1"/>
  <c r="T525" i="1"/>
  <c r="S525" i="1"/>
  <c r="R525" i="1"/>
  <c r="Q525" i="1"/>
  <c r="P525" i="1"/>
  <c r="F525" i="1"/>
  <c r="E525" i="1"/>
  <c r="C525" i="1"/>
  <c r="AE524" i="1"/>
  <c r="Z524" i="1"/>
  <c r="Y524" i="1"/>
  <c r="X524" i="1"/>
  <c r="V524" i="1"/>
  <c r="U524" i="1"/>
  <c r="T524" i="1"/>
  <c r="O524" i="1"/>
  <c r="K524" i="1"/>
  <c r="G524" i="1"/>
  <c r="D524" i="1"/>
  <c r="AE523" i="1"/>
  <c r="AD523" i="1"/>
  <c r="AC523" i="1"/>
  <c r="AB523" i="1"/>
  <c r="O523" i="1"/>
  <c r="K523" i="1"/>
  <c r="G523" i="1"/>
  <c r="AE522" i="1"/>
  <c r="AD522" i="1"/>
  <c r="AC522" i="1"/>
  <c r="AB522" i="1"/>
  <c r="O522" i="1"/>
  <c r="K522" i="1"/>
  <c r="G522" i="1"/>
  <c r="AE521" i="1"/>
  <c r="AD521" i="1"/>
  <c r="AC521" i="1"/>
  <c r="AB521" i="1"/>
  <c r="O521" i="1"/>
  <c r="K521" i="1"/>
  <c r="G521" i="1"/>
  <c r="D521" i="1"/>
  <c r="AH520" i="1"/>
  <c r="AG520" i="1"/>
  <c r="AF520" i="1"/>
  <c r="W520" i="1"/>
  <c r="S520" i="1"/>
  <c r="O520" i="1"/>
  <c r="N520" i="1"/>
  <c r="M520" i="1"/>
  <c r="L520" i="1"/>
  <c r="J520" i="1"/>
  <c r="I520" i="1"/>
  <c r="H520" i="1"/>
  <c r="AE519" i="1"/>
  <c r="Z519" i="1"/>
  <c r="Y519" i="1"/>
  <c r="X519" i="1"/>
  <c r="V519" i="1"/>
  <c r="U519" i="1"/>
  <c r="T519" i="1"/>
  <c r="O519" i="1"/>
  <c r="K519" i="1"/>
  <c r="G519" i="1"/>
  <c r="D519" i="1"/>
  <c r="AE518" i="1"/>
  <c r="AD518" i="1"/>
  <c r="AC518" i="1"/>
  <c r="AB518" i="1"/>
  <c r="O518" i="1"/>
  <c r="K518" i="1"/>
  <c r="G518" i="1"/>
  <c r="AE517" i="1"/>
  <c r="AD517" i="1"/>
  <c r="AC517" i="1"/>
  <c r="AB517" i="1"/>
  <c r="O517" i="1"/>
  <c r="K517" i="1"/>
  <c r="G517" i="1"/>
  <c r="AE516" i="1"/>
  <c r="AD516" i="1"/>
  <c r="AC516" i="1"/>
  <c r="AB516" i="1"/>
  <c r="O516" i="1"/>
  <c r="K516" i="1"/>
  <c r="G516" i="1"/>
  <c r="D516" i="1"/>
  <c r="AH515" i="1"/>
  <c r="AG515" i="1"/>
  <c r="AF515" i="1"/>
  <c r="W515" i="1"/>
  <c r="S515" i="1"/>
  <c r="O515" i="1"/>
  <c r="N515" i="1"/>
  <c r="M515" i="1"/>
  <c r="L515" i="1"/>
  <c r="J515" i="1"/>
  <c r="I515" i="1"/>
  <c r="H515" i="1"/>
  <c r="Z514" i="1"/>
  <c r="Y514" i="1"/>
  <c r="X514" i="1"/>
  <c r="V514" i="1"/>
  <c r="U514" i="1"/>
  <c r="T514" i="1"/>
  <c r="R514" i="1"/>
  <c r="Q514" i="1"/>
  <c r="P514" i="1"/>
  <c r="F514" i="1"/>
  <c r="E514" i="1"/>
  <c r="C514" i="1"/>
  <c r="AE513" i="1"/>
  <c r="Z513" i="1"/>
  <c r="Y513" i="1"/>
  <c r="X513" i="1"/>
  <c r="V513" i="1"/>
  <c r="U513" i="1"/>
  <c r="T513" i="1"/>
  <c r="O513" i="1"/>
  <c r="K513" i="1"/>
  <c r="G513" i="1"/>
  <c r="D513" i="1"/>
  <c r="AE512" i="1"/>
  <c r="AD512" i="1"/>
  <c r="AC512" i="1"/>
  <c r="AB512" i="1"/>
  <c r="O512" i="1"/>
  <c r="K512" i="1"/>
  <c r="G512" i="1"/>
  <c r="AE511" i="1"/>
  <c r="AD511" i="1"/>
  <c r="AC511" i="1"/>
  <c r="AB511" i="1"/>
  <c r="O511" i="1"/>
  <c r="K511" i="1"/>
  <c r="G511" i="1"/>
  <c r="AE510" i="1"/>
  <c r="AD510" i="1"/>
  <c r="AC510" i="1"/>
  <c r="AB510" i="1"/>
  <c r="O510" i="1"/>
  <c r="K510" i="1"/>
  <c r="G510" i="1"/>
  <c r="D510" i="1"/>
  <c r="AH509" i="1"/>
  <c r="AG509" i="1"/>
  <c r="AF509" i="1"/>
  <c r="W509" i="1"/>
  <c r="S509" i="1"/>
  <c r="O509" i="1"/>
  <c r="N509" i="1"/>
  <c r="M509" i="1"/>
  <c r="L509" i="1"/>
  <c r="J509" i="1"/>
  <c r="I509" i="1"/>
  <c r="H509" i="1"/>
  <c r="AE508" i="1"/>
  <c r="Z508" i="1"/>
  <c r="Y508" i="1"/>
  <c r="X508" i="1"/>
  <c r="V508" i="1"/>
  <c r="U508" i="1"/>
  <c r="T508" i="1"/>
  <c r="O508" i="1"/>
  <c r="K508" i="1"/>
  <c r="G508" i="1"/>
  <c r="D508" i="1"/>
  <c r="AE507" i="1"/>
  <c r="AD507" i="1"/>
  <c r="AC507" i="1"/>
  <c r="AB507" i="1"/>
  <c r="O507" i="1"/>
  <c r="K507" i="1"/>
  <c r="G507" i="1"/>
  <c r="AE506" i="1"/>
  <c r="AD506" i="1"/>
  <c r="AC506" i="1"/>
  <c r="AB506" i="1"/>
  <c r="O506" i="1"/>
  <c r="K506" i="1"/>
  <c r="G506" i="1"/>
  <c r="AE505" i="1"/>
  <c r="AD505" i="1"/>
  <c r="AC505" i="1"/>
  <c r="AB505" i="1"/>
  <c r="O505" i="1"/>
  <c r="K505" i="1"/>
  <c r="G505" i="1"/>
  <c r="D505" i="1"/>
  <c r="AH504" i="1"/>
  <c r="AG504" i="1"/>
  <c r="AF504" i="1"/>
  <c r="W504" i="1"/>
  <c r="S504" i="1"/>
  <c r="O504" i="1"/>
  <c r="N504" i="1"/>
  <c r="M504" i="1"/>
  <c r="L504" i="1"/>
  <c r="J504" i="1"/>
  <c r="I504" i="1"/>
  <c r="H504" i="1"/>
  <c r="AE503" i="1"/>
  <c r="Z503" i="1"/>
  <c r="Y503" i="1"/>
  <c r="X503" i="1"/>
  <c r="V503" i="1"/>
  <c r="U503" i="1"/>
  <c r="T503" i="1"/>
  <c r="O503" i="1"/>
  <c r="K503" i="1"/>
  <c r="G503" i="1"/>
  <c r="D503" i="1"/>
  <c r="AE502" i="1"/>
  <c r="AD502" i="1"/>
  <c r="AC502" i="1"/>
  <c r="AB502" i="1"/>
  <c r="O502" i="1"/>
  <c r="K502" i="1"/>
  <c r="G502" i="1"/>
  <c r="AE501" i="1"/>
  <c r="AD501" i="1"/>
  <c r="AC501" i="1"/>
  <c r="AB501" i="1"/>
  <c r="O501" i="1"/>
  <c r="K501" i="1"/>
  <c r="G501" i="1"/>
  <c r="AE500" i="1"/>
  <c r="AD500" i="1"/>
  <c r="AC500" i="1"/>
  <c r="AB500" i="1"/>
  <c r="O500" i="1"/>
  <c r="K500" i="1"/>
  <c r="G500" i="1"/>
  <c r="D500" i="1"/>
  <c r="AH499" i="1"/>
  <c r="AG499" i="1"/>
  <c r="AF499" i="1"/>
  <c r="W499" i="1"/>
  <c r="S499" i="1"/>
  <c r="O499" i="1"/>
  <c r="N499" i="1"/>
  <c r="M499" i="1"/>
  <c r="L499" i="1"/>
  <c r="J499" i="1"/>
  <c r="I499" i="1"/>
  <c r="H499" i="1"/>
  <c r="AE498" i="1"/>
  <c r="Z498" i="1"/>
  <c r="Y498" i="1"/>
  <c r="X498" i="1"/>
  <c r="V498" i="1"/>
  <c r="U498" i="1"/>
  <c r="T498" i="1"/>
  <c r="O498" i="1"/>
  <c r="K498" i="1"/>
  <c r="G498" i="1"/>
  <c r="D498" i="1"/>
  <c r="AE497" i="1"/>
  <c r="AD497" i="1"/>
  <c r="AC497" i="1"/>
  <c r="AB497" i="1"/>
  <c r="O497" i="1"/>
  <c r="K497" i="1"/>
  <c r="G497" i="1"/>
  <c r="AE496" i="1"/>
  <c r="AD496" i="1"/>
  <c r="AC496" i="1"/>
  <c r="AB496" i="1"/>
  <c r="O496" i="1"/>
  <c r="K496" i="1"/>
  <c r="G496" i="1"/>
  <c r="AE495" i="1"/>
  <c r="AD495" i="1"/>
  <c r="AC495" i="1"/>
  <c r="AB495" i="1"/>
  <c r="O495" i="1"/>
  <c r="K495" i="1"/>
  <c r="G495" i="1"/>
  <c r="D495" i="1"/>
  <c r="D494" i="1" s="1"/>
  <c r="AH494" i="1"/>
  <c r="AG494" i="1"/>
  <c r="AF494" i="1"/>
  <c r="W494" i="1"/>
  <c r="S494" i="1"/>
  <c r="O494" i="1"/>
  <c r="N494" i="1"/>
  <c r="M494" i="1"/>
  <c r="L494" i="1"/>
  <c r="J494" i="1"/>
  <c r="I494" i="1"/>
  <c r="H494" i="1"/>
  <c r="AE493" i="1"/>
  <c r="Z493" i="1"/>
  <c r="Y493" i="1"/>
  <c r="X493" i="1"/>
  <c r="V493" i="1"/>
  <c r="U493" i="1"/>
  <c r="T493" i="1"/>
  <c r="O493" i="1"/>
  <c r="K493" i="1"/>
  <c r="G493" i="1"/>
  <c r="D493" i="1"/>
  <c r="AE492" i="1"/>
  <c r="AD492" i="1"/>
  <c r="AC492" i="1"/>
  <c r="AB492" i="1"/>
  <c r="O492" i="1"/>
  <c r="K492" i="1"/>
  <c r="G492" i="1"/>
  <c r="AE491" i="1"/>
  <c r="AD491" i="1"/>
  <c r="AC491" i="1"/>
  <c r="AB491" i="1"/>
  <c r="O491" i="1"/>
  <c r="K491" i="1"/>
  <c r="G491" i="1"/>
  <c r="AE490" i="1"/>
  <c r="AD490" i="1"/>
  <c r="AC490" i="1"/>
  <c r="AB490" i="1"/>
  <c r="O490" i="1"/>
  <c r="K490" i="1"/>
  <c r="G490" i="1"/>
  <c r="D490" i="1"/>
  <c r="AH489" i="1"/>
  <c r="AG489" i="1"/>
  <c r="AF489" i="1"/>
  <c r="W489" i="1"/>
  <c r="S489" i="1"/>
  <c r="O489" i="1"/>
  <c r="N489" i="1"/>
  <c r="M489" i="1"/>
  <c r="L489" i="1"/>
  <c r="J489" i="1"/>
  <c r="I489" i="1"/>
  <c r="H489" i="1"/>
  <c r="AE488" i="1"/>
  <c r="Z488" i="1"/>
  <c r="Y488" i="1"/>
  <c r="X488" i="1"/>
  <c r="V488" i="1"/>
  <c r="U488" i="1"/>
  <c r="T488" i="1"/>
  <c r="O488" i="1"/>
  <c r="K488" i="1"/>
  <c r="G488" i="1"/>
  <c r="D488" i="1"/>
  <c r="AE487" i="1"/>
  <c r="AD487" i="1"/>
  <c r="AC487" i="1"/>
  <c r="AB487" i="1"/>
  <c r="O487" i="1"/>
  <c r="K487" i="1"/>
  <c r="G487" i="1"/>
  <c r="AE486" i="1"/>
  <c r="AD486" i="1"/>
  <c r="AC486" i="1"/>
  <c r="AB486" i="1"/>
  <c r="O486" i="1"/>
  <c r="K486" i="1"/>
  <c r="G486" i="1"/>
  <c r="AE485" i="1"/>
  <c r="AD485" i="1"/>
  <c r="AC485" i="1"/>
  <c r="AB485" i="1"/>
  <c r="O485" i="1"/>
  <c r="K485" i="1"/>
  <c r="G485" i="1"/>
  <c r="D485" i="1"/>
  <c r="AH484" i="1"/>
  <c r="AG484" i="1"/>
  <c r="AF484" i="1"/>
  <c r="W484" i="1"/>
  <c r="S484" i="1"/>
  <c r="O484" i="1"/>
  <c r="N484" i="1"/>
  <c r="M484" i="1"/>
  <c r="L484" i="1"/>
  <c r="J484" i="1"/>
  <c r="I484" i="1"/>
  <c r="H484" i="1"/>
  <c r="AE483" i="1"/>
  <c r="Z483" i="1"/>
  <c r="Y483" i="1"/>
  <c r="X483" i="1"/>
  <c r="V483" i="1"/>
  <c r="U483" i="1"/>
  <c r="T483" i="1"/>
  <c r="O483" i="1"/>
  <c r="K483" i="1"/>
  <c r="G483" i="1"/>
  <c r="D483" i="1"/>
  <c r="AE482" i="1"/>
  <c r="AD482" i="1"/>
  <c r="AC482" i="1"/>
  <c r="AB482" i="1"/>
  <c r="O482" i="1"/>
  <c r="K482" i="1"/>
  <c r="G482" i="1"/>
  <c r="AE481" i="1"/>
  <c r="AD481" i="1"/>
  <c r="AC481" i="1"/>
  <c r="AB481" i="1"/>
  <c r="O481" i="1"/>
  <c r="K481" i="1"/>
  <c r="G481" i="1"/>
  <c r="AE480" i="1"/>
  <c r="AD480" i="1"/>
  <c r="AC480" i="1"/>
  <c r="AB480" i="1"/>
  <c r="O480" i="1"/>
  <c r="K480" i="1"/>
  <c r="G480" i="1"/>
  <c r="D480" i="1"/>
  <c r="AH479" i="1"/>
  <c r="AG479" i="1"/>
  <c r="AF479" i="1"/>
  <c r="W479" i="1"/>
  <c r="S479" i="1"/>
  <c r="O479" i="1"/>
  <c r="N479" i="1"/>
  <c r="M479" i="1"/>
  <c r="L479" i="1"/>
  <c r="J479" i="1"/>
  <c r="I479" i="1"/>
  <c r="H479" i="1"/>
  <c r="AE478" i="1"/>
  <c r="Z478" i="1"/>
  <c r="Y478" i="1"/>
  <c r="X478" i="1"/>
  <c r="V478" i="1"/>
  <c r="U478" i="1"/>
  <c r="T478" i="1"/>
  <c r="O478" i="1"/>
  <c r="K478" i="1"/>
  <c r="G478" i="1"/>
  <c r="D478" i="1"/>
  <c r="AE477" i="1"/>
  <c r="AD477" i="1"/>
  <c r="AC477" i="1"/>
  <c r="AB477" i="1"/>
  <c r="O477" i="1"/>
  <c r="K477" i="1"/>
  <c r="G477" i="1"/>
  <c r="AE476" i="1"/>
  <c r="AD476" i="1"/>
  <c r="AC476" i="1"/>
  <c r="AB476" i="1"/>
  <c r="O476" i="1"/>
  <c r="K476" i="1"/>
  <c r="G476" i="1"/>
  <c r="AE475" i="1"/>
  <c r="AD475" i="1"/>
  <c r="AC475" i="1"/>
  <c r="AB475" i="1"/>
  <c r="O475" i="1"/>
  <c r="K475" i="1"/>
  <c r="G475" i="1"/>
  <c r="D475" i="1"/>
  <c r="AH474" i="1"/>
  <c r="AG474" i="1"/>
  <c r="AF474" i="1"/>
  <c r="W474" i="1"/>
  <c r="S474" i="1"/>
  <c r="O474" i="1"/>
  <c r="N474" i="1"/>
  <c r="M474" i="1"/>
  <c r="L474" i="1"/>
  <c r="J474" i="1"/>
  <c r="I474" i="1"/>
  <c r="H474" i="1"/>
  <c r="AE473" i="1"/>
  <c r="Z473" i="1"/>
  <c r="Y473" i="1"/>
  <c r="X473" i="1"/>
  <c r="V473" i="1"/>
  <c r="U473" i="1"/>
  <c r="T473" i="1"/>
  <c r="O473" i="1"/>
  <c r="K473" i="1"/>
  <c r="G473" i="1"/>
  <c r="D473" i="1"/>
  <c r="AE472" i="1"/>
  <c r="AD472" i="1"/>
  <c r="AC472" i="1"/>
  <c r="AB472" i="1"/>
  <c r="O472" i="1"/>
  <c r="K472" i="1"/>
  <c r="G472" i="1"/>
  <c r="AE471" i="1"/>
  <c r="AD471" i="1"/>
  <c r="AC471" i="1"/>
  <c r="AB471" i="1"/>
  <c r="O471" i="1"/>
  <c r="K471" i="1"/>
  <c r="G471" i="1"/>
  <c r="AE470" i="1"/>
  <c r="AD470" i="1"/>
  <c r="AC470" i="1"/>
  <c r="AB470" i="1"/>
  <c r="O470" i="1"/>
  <c r="K470" i="1"/>
  <c r="G470" i="1"/>
  <c r="D470" i="1"/>
  <c r="AH469" i="1"/>
  <c r="AG469" i="1"/>
  <c r="AF469" i="1"/>
  <c r="W469" i="1"/>
  <c r="S469" i="1"/>
  <c r="O469" i="1"/>
  <c r="N469" i="1"/>
  <c r="M469" i="1"/>
  <c r="L469" i="1"/>
  <c r="J469" i="1"/>
  <c r="I469" i="1"/>
  <c r="H469" i="1"/>
  <c r="AE468" i="1"/>
  <c r="Z468" i="1"/>
  <c r="Y468" i="1"/>
  <c r="X468" i="1"/>
  <c r="V468" i="1"/>
  <c r="U468" i="1"/>
  <c r="T468" i="1"/>
  <c r="O468" i="1"/>
  <c r="K468" i="1"/>
  <c r="G468" i="1"/>
  <c r="D468" i="1"/>
  <c r="AE467" i="1"/>
  <c r="AD467" i="1"/>
  <c r="AC467" i="1"/>
  <c r="AB467" i="1"/>
  <c r="O467" i="1"/>
  <c r="K467" i="1"/>
  <c r="G467" i="1"/>
  <c r="AE466" i="1"/>
  <c r="AD466" i="1"/>
  <c r="AC466" i="1"/>
  <c r="AB466" i="1"/>
  <c r="O466" i="1"/>
  <c r="K466" i="1"/>
  <c r="G466" i="1"/>
  <c r="AE465" i="1"/>
  <c r="AD465" i="1"/>
  <c r="AC465" i="1"/>
  <c r="AB465" i="1"/>
  <c r="O465" i="1"/>
  <c r="K465" i="1"/>
  <c r="G465" i="1"/>
  <c r="D465" i="1"/>
  <c r="AH464" i="1"/>
  <c r="AG464" i="1"/>
  <c r="AF464" i="1"/>
  <c r="W464" i="1"/>
  <c r="S464" i="1"/>
  <c r="O464" i="1"/>
  <c r="N464" i="1"/>
  <c r="M464" i="1"/>
  <c r="L464" i="1"/>
  <c r="J464" i="1"/>
  <c r="I464" i="1"/>
  <c r="H464" i="1"/>
  <c r="AE463" i="1"/>
  <c r="Z463" i="1"/>
  <c r="Y463" i="1"/>
  <c r="X463" i="1"/>
  <c r="V463" i="1"/>
  <c r="U463" i="1"/>
  <c r="T463" i="1"/>
  <c r="O463" i="1"/>
  <c r="K463" i="1"/>
  <c r="G463" i="1"/>
  <c r="D463" i="1"/>
  <c r="AE462" i="1"/>
  <c r="AD462" i="1"/>
  <c r="AC462" i="1"/>
  <c r="AB462" i="1"/>
  <c r="O462" i="1"/>
  <c r="K462" i="1"/>
  <c r="G462" i="1"/>
  <c r="AE461" i="1"/>
  <c r="AD461" i="1"/>
  <c r="AC461" i="1"/>
  <c r="AB461" i="1"/>
  <c r="O461" i="1"/>
  <c r="K461" i="1"/>
  <c r="G461" i="1"/>
  <c r="AE460" i="1"/>
  <c r="AD460" i="1"/>
  <c r="AC460" i="1"/>
  <c r="AB460" i="1"/>
  <c r="O460" i="1"/>
  <c r="K460" i="1"/>
  <c r="G460" i="1"/>
  <c r="D460" i="1"/>
  <c r="AH459" i="1"/>
  <c r="AG459" i="1"/>
  <c r="AF459" i="1"/>
  <c r="W459" i="1"/>
  <c r="S459" i="1"/>
  <c r="O459" i="1"/>
  <c r="N459" i="1"/>
  <c r="M459" i="1"/>
  <c r="L459" i="1"/>
  <c r="J459" i="1"/>
  <c r="I459" i="1"/>
  <c r="H459" i="1"/>
  <c r="AE458" i="1"/>
  <c r="Z458" i="1"/>
  <c r="Y458" i="1"/>
  <c r="X458" i="1"/>
  <c r="V458" i="1"/>
  <c r="U458" i="1"/>
  <c r="T458" i="1"/>
  <c r="O458" i="1"/>
  <c r="K458" i="1"/>
  <c r="G458" i="1"/>
  <c r="D458" i="1"/>
  <c r="AE457" i="1"/>
  <c r="AD457" i="1"/>
  <c r="AC457" i="1"/>
  <c r="AB457" i="1"/>
  <c r="O457" i="1"/>
  <c r="K457" i="1"/>
  <c r="G457" i="1"/>
  <c r="AE456" i="1"/>
  <c r="AD456" i="1"/>
  <c r="AC456" i="1"/>
  <c r="AB456" i="1"/>
  <c r="O456" i="1"/>
  <c r="K456" i="1"/>
  <c r="G456" i="1"/>
  <c r="AE455" i="1"/>
  <c r="AD455" i="1"/>
  <c r="AC455" i="1"/>
  <c r="AB455" i="1"/>
  <c r="O455" i="1"/>
  <c r="K455" i="1"/>
  <c r="G455" i="1"/>
  <c r="D455" i="1"/>
  <c r="AH454" i="1"/>
  <c r="AG454" i="1"/>
  <c r="AF454" i="1"/>
  <c r="W454" i="1"/>
  <c r="S454" i="1"/>
  <c r="O454" i="1"/>
  <c r="N454" i="1"/>
  <c r="M454" i="1"/>
  <c r="L454" i="1"/>
  <c r="J454" i="1"/>
  <c r="I454" i="1"/>
  <c r="H454" i="1"/>
  <c r="AE453" i="1"/>
  <c r="Z453" i="1"/>
  <c r="Y453" i="1"/>
  <c r="X453" i="1"/>
  <c r="V453" i="1"/>
  <c r="U453" i="1"/>
  <c r="T453" i="1"/>
  <c r="O453" i="1"/>
  <c r="K453" i="1"/>
  <c r="G453" i="1"/>
  <c r="D453" i="1"/>
  <c r="AE452" i="1"/>
  <c r="AD452" i="1"/>
  <c r="AC452" i="1"/>
  <c r="AB452" i="1"/>
  <c r="O452" i="1"/>
  <c r="K452" i="1"/>
  <c r="G452" i="1"/>
  <c r="AE451" i="1"/>
  <c r="AD451" i="1"/>
  <c r="AC451" i="1"/>
  <c r="AB451" i="1"/>
  <c r="O451" i="1"/>
  <c r="K451" i="1"/>
  <c r="G451" i="1"/>
  <c r="AE450" i="1"/>
  <c r="AD450" i="1"/>
  <c r="AC450" i="1"/>
  <c r="AB450" i="1"/>
  <c r="O450" i="1"/>
  <c r="K450" i="1"/>
  <c r="G450" i="1"/>
  <c r="D450" i="1"/>
  <c r="AH449" i="1"/>
  <c r="AG449" i="1"/>
  <c r="AF449" i="1"/>
  <c r="W449" i="1"/>
  <c r="S449" i="1"/>
  <c r="O449" i="1"/>
  <c r="N449" i="1"/>
  <c r="M449" i="1"/>
  <c r="L449" i="1"/>
  <c r="J449" i="1"/>
  <c r="I449" i="1"/>
  <c r="H449" i="1"/>
  <c r="AE448" i="1"/>
  <c r="Z448" i="1"/>
  <c r="Y448" i="1"/>
  <c r="X448" i="1"/>
  <c r="V448" i="1"/>
  <c r="U448" i="1"/>
  <c r="T448" i="1"/>
  <c r="O448" i="1"/>
  <c r="K448" i="1"/>
  <c r="G448" i="1"/>
  <c r="D448" i="1"/>
  <c r="AE447" i="1"/>
  <c r="AD447" i="1"/>
  <c r="AC447" i="1"/>
  <c r="AB447" i="1"/>
  <c r="O447" i="1"/>
  <c r="K447" i="1"/>
  <c r="G447" i="1"/>
  <c r="AE446" i="1"/>
  <c r="AD446" i="1"/>
  <c r="AC446" i="1"/>
  <c r="AB446" i="1"/>
  <c r="O446" i="1"/>
  <c r="K446" i="1"/>
  <c r="G446" i="1"/>
  <c r="AE445" i="1"/>
  <c r="AD445" i="1"/>
  <c r="AC445" i="1"/>
  <c r="AB445" i="1"/>
  <c r="O445" i="1"/>
  <c r="K445" i="1"/>
  <c r="G445" i="1"/>
  <c r="D445" i="1"/>
  <c r="AH444" i="1"/>
  <c r="AG444" i="1"/>
  <c r="AF444" i="1"/>
  <c r="W444" i="1"/>
  <c r="S444" i="1"/>
  <c r="O444" i="1"/>
  <c r="N444" i="1"/>
  <c r="M444" i="1"/>
  <c r="L444" i="1"/>
  <c r="J444" i="1"/>
  <c r="I444" i="1"/>
  <c r="H444" i="1"/>
  <c r="AE443" i="1"/>
  <c r="Z443" i="1"/>
  <c r="Y443" i="1"/>
  <c r="X443" i="1"/>
  <c r="V443" i="1"/>
  <c r="U443" i="1"/>
  <c r="T443" i="1"/>
  <c r="O443" i="1"/>
  <c r="K443" i="1"/>
  <c r="G443" i="1"/>
  <c r="D443" i="1"/>
  <c r="AE442" i="1"/>
  <c r="AD442" i="1"/>
  <c r="AC442" i="1"/>
  <c r="AB442" i="1"/>
  <c r="O442" i="1"/>
  <c r="K442" i="1"/>
  <c r="G442" i="1"/>
  <c r="AE441" i="1"/>
  <c r="AD441" i="1"/>
  <c r="AC441" i="1"/>
  <c r="AB441" i="1"/>
  <c r="O441" i="1"/>
  <c r="K441" i="1"/>
  <c r="G441" i="1"/>
  <c r="AE440" i="1"/>
  <c r="AD440" i="1"/>
  <c r="AC440" i="1"/>
  <c r="AB440" i="1"/>
  <c r="O440" i="1"/>
  <c r="K440" i="1"/>
  <c r="G440" i="1"/>
  <c r="D440" i="1"/>
  <c r="AH439" i="1"/>
  <c r="AG439" i="1"/>
  <c r="AF439" i="1"/>
  <c r="W439" i="1"/>
  <c r="S439" i="1"/>
  <c r="O439" i="1"/>
  <c r="N439" i="1"/>
  <c r="M439" i="1"/>
  <c r="L439" i="1"/>
  <c r="J439" i="1"/>
  <c r="I439" i="1"/>
  <c r="H439" i="1"/>
  <c r="AE438" i="1"/>
  <c r="Z438" i="1"/>
  <c r="Y438" i="1"/>
  <c r="X438" i="1"/>
  <c r="V438" i="1"/>
  <c r="U438" i="1"/>
  <c r="T438" i="1"/>
  <c r="O438" i="1"/>
  <c r="K438" i="1"/>
  <c r="G438" i="1"/>
  <c r="D438" i="1"/>
  <c r="AE437" i="1"/>
  <c r="AD437" i="1"/>
  <c r="AC437" i="1"/>
  <c r="AB437" i="1"/>
  <c r="O437" i="1"/>
  <c r="K437" i="1"/>
  <c r="G437" i="1"/>
  <c r="AE436" i="1"/>
  <c r="AD436" i="1"/>
  <c r="AC436" i="1"/>
  <c r="AB436" i="1"/>
  <c r="O436" i="1"/>
  <c r="K436" i="1"/>
  <c r="G436" i="1"/>
  <c r="AE435" i="1"/>
  <c r="AD435" i="1"/>
  <c r="AC435" i="1"/>
  <c r="AB435" i="1"/>
  <c r="O435" i="1"/>
  <c r="K435" i="1"/>
  <c r="G435" i="1"/>
  <c r="D435" i="1"/>
  <c r="AH434" i="1"/>
  <c r="AG434" i="1"/>
  <c r="AF434" i="1"/>
  <c r="W434" i="1"/>
  <c r="S434" i="1"/>
  <c r="O434" i="1"/>
  <c r="N434" i="1"/>
  <c r="M434" i="1"/>
  <c r="L434" i="1"/>
  <c r="J434" i="1"/>
  <c r="I434" i="1"/>
  <c r="H434" i="1"/>
  <c r="AE433" i="1"/>
  <c r="Z433" i="1"/>
  <c r="Y433" i="1"/>
  <c r="X433" i="1"/>
  <c r="V433" i="1"/>
  <c r="U433" i="1"/>
  <c r="T433" i="1"/>
  <c r="O433" i="1"/>
  <c r="K433" i="1"/>
  <c r="G433" i="1"/>
  <c r="D433" i="1"/>
  <c r="AE432" i="1"/>
  <c r="AD432" i="1"/>
  <c r="AC432" i="1"/>
  <c r="AB432" i="1"/>
  <c r="O432" i="1"/>
  <c r="K432" i="1"/>
  <c r="G432" i="1"/>
  <c r="AE431" i="1"/>
  <c r="AD431" i="1"/>
  <c r="AC431" i="1"/>
  <c r="AB431" i="1"/>
  <c r="O431" i="1"/>
  <c r="K431" i="1"/>
  <c r="G431" i="1"/>
  <c r="AE430" i="1"/>
  <c r="AD430" i="1"/>
  <c r="AC430" i="1"/>
  <c r="AB430" i="1"/>
  <c r="O430" i="1"/>
  <c r="K430" i="1"/>
  <c r="G430" i="1"/>
  <c r="D430" i="1"/>
  <c r="D429" i="1" s="1"/>
  <c r="AH429" i="1"/>
  <c r="AG429" i="1"/>
  <c r="AF429" i="1"/>
  <c r="W429" i="1"/>
  <c r="S429" i="1"/>
  <c r="O429" i="1"/>
  <c r="N429" i="1"/>
  <c r="M429" i="1"/>
  <c r="L429" i="1"/>
  <c r="J429" i="1"/>
  <c r="I429" i="1"/>
  <c r="H429" i="1"/>
  <c r="AE428" i="1"/>
  <c r="Z428" i="1"/>
  <c r="Y428" i="1"/>
  <c r="X428" i="1"/>
  <c r="V428" i="1"/>
  <c r="U428" i="1"/>
  <c r="T428" i="1"/>
  <c r="O428" i="1"/>
  <c r="K428" i="1"/>
  <c r="G428" i="1"/>
  <c r="D428" i="1"/>
  <c r="AE427" i="1"/>
  <c r="AD427" i="1"/>
  <c r="AC427" i="1"/>
  <c r="AB427" i="1"/>
  <c r="O427" i="1"/>
  <c r="K427" i="1"/>
  <c r="G427" i="1"/>
  <c r="AE426" i="1"/>
  <c r="AD426" i="1"/>
  <c r="AC426" i="1"/>
  <c r="AB426" i="1"/>
  <c r="O426" i="1"/>
  <c r="K426" i="1"/>
  <c r="G426" i="1"/>
  <c r="AE425" i="1"/>
  <c r="AD425" i="1"/>
  <c r="AC425" i="1"/>
  <c r="AB425" i="1"/>
  <c r="O425" i="1"/>
  <c r="K425" i="1"/>
  <c r="G425" i="1"/>
  <c r="D425" i="1"/>
  <c r="AH424" i="1"/>
  <c r="AG424" i="1"/>
  <c r="AF424" i="1"/>
  <c r="W424" i="1"/>
  <c r="S424" i="1"/>
  <c r="O424" i="1"/>
  <c r="N424" i="1"/>
  <c r="M424" i="1"/>
  <c r="L424" i="1"/>
  <c r="J424" i="1"/>
  <c r="I424" i="1"/>
  <c r="H424" i="1"/>
  <c r="AE423" i="1"/>
  <c r="Z423" i="1"/>
  <c r="Y423" i="1"/>
  <c r="X423" i="1"/>
  <c r="V423" i="1"/>
  <c r="U423" i="1"/>
  <c r="T423" i="1"/>
  <c r="O423" i="1"/>
  <c r="K423" i="1"/>
  <c r="G423" i="1"/>
  <c r="D423" i="1"/>
  <c r="AE422" i="1"/>
  <c r="AD422" i="1"/>
  <c r="AC422" i="1"/>
  <c r="AB422" i="1"/>
  <c r="O422" i="1"/>
  <c r="K422" i="1"/>
  <c r="G422" i="1"/>
  <c r="AE421" i="1"/>
  <c r="AD421" i="1"/>
  <c r="AC421" i="1"/>
  <c r="AB421" i="1"/>
  <c r="O421" i="1"/>
  <c r="K421" i="1"/>
  <c r="G421" i="1"/>
  <c r="AE420" i="1"/>
  <c r="AD420" i="1"/>
  <c r="AC420" i="1"/>
  <c r="AB420" i="1"/>
  <c r="O420" i="1"/>
  <c r="K420" i="1"/>
  <c r="G420" i="1"/>
  <c r="D420" i="1"/>
  <c r="AH419" i="1"/>
  <c r="AG419" i="1"/>
  <c r="AF419" i="1"/>
  <c r="W419" i="1"/>
  <c r="S419" i="1"/>
  <c r="O419" i="1"/>
  <c r="N419" i="1"/>
  <c r="M419" i="1"/>
  <c r="L419" i="1"/>
  <c r="J419" i="1"/>
  <c r="I419" i="1"/>
  <c r="H419" i="1"/>
  <c r="AE418" i="1"/>
  <c r="Z418" i="1"/>
  <c r="Y418" i="1"/>
  <c r="X418" i="1"/>
  <c r="V418" i="1"/>
  <c r="U418" i="1"/>
  <c r="T418" i="1"/>
  <c r="O418" i="1"/>
  <c r="K418" i="1"/>
  <c r="G418" i="1"/>
  <c r="D418" i="1"/>
  <c r="AE417" i="1"/>
  <c r="AD417" i="1"/>
  <c r="AC417" i="1"/>
  <c r="AB417" i="1"/>
  <c r="O417" i="1"/>
  <c r="K417" i="1"/>
  <c r="G417" i="1"/>
  <c r="AE416" i="1"/>
  <c r="AD416" i="1"/>
  <c r="AC416" i="1"/>
  <c r="AB416" i="1"/>
  <c r="O416" i="1"/>
  <c r="K416" i="1"/>
  <c r="G416" i="1"/>
  <c r="AE415" i="1"/>
  <c r="AD415" i="1"/>
  <c r="AC415" i="1"/>
  <c r="AB415" i="1"/>
  <c r="O415" i="1"/>
  <c r="K415" i="1"/>
  <c r="G415" i="1"/>
  <c r="D415" i="1"/>
  <c r="AH414" i="1"/>
  <c r="AG414" i="1"/>
  <c r="AF414" i="1"/>
  <c r="W414" i="1"/>
  <c r="S414" i="1"/>
  <c r="O414" i="1"/>
  <c r="N414" i="1"/>
  <c r="M414" i="1"/>
  <c r="L414" i="1"/>
  <c r="J414" i="1"/>
  <c r="I414" i="1"/>
  <c r="H414" i="1"/>
  <c r="AE413" i="1"/>
  <c r="Z413" i="1"/>
  <c r="Y413" i="1"/>
  <c r="X413" i="1"/>
  <c r="V413" i="1"/>
  <c r="U413" i="1"/>
  <c r="T413" i="1"/>
  <c r="O413" i="1"/>
  <c r="K413" i="1"/>
  <c r="G413" i="1"/>
  <c r="D413" i="1"/>
  <c r="AE412" i="1"/>
  <c r="AD412" i="1"/>
  <c r="AC412" i="1"/>
  <c r="AB412" i="1"/>
  <c r="O412" i="1"/>
  <c r="K412" i="1"/>
  <c r="G412" i="1"/>
  <c r="AE411" i="1"/>
  <c r="AD411" i="1"/>
  <c r="AC411" i="1"/>
  <c r="AB411" i="1"/>
  <c r="O411" i="1"/>
  <c r="K411" i="1"/>
  <c r="G411" i="1"/>
  <c r="AE410" i="1"/>
  <c r="AD410" i="1"/>
  <c r="AC410" i="1"/>
  <c r="AB410" i="1"/>
  <c r="O410" i="1"/>
  <c r="K410" i="1"/>
  <c r="G410" i="1"/>
  <c r="D410" i="1"/>
  <c r="AH409" i="1"/>
  <c r="AG409" i="1"/>
  <c r="AF409" i="1"/>
  <c r="W409" i="1"/>
  <c r="S409" i="1"/>
  <c r="O409" i="1"/>
  <c r="N409" i="1"/>
  <c r="M409" i="1"/>
  <c r="L409" i="1"/>
  <c r="J409" i="1"/>
  <c r="I409" i="1"/>
  <c r="H409" i="1"/>
  <c r="AE408" i="1"/>
  <c r="Z408" i="1"/>
  <c r="Y408" i="1"/>
  <c r="X408" i="1"/>
  <c r="V408" i="1"/>
  <c r="U408" i="1"/>
  <c r="T408" i="1"/>
  <c r="O408" i="1"/>
  <c r="K408" i="1"/>
  <c r="G408" i="1"/>
  <c r="D408" i="1"/>
  <c r="AE407" i="1"/>
  <c r="AD407" i="1"/>
  <c r="AC407" i="1"/>
  <c r="AB407" i="1"/>
  <c r="O407" i="1"/>
  <c r="K407" i="1"/>
  <c r="G407" i="1"/>
  <c r="AE406" i="1"/>
  <c r="AD406" i="1"/>
  <c r="AC406" i="1"/>
  <c r="AB406" i="1"/>
  <c r="O406" i="1"/>
  <c r="K406" i="1"/>
  <c r="G406" i="1"/>
  <c r="AE405" i="1"/>
  <c r="AD405" i="1"/>
  <c r="AC405" i="1"/>
  <c r="AB405" i="1"/>
  <c r="O405" i="1"/>
  <c r="K405" i="1"/>
  <c r="G405" i="1"/>
  <c r="D405" i="1"/>
  <c r="AH404" i="1"/>
  <c r="AG404" i="1"/>
  <c r="AF404" i="1"/>
  <c r="W404" i="1"/>
  <c r="S404" i="1"/>
  <c r="O404" i="1"/>
  <c r="N404" i="1"/>
  <c r="M404" i="1"/>
  <c r="L404" i="1"/>
  <c r="J404" i="1"/>
  <c r="I404" i="1"/>
  <c r="H404" i="1"/>
  <c r="AE403" i="1"/>
  <c r="Z403" i="1"/>
  <c r="Y403" i="1"/>
  <c r="X403" i="1"/>
  <c r="V403" i="1"/>
  <c r="U403" i="1"/>
  <c r="T403" i="1"/>
  <c r="O403" i="1"/>
  <c r="K403" i="1"/>
  <c r="G403" i="1"/>
  <c r="D403" i="1"/>
  <c r="AE402" i="1"/>
  <c r="AD402" i="1"/>
  <c r="AC402" i="1"/>
  <c r="AB402" i="1"/>
  <c r="O402" i="1"/>
  <c r="K402" i="1"/>
  <c r="G402" i="1"/>
  <c r="AE401" i="1"/>
  <c r="AD401" i="1"/>
  <c r="AC401" i="1"/>
  <c r="AB401" i="1"/>
  <c r="O401" i="1"/>
  <c r="K401" i="1"/>
  <c r="G401" i="1"/>
  <c r="AE400" i="1"/>
  <c r="AD400" i="1"/>
  <c r="AC400" i="1"/>
  <c r="AB400" i="1"/>
  <c r="O400" i="1"/>
  <c r="K400" i="1"/>
  <c r="G400" i="1"/>
  <c r="D400" i="1"/>
  <c r="AH399" i="1"/>
  <c r="AG399" i="1"/>
  <c r="AF399" i="1"/>
  <c r="W399" i="1"/>
  <c r="S399" i="1"/>
  <c r="O399" i="1"/>
  <c r="N399" i="1"/>
  <c r="M399" i="1"/>
  <c r="L399" i="1"/>
  <c r="J399" i="1"/>
  <c r="I399" i="1"/>
  <c r="H399" i="1"/>
  <c r="AE398" i="1"/>
  <c r="Z398" i="1"/>
  <c r="Y398" i="1"/>
  <c r="X398" i="1"/>
  <c r="V398" i="1"/>
  <c r="U398" i="1"/>
  <c r="T398" i="1"/>
  <c r="O398" i="1"/>
  <c r="K398" i="1"/>
  <c r="G398" i="1"/>
  <c r="D398" i="1"/>
  <c r="AE397" i="1"/>
  <c r="AD397" i="1"/>
  <c r="AC397" i="1"/>
  <c r="AB397" i="1"/>
  <c r="O397" i="1"/>
  <c r="K397" i="1"/>
  <c r="G397" i="1"/>
  <c r="AE396" i="1"/>
  <c r="AD396" i="1"/>
  <c r="AC396" i="1"/>
  <c r="AB396" i="1"/>
  <c r="O396" i="1"/>
  <c r="K396" i="1"/>
  <c r="G396" i="1"/>
  <c r="AE395" i="1"/>
  <c r="AD395" i="1"/>
  <c r="AC395" i="1"/>
  <c r="AB395" i="1"/>
  <c r="O395" i="1"/>
  <c r="K395" i="1"/>
  <c r="G395" i="1"/>
  <c r="D395" i="1"/>
  <c r="AH394" i="1"/>
  <c r="AG394" i="1"/>
  <c r="AF394" i="1"/>
  <c r="W394" i="1"/>
  <c r="S394" i="1"/>
  <c r="O394" i="1"/>
  <c r="N394" i="1"/>
  <c r="M394" i="1"/>
  <c r="L394" i="1"/>
  <c r="J394" i="1"/>
  <c r="I394" i="1"/>
  <c r="H394" i="1"/>
  <c r="AE393" i="1"/>
  <c r="Z393" i="1"/>
  <c r="Y393" i="1"/>
  <c r="X393" i="1"/>
  <c r="V393" i="1"/>
  <c r="U393" i="1"/>
  <c r="T393" i="1"/>
  <c r="O393" i="1"/>
  <c r="K393" i="1"/>
  <c r="G393" i="1"/>
  <c r="D393" i="1"/>
  <c r="AE392" i="1"/>
  <c r="AD392" i="1"/>
  <c r="AC392" i="1"/>
  <c r="AB392" i="1"/>
  <c r="O392" i="1"/>
  <c r="K392" i="1"/>
  <c r="G392" i="1"/>
  <c r="AE391" i="1"/>
  <c r="AD391" i="1"/>
  <c r="AC391" i="1"/>
  <c r="AB391" i="1"/>
  <c r="O391" i="1"/>
  <c r="K391" i="1"/>
  <c r="G391" i="1"/>
  <c r="AE390" i="1"/>
  <c r="AD390" i="1"/>
  <c r="AC390" i="1"/>
  <c r="AB390" i="1"/>
  <c r="O390" i="1"/>
  <c r="K390" i="1"/>
  <c r="G390" i="1"/>
  <c r="D390" i="1"/>
  <c r="AH389" i="1"/>
  <c r="AG389" i="1"/>
  <c r="AF389" i="1"/>
  <c r="W389" i="1"/>
  <c r="S389" i="1"/>
  <c r="O389" i="1"/>
  <c r="N389" i="1"/>
  <c r="M389" i="1"/>
  <c r="L389" i="1"/>
  <c r="J389" i="1"/>
  <c r="I389" i="1"/>
  <c r="H389" i="1"/>
  <c r="AE388" i="1"/>
  <c r="Z388" i="1"/>
  <c r="Y388" i="1"/>
  <c r="X388" i="1"/>
  <c r="V388" i="1"/>
  <c r="U388" i="1"/>
  <c r="T388" i="1"/>
  <c r="O388" i="1"/>
  <c r="K388" i="1"/>
  <c r="G388" i="1"/>
  <c r="D388" i="1"/>
  <c r="AE387" i="1"/>
  <c r="AD387" i="1"/>
  <c r="AC387" i="1"/>
  <c r="AB387" i="1"/>
  <c r="O387" i="1"/>
  <c r="K387" i="1"/>
  <c r="G387" i="1"/>
  <c r="AE386" i="1"/>
  <c r="AD386" i="1"/>
  <c r="AC386" i="1"/>
  <c r="AB386" i="1"/>
  <c r="O386" i="1"/>
  <c r="K386" i="1"/>
  <c r="G386" i="1"/>
  <c r="AE385" i="1"/>
  <c r="AD385" i="1"/>
  <c r="AC385" i="1"/>
  <c r="AB385" i="1"/>
  <c r="O385" i="1"/>
  <c r="K385" i="1"/>
  <c r="G385" i="1"/>
  <c r="D385" i="1"/>
  <c r="AH384" i="1"/>
  <c r="AG384" i="1"/>
  <c r="AF384" i="1"/>
  <c r="W384" i="1"/>
  <c r="S384" i="1"/>
  <c r="O384" i="1"/>
  <c r="N384" i="1"/>
  <c r="M384" i="1"/>
  <c r="L384" i="1"/>
  <c r="J384" i="1"/>
  <c r="I384" i="1"/>
  <c r="H384" i="1"/>
  <c r="AE383" i="1"/>
  <c r="Z383" i="1"/>
  <c r="Y383" i="1"/>
  <c r="X383" i="1"/>
  <c r="V383" i="1"/>
  <c r="U383" i="1"/>
  <c r="T383" i="1"/>
  <c r="O383" i="1"/>
  <c r="K383" i="1"/>
  <c r="G383" i="1"/>
  <c r="D383" i="1"/>
  <c r="AE382" i="1"/>
  <c r="AD382" i="1"/>
  <c r="AC382" i="1"/>
  <c r="AB382" i="1"/>
  <c r="O382" i="1"/>
  <c r="K382" i="1"/>
  <c r="G382" i="1"/>
  <c r="AE381" i="1"/>
  <c r="AD381" i="1"/>
  <c r="AC381" i="1"/>
  <c r="AB381" i="1"/>
  <c r="O381" i="1"/>
  <c r="K381" i="1"/>
  <c r="G381" i="1"/>
  <c r="AE380" i="1"/>
  <c r="AD380" i="1"/>
  <c r="AC380" i="1"/>
  <c r="AB380" i="1"/>
  <c r="O380" i="1"/>
  <c r="K380" i="1"/>
  <c r="G380" i="1"/>
  <c r="D380" i="1"/>
  <c r="AH379" i="1"/>
  <c r="AG379" i="1"/>
  <c r="AF379" i="1"/>
  <c r="W379" i="1"/>
  <c r="S379" i="1"/>
  <c r="O379" i="1"/>
  <c r="N379" i="1"/>
  <c r="M379" i="1"/>
  <c r="L379" i="1"/>
  <c r="J379" i="1"/>
  <c r="I379" i="1"/>
  <c r="H379" i="1"/>
  <c r="AE378" i="1"/>
  <c r="Z378" i="1"/>
  <c r="Y378" i="1"/>
  <c r="X378" i="1"/>
  <c r="V378" i="1"/>
  <c r="U378" i="1"/>
  <c r="T378" i="1"/>
  <c r="O378" i="1"/>
  <c r="K378" i="1"/>
  <c r="G378" i="1"/>
  <c r="D378" i="1"/>
  <c r="AE377" i="1"/>
  <c r="AD377" i="1"/>
  <c r="AC377" i="1"/>
  <c r="AB377" i="1"/>
  <c r="O377" i="1"/>
  <c r="K377" i="1"/>
  <c r="G377" i="1"/>
  <c r="AE376" i="1"/>
  <c r="AD376" i="1"/>
  <c r="AC376" i="1"/>
  <c r="AB376" i="1"/>
  <c r="O376" i="1"/>
  <c r="K376" i="1"/>
  <c r="G376" i="1"/>
  <c r="AE375" i="1"/>
  <c r="AD375" i="1"/>
  <c r="AC375" i="1"/>
  <c r="AB375" i="1"/>
  <c r="O375" i="1"/>
  <c r="K375" i="1"/>
  <c r="G375" i="1"/>
  <c r="D375" i="1"/>
  <c r="AH374" i="1"/>
  <c r="AG374" i="1"/>
  <c r="AF374" i="1"/>
  <c r="W374" i="1"/>
  <c r="S374" i="1"/>
  <c r="O374" i="1"/>
  <c r="N374" i="1"/>
  <c r="M374" i="1"/>
  <c r="L374" i="1"/>
  <c r="J374" i="1"/>
  <c r="I374" i="1"/>
  <c r="H374" i="1"/>
  <c r="AE373" i="1"/>
  <c r="Z373" i="1"/>
  <c r="Y373" i="1"/>
  <c r="X373" i="1"/>
  <c r="V373" i="1"/>
  <c r="U373" i="1"/>
  <c r="T373" i="1"/>
  <c r="O373" i="1"/>
  <c r="K373" i="1"/>
  <c r="G373" i="1"/>
  <c r="D373" i="1"/>
  <c r="AE372" i="1"/>
  <c r="AD372" i="1"/>
  <c r="AC372" i="1"/>
  <c r="AB372" i="1"/>
  <c r="O372" i="1"/>
  <c r="K372" i="1"/>
  <c r="G372" i="1"/>
  <c r="AE371" i="1"/>
  <c r="AD371" i="1"/>
  <c r="AC371" i="1"/>
  <c r="AB371" i="1"/>
  <c r="O371" i="1"/>
  <c r="K371" i="1"/>
  <c r="G371" i="1"/>
  <c r="AE370" i="1"/>
  <c r="AD370" i="1"/>
  <c r="AC370" i="1"/>
  <c r="AB370" i="1"/>
  <c r="O370" i="1"/>
  <c r="K370" i="1"/>
  <c r="G370" i="1"/>
  <c r="D370" i="1"/>
  <c r="AH369" i="1"/>
  <c r="AG369" i="1"/>
  <c r="AF369" i="1"/>
  <c r="W369" i="1"/>
  <c r="S369" i="1"/>
  <c r="O369" i="1"/>
  <c r="N369" i="1"/>
  <c r="M369" i="1"/>
  <c r="L369" i="1"/>
  <c r="J369" i="1"/>
  <c r="I369" i="1"/>
  <c r="H369" i="1"/>
  <c r="AE368" i="1"/>
  <c r="Z368" i="1"/>
  <c r="Y368" i="1"/>
  <c r="X368" i="1"/>
  <c r="V368" i="1"/>
  <c r="U368" i="1"/>
  <c r="T368" i="1"/>
  <c r="O368" i="1"/>
  <c r="K368" i="1"/>
  <c r="G368" i="1"/>
  <c r="D368" i="1"/>
  <c r="AE367" i="1"/>
  <c r="AD367" i="1"/>
  <c r="AC367" i="1"/>
  <c r="AB367" i="1"/>
  <c r="O367" i="1"/>
  <c r="K367" i="1"/>
  <c r="G367" i="1"/>
  <c r="AE366" i="1"/>
  <c r="AD366" i="1"/>
  <c r="AC366" i="1"/>
  <c r="AB366" i="1"/>
  <c r="O366" i="1"/>
  <c r="K366" i="1"/>
  <c r="G366" i="1"/>
  <c r="AE365" i="1"/>
  <c r="AD365" i="1"/>
  <c r="AC365" i="1"/>
  <c r="AB365" i="1"/>
  <c r="O365" i="1"/>
  <c r="K365" i="1"/>
  <c r="G365" i="1"/>
  <c r="D365" i="1"/>
  <c r="AH364" i="1"/>
  <c r="AG364" i="1"/>
  <c r="AF364" i="1"/>
  <c r="W364" i="1"/>
  <c r="S364" i="1"/>
  <c r="O364" i="1"/>
  <c r="N364" i="1"/>
  <c r="M364" i="1"/>
  <c r="L364" i="1"/>
  <c r="J364" i="1"/>
  <c r="I364" i="1"/>
  <c r="H364" i="1"/>
  <c r="AE363" i="1"/>
  <c r="Z363" i="1"/>
  <c r="Y363" i="1"/>
  <c r="X363" i="1"/>
  <c r="V363" i="1"/>
  <c r="U363" i="1"/>
  <c r="T363" i="1"/>
  <c r="O363" i="1"/>
  <c r="K363" i="1"/>
  <c r="G363" i="1"/>
  <c r="D363" i="1"/>
  <c r="AE362" i="1"/>
  <c r="AD362" i="1"/>
  <c r="AC362" i="1"/>
  <c r="AB362" i="1"/>
  <c r="O362" i="1"/>
  <c r="K362" i="1"/>
  <c r="G362" i="1"/>
  <c r="AE361" i="1"/>
  <c r="AD361" i="1"/>
  <c r="AC361" i="1"/>
  <c r="AB361" i="1"/>
  <c r="O361" i="1"/>
  <c r="K361" i="1"/>
  <c r="G361" i="1"/>
  <c r="AE360" i="1"/>
  <c r="AD360" i="1"/>
  <c r="AC360" i="1"/>
  <c r="AB360" i="1"/>
  <c r="O360" i="1"/>
  <c r="K360" i="1"/>
  <c r="G360" i="1"/>
  <c r="D360" i="1"/>
  <c r="AH359" i="1"/>
  <c r="AG359" i="1"/>
  <c r="AF359" i="1"/>
  <c r="W359" i="1"/>
  <c r="S359" i="1"/>
  <c r="O359" i="1"/>
  <c r="N359" i="1"/>
  <c r="M359" i="1"/>
  <c r="L359" i="1"/>
  <c r="J359" i="1"/>
  <c r="I359" i="1"/>
  <c r="H359" i="1"/>
  <c r="AE358" i="1"/>
  <c r="Z358" i="1"/>
  <c r="Y358" i="1"/>
  <c r="X358" i="1"/>
  <c r="V358" i="1"/>
  <c r="U358" i="1"/>
  <c r="T358" i="1"/>
  <c r="O358" i="1"/>
  <c r="K358" i="1"/>
  <c r="G358" i="1"/>
  <c r="D358" i="1"/>
  <c r="AE357" i="1"/>
  <c r="AD357" i="1"/>
  <c r="AC357" i="1"/>
  <c r="AB357" i="1"/>
  <c r="O357" i="1"/>
  <c r="K357" i="1"/>
  <c r="G357" i="1"/>
  <c r="AE356" i="1"/>
  <c r="AD356" i="1"/>
  <c r="AC356" i="1"/>
  <c r="AB356" i="1"/>
  <c r="O356" i="1"/>
  <c r="K356" i="1"/>
  <c r="G356" i="1"/>
  <c r="AE355" i="1"/>
  <c r="AD355" i="1"/>
  <c r="AC355" i="1"/>
  <c r="AB355" i="1"/>
  <c r="O355" i="1"/>
  <c r="K355" i="1"/>
  <c r="G355" i="1"/>
  <c r="D355" i="1"/>
  <c r="AH354" i="1"/>
  <c r="AG354" i="1"/>
  <c r="AF354" i="1"/>
  <c r="W354" i="1"/>
  <c r="S354" i="1"/>
  <c r="O354" i="1"/>
  <c r="N354" i="1"/>
  <c r="M354" i="1"/>
  <c r="L354" i="1"/>
  <c r="J354" i="1"/>
  <c r="I354" i="1"/>
  <c r="H354" i="1"/>
  <c r="AE353" i="1"/>
  <c r="Z353" i="1"/>
  <c r="Y353" i="1"/>
  <c r="X353" i="1"/>
  <c r="V353" i="1"/>
  <c r="U353" i="1"/>
  <c r="T353" i="1"/>
  <c r="O353" i="1"/>
  <c r="K353" i="1"/>
  <c r="G353" i="1"/>
  <c r="D353" i="1"/>
  <c r="AE352" i="1"/>
  <c r="AD352" i="1"/>
  <c r="AC352" i="1"/>
  <c r="AB352" i="1"/>
  <c r="O352" i="1"/>
  <c r="K352" i="1"/>
  <c r="G352" i="1"/>
  <c r="AE351" i="1"/>
  <c r="AD351" i="1"/>
  <c r="AC351" i="1"/>
  <c r="AB351" i="1"/>
  <c r="O351" i="1"/>
  <c r="K351" i="1"/>
  <c r="G351" i="1"/>
  <c r="AE350" i="1"/>
  <c r="AD350" i="1"/>
  <c r="AC350" i="1"/>
  <c r="AB350" i="1"/>
  <c r="O350" i="1"/>
  <c r="K350" i="1"/>
  <c r="G350" i="1"/>
  <c r="D350" i="1"/>
  <c r="AH349" i="1"/>
  <c r="AG349" i="1"/>
  <c r="AF349" i="1"/>
  <c r="W349" i="1"/>
  <c r="S349" i="1"/>
  <c r="O349" i="1"/>
  <c r="N349" i="1"/>
  <c r="M349" i="1"/>
  <c r="L349" i="1"/>
  <c r="J349" i="1"/>
  <c r="I349" i="1"/>
  <c r="H349" i="1"/>
  <c r="AE348" i="1"/>
  <c r="Z348" i="1"/>
  <c r="Y348" i="1"/>
  <c r="X348" i="1"/>
  <c r="V348" i="1"/>
  <c r="U348" i="1"/>
  <c r="T348" i="1"/>
  <c r="O348" i="1"/>
  <c r="K348" i="1"/>
  <c r="G348" i="1"/>
  <c r="D348" i="1"/>
  <c r="AE347" i="1"/>
  <c r="AD347" i="1"/>
  <c r="AC347" i="1"/>
  <c r="AB347" i="1"/>
  <c r="O347" i="1"/>
  <c r="K347" i="1"/>
  <c r="G347" i="1"/>
  <c r="AE346" i="1"/>
  <c r="AD346" i="1"/>
  <c r="AC346" i="1"/>
  <c r="AB346" i="1"/>
  <c r="O346" i="1"/>
  <c r="K346" i="1"/>
  <c r="G346" i="1"/>
  <c r="AE345" i="1"/>
  <c r="AD345" i="1"/>
  <c r="AC345" i="1"/>
  <c r="AB345" i="1"/>
  <c r="O345" i="1"/>
  <c r="K345" i="1"/>
  <c r="G345" i="1"/>
  <c r="D345" i="1"/>
  <c r="AH344" i="1"/>
  <c r="AG344" i="1"/>
  <c r="AF344" i="1"/>
  <c r="W344" i="1"/>
  <c r="S344" i="1"/>
  <c r="O344" i="1"/>
  <c r="N344" i="1"/>
  <c r="M344" i="1"/>
  <c r="L344" i="1"/>
  <c r="J344" i="1"/>
  <c r="I344" i="1"/>
  <c r="H344" i="1"/>
  <c r="AE343" i="1"/>
  <c r="Z343" i="1"/>
  <c r="Y343" i="1"/>
  <c r="X343" i="1"/>
  <c r="V343" i="1"/>
  <c r="U343" i="1"/>
  <c r="T343" i="1"/>
  <c r="O343" i="1"/>
  <c r="K343" i="1"/>
  <c r="G343" i="1"/>
  <c r="D343" i="1"/>
  <c r="AE342" i="1"/>
  <c r="AD342" i="1"/>
  <c r="AC342" i="1"/>
  <c r="AB342" i="1"/>
  <c r="O342" i="1"/>
  <c r="K342" i="1"/>
  <c r="G342" i="1"/>
  <c r="AE341" i="1"/>
  <c r="AD341" i="1"/>
  <c r="AC341" i="1"/>
  <c r="AB341" i="1"/>
  <c r="O341" i="1"/>
  <c r="K341" i="1"/>
  <c r="G341" i="1"/>
  <c r="AE340" i="1"/>
  <c r="AD340" i="1"/>
  <c r="AC340" i="1"/>
  <c r="AB340" i="1"/>
  <c r="O340" i="1"/>
  <c r="K340" i="1"/>
  <c r="G340" i="1"/>
  <c r="D340" i="1"/>
  <c r="AH339" i="1"/>
  <c r="AF339" i="1"/>
  <c r="W339" i="1"/>
  <c r="S339" i="1"/>
  <c r="O339" i="1"/>
  <c r="N339" i="1"/>
  <c r="M339" i="1"/>
  <c r="L339" i="1"/>
  <c r="J339" i="1"/>
  <c r="I339" i="1"/>
  <c r="H339" i="1"/>
  <c r="Z338" i="1"/>
  <c r="Z287" i="1" s="1"/>
  <c r="Y338" i="1"/>
  <c r="Y287" i="1" s="1"/>
  <c r="X338" i="1"/>
  <c r="X287" i="1" s="1"/>
  <c r="V338" i="1"/>
  <c r="V287" i="1" s="1"/>
  <c r="U338" i="1"/>
  <c r="U287" i="1" s="1"/>
  <c r="T338" i="1"/>
  <c r="T287" i="1" s="1"/>
  <c r="R338" i="1"/>
  <c r="R287" i="1" s="1"/>
  <c r="R286" i="1" s="1"/>
  <c r="R285" i="1" s="1"/>
  <c r="R284" i="1" s="1"/>
  <c r="Q338" i="1"/>
  <c r="Q287" i="1" s="1"/>
  <c r="P338" i="1"/>
  <c r="P287" i="1" s="1"/>
  <c r="F338" i="1"/>
  <c r="F287" i="1" s="1"/>
  <c r="F286" i="1" s="1"/>
  <c r="F285" i="1" s="1"/>
  <c r="F284" i="1" s="1"/>
  <c r="E338" i="1"/>
  <c r="E287" i="1" s="1"/>
  <c r="C338" i="1"/>
  <c r="C287" i="1" s="1"/>
  <c r="AE337" i="1"/>
  <c r="Z337" i="1"/>
  <c r="Y337" i="1"/>
  <c r="X337" i="1"/>
  <c r="V337" i="1"/>
  <c r="U337" i="1"/>
  <c r="T337" i="1"/>
  <c r="O337" i="1"/>
  <c r="K337" i="1"/>
  <c r="G337" i="1"/>
  <c r="D337" i="1"/>
  <c r="AE336" i="1"/>
  <c r="AD336" i="1"/>
  <c r="AC336" i="1"/>
  <c r="AB336" i="1"/>
  <c r="O336" i="1"/>
  <c r="K336" i="1"/>
  <c r="G336" i="1"/>
  <c r="AE335" i="1"/>
  <c r="AD335" i="1"/>
  <c r="AC335" i="1"/>
  <c r="AB335" i="1"/>
  <c r="O335" i="1"/>
  <c r="K335" i="1"/>
  <c r="G335" i="1"/>
  <c r="AE334" i="1"/>
  <c r="AD334" i="1"/>
  <c r="AC334" i="1"/>
  <c r="AB334" i="1"/>
  <c r="O334" i="1"/>
  <c r="K334" i="1"/>
  <c r="G334" i="1"/>
  <c r="D334" i="1"/>
  <c r="AH333" i="1"/>
  <c r="AG333" i="1"/>
  <c r="AF333" i="1"/>
  <c r="W333" i="1"/>
  <c r="S333" i="1"/>
  <c r="O333" i="1"/>
  <c r="N333" i="1"/>
  <c r="M333" i="1"/>
  <c r="L333" i="1"/>
  <c r="J333" i="1"/>
  <c r="I333" i="1"/>
  <c r="H333" i="1"/>
  <c r="AE332" i="1"/>
  <c r="Z332" i="1"/>
  <c r="Y332" i="1"/>
  <c r="X332" i="1"/>
  <c r="V332" i="1"/>
  <c r="U332" i="1"/>
  <c r="T332" i="1"/>
  <c r="O332" i="1"/>
  <c r="K332" i="1"/>
  <c r="G332" i="1"/>
  <c r="D332" i="1"/>
  <c r="AE331" i="1"/>
  <c r="AD331" i="1"/>
  <c r="AC331" i="1"/>
  <c r="AB331" i="1"/>
  <c r="O331" i="1"/>
  <c r="K331" i="1"/>
  <c r="G331" i="1"/>
  <c r="AE330" i="1"/>
  <c r="AD330" i="1"/>
  <c r="AC330" i="1"/>
  <c r="AB330" i="1"/>
  <c r="O330" i="1"/>
  <c r="K330" i="1"/>
  <c r="G330" i="1"/>
  <c r="AE329" i="1"/>
  <c r="AD329" i="1"/>
  <c r="AC329" i="1"/>
  <c r="AB329" i="1"/>
  <c r="O329" i="1"/>
  <c r="K329" i="1"/>
  <c r="G329" i="1"/>
  <c r="D329" i="1"/>
  <c r="AH328" i="1"/>
  <c r="AG328" i="1"/>
  <c r="AF328" i="1"/>
  <c r="W328" i="1"/>
  <c r="S328" i="1"/>
  <c r="O328" i="1"/>
  <c r="N328" i="1"/>
  <c r="M328" i="1"/>
  <c r="L328" i="1"/>
  <c r="J328" i="1"/>
  <c r="I328" i="1"/>
  <c r="H328" i="1"/>
  <c r="AE327" i="1"/>
  <c r="Z327" i="1"/>
  <c r="Y327" i="1"/>
  <c r="X327" i="1"/>
  <c r="V327" i="1"/>
  <c r="U327" i="1"/>
  <c r="T327" i="1"/>
  <c r="O327" i="1"/>
  <c r="K327" i="1"/>
  <c r="G327" i="1"/>
  <c r="D327" i="1"/>
  <c r="AE326" i="1"/>
  <c r="AD326" i="1"/>
  <c r="AC326" i="1"/>
  <c r="AB326" i="1"/>
  <c r="O326" i="1"/>
  <c r="K326" i="1"/>
  <c r="G326" i="1"/>
  <c r="AE325" i="1"/>
  <c r="AD325" i="1"/>
  <c r="AC325" i="1"/>
  <c r="AB325" i="1"/>
  <c r="O325" i="1"/>
  <c r="K325" i="1"/>
  <c r="G325" i="1"/>
  <c r="AE324" i="1"/>
  <c r="AD324" i="1"/>
  <c r="AC324" i="1"/>
  <c r="AB324" i="1"/>
  <c r="O324" i="1"/>
  <c r="K324" i="1"/>
  <c r="G324" i="1"/>
  <c r="D324" i="1"/>
  <c r="AH323" i="1"/>
  <c r="AG323" i="1"/>
  <c r="AF323" i="1"/>
  <c r="W323" i="1"/>
  <c r="S323" i="1"/>
  <c r="O323" i="1"/>
  <c r="N323" i="1"/>
  <c r="M323" i="1"/>
  <c r="L323" i="1"/>
  <c r="J323" i="1"/>
  <c r="I323" i="1"/>
  <c r="H323" i="1"/>
  <c r="AE322" i="1"/>
  <c r="Z322" i="1"/>
  <c r="Y322" i="1"/>
  <c r="X322" i="1"/>
  <c r="V322" i="1"/>
  <c r="U322" i="1"/>
  <c r="T322" i="1"/>
  <c r="O322" i="1"/>
  <c r="K322" i="1"/>
  <c r="G322" i="1"/>
  <c r="D322" i="1"/>
  <c r="AE321" i="1"/>
  <c r="AD321" i="1"/>
  <c r="AC321" i="1"/>
  <c r="AB321" i="1"/>
  <c r="O321" i="1"/>
  <c r="K321" i="1"/>
  <c r="G321" i="1"/>
  <c r="AE320" i="1"/>
  <c r="AD320" i="1"/>
  <c r="AC320" i="1"/>
  <c r="AB320" i="1"/>
  <c r="O320" i="1"/>
  <c r="K320" i="1"/>
  <c r="G320" i="1"/>
  <c r="AE319" i="1"/>
  <c r="AD319" i="1"/>
  <c r="AC319" i="1"/>
  <c r="AB319" i="1"/>
  <c r="O319" i="1"/>
  <c r="K319" i="1"/>
  <c r="G319" i="1"/>
  <c r="D319" i="1"/>
  <c r="AH318" i="1"/>
  <c r="AG318" i="1"/>
  <c r="AF318" i="1"/>
  <c r="W318" i="1"/>
  <c r="S318" i="1"/>
  <c r="O318" i="1"/>
  <c r="N318" i="1"/>
  <c r="M318" i="1"/>
  <c r="L318" i="1"/>
  <c r="J318" i="1"/>
  <c r="I318" i="1"/>
  <c r="H318" i="1"/>
  <c r="AE317" i="1"/>
  <c r="Z317" i="1"/>
  <c r="Y317" i="1"/>
  <c r="X317" i="1"/>
  <c r="V317" i="1"/>
  <c r="U317" i="1"/>
  <c r="T317" i="1"/>
  <c r="O317" i="1"/>
  <c r="K317" i="1"/>
  <c r="G317" i="1"/>
  <c r="D317" i="1"/>
  <c r="AE316" i="1"/>
  <c r="AD316" i="1"/>
  <c r="AC316" i="1"/>
  <c r="AB316" i="1"/>
  <c r="O316" i="1"/>
  <c r="K316" i="1"/>
  <c r="G316" i="1"/>
  <c r="AE315" i="1"/>
  <c r="AD315" i="1"/>
  <c r="AC315" i="1"/>
  <c r="AB315" i="1"/>
  <c r="O315" i="1"/>
  <c r="K315" i="1"/>
  <c r="G315" i="1"/>
  <c r="AE314" i="1"/>
  <c r="AD314" i="1"/>
  <c r="AC314" i="1"/>
  <c r="AB314" i="1"/>
  <c r="O314" i="1"/>
  <c r="K314" i="1"/>
  <c r="G314" i="1"/>
  <c r="D314" i="1"/>
  <c r="AH313" i="1"/>
  <c r="AG313" i="1"/>
  <c r="AF313" i="1"/>
  <c r="W313" i="1"/>
  <c r="S313" i="1"/>
  <c r="O313" i="1"/>
  <c r="N313" i="1"/>
  <c r="M313" i="1"/>
  <c r="L313" i="1"/>
  <c r="J313" i="1"/>
  <c r="I313" i="1"/>
  <c r="H313" i="1"/>
  <c r="AE312" i="1"/>
  <c r="Z312" i="1"/>
  <c r="Y312" i="1"/>
  <c r="X312" i="1"/>
  <c r="V312" i="1"/>
  <c r="U312" i="1"/>
  <c r="T312" i="1"/>
  <c r="O312" i="1"/>
  <c r="K312" i="1"/>
  <c r="G312" i="1"/>
  <c r="D312" i="1"/>
  <c r="AE311" i="1"/>
  <c r="AD311" i="1"/>
  <c r="AC311" i="1"/>
  <c r="AB311" i="1"/>
  <c r="O311" i="1"/>
  <c r="K311" i="1"/>
  <c r="G311" i="1"/>
  <c r="AE310" i="1"/>
  <c r="AD310" i="1"/>
  <c r="AC310" i="1"/>
  <c r="AB310" i="1"/>
  <c r="O310" i="1"/>
  <c r="K310" i="1"/>
  <c r="G310" i="1"/>
  <c r="AE309" i="1"/>
  <c r="AD309" i="1"/>
  <c r="AC309" i="1"/>
  <c r="AB309" i="1"/>
  <c r="O309" i="1"/>
  <c r="K309" i="1"/>
  <c r="G309" i="1"/>
  <c r="D309" i="1"/>
  <c r="AH308" i="1"/>
  <c r="AG308" i="1"/>
  <c r="AF308" i="1"/>
  <c r="W308" i="1"/>
  <c r="S308" i="1"/>
  <c r="O308" i="1"/>
  <c r="N308" i="1"/>
  <c r="M308" i="1"/>
  <c r="L308" i="1"/>
  <c r="J308" i="1"/>
  <c r="I308" i="1"/>
  <c r="H308" i="1"/>
  <c r="AE307" i="1"/>
  <c r="Z307" i="1"/>
  <c r="Y307" i="1"/>
  <c r="X307" i="1"/>
  <c r="V307" i="1"/>
  <c r="U307" i="1"/>
  <c r="T307" i="1"/>
  <c r="O307" i="1"/>
  <c r="K307" i="1"/>
  <c r="G307" i="1"/>
  <c r="D307" i="1"/>
  <c r="AE306" i="1"/>
  <c r="AD306" i="1"/>
  <c r="AC306" i="1"/>
  <c r="AB306" i="1"/>
  <c r="O306" i="1"/>
  <c r="K306" i="1"/>
  <c r="G306" i="1"/>
  <c r="AE305" i="1"/>
  <c r="AD305" i="1"/>
  <c r="AC305" i="1"/>
  <c r="AB305" i="1"/>
  <c r="O305" i="1"/>
  <c r="K305" i="1"/>
  <c r="G305" i="1"/>
  <c r="AE304" i="1"/>
  <c r="AD304" i="1"/>
  <c r="AC304" i="1"/>
  <c r="AB304" i="1"/>
  <c r="O304" i="1"/>
  <c r="K304" i="1"/>
  <c r="G304" i="1"/>
  <c r="D304" i="1"/>
  <c r="AH303" i="1"/>
  <c r="AG303" i="1"/>
  <c r="AF303" i="1"/>
  <c r="W303" i="1"/>
  <c r="S303" i="1"/>
  <c r="O303" i="1"/>
  <c r="N303" i="1"/>
  <c r="M303" i="1"/>
  <c r="L303" i="1"/>
  <c r="J303" i="1"/>
  <c r="I303" i="1"/>
  <c r="H303" i="1"/>
  <c r="AE302" i="1"/>
  <c r="Z302" i="1"/>
  <c r="Y302" i="1"/>
  <c r="X302" i="1"/>
  <c r="V302" i="1"/>
  <c r="U302" i="1"/>
  <c r="T302" i="1"/>
  <c r="O302" i="1"/>
  <c r="K302" i="1"/>
  <c r="G302" i="1"/>
  <c r="D302" i="1"/>
  <c r="AE301" i="1"/>
  <c r="AD301" i="1"/>
  <c r="AC301" i="1"/>
  <c r="AB301" i="1"/>
  <c r="O301" i="1"/>
  <c r="K301" i="1"/>
  <c r="G301" i="1"/>
  <c r="AE300" i="1"/>
  <c r="AD300" i="1"/>
  <c r="O300" i="1"/>
  <c r="M300" i="1"/>
  <c r="L300" i="1"/>
  <c r="AB300" i="1" s="1"/>
  <c r="G300" i="1"/>
  <c r="AE299" i="1"/>
  <c r="AD299" i="1"/>
  <c r="AC299" i="1"/>
  <c r="AB299" i="1"/>
  <c r="O299" i="1"/>
  <c r="K299" i="1"/>
  <c r="G299" i="1"/>
  <c r="D299" i="1"/>
  <c r="AH298" i="1"/>
  <c r="AG298" i="1"/>
  <c r="AF298" i="1"/>
  <c r="W298" i="1"/>
  <c r="S298" i="1"/>
  <c r="O298" i="1"/>
  <c r="N298" i="1"/>
  <c r="J298" i="1"/>
  <c r="I298" i="1"/>
  <c r="H298" i="1"/>
  <c r="AE297" i="1"/>
  <c r="Z297" i="1"/>
  <c r="Y297" i="1"/>
  <c r="X297" i="1"/>
  <c r="V297" i="1"/>
  <c r="U297" i="1"/>
  <c r="T297" i="1"/>
  <c r="O297" i="1"/>
  <c r="K297" i="1"/>
  <c r="G297" i="1"/>
  <c r="D297" i="1"/>
  <c r="AE296" i="1"/>
  <c r="AD296" i="1"/>
  <c r="AC296" i="1"/>
  <c r="AB296" i="1"/>
  <c r="O296" i="1"/>
  <c r="K296" i="1"/>
  <c r="G296" i="1"/>
  <c r="AE295" i="1"/>
  <c r="AD295" i="1"/>
  <c r="AC295" i="1"/>
  <c r="AB295" i="1"/>
  <c r="O295" i="1"/>
  <c r="K295" i="1"/>
  <c r="G295" i="1"/>
  <c r="AE294" i="1"/>
  <c r="AD294" i="1"/>
  <c r="AC294" i="1"/>
  <c r="AB294" i="1"/>
  <c r="O294" i="1"/>
  <c r="K294" i="1"/>
  <c r="G294" i="1"/>
  <c r="D294" i="1"/>
  <c r="AH293" i="1"/>
  <c r="AG293" i="1"/>
  <c r="AF293" i="1"/>
  <c r="W293" i="1"/>
  <c r="S293" i="1"/>
  <c r="O293" i="1"/>
  <c r="N293" i="1"/>
  <c r="M293" i="1"/>
  <c r="L293" i="1"/>
  <c r="J293" i="1"/>
  <c r="I293" i="1"/>
  <c r="H293" i="1"/>
  <c r="AE292" i="1"/>
  <c r="Z292" i="1"/>
  <c r="Y292" i="1"/>
  <c r="X292" i="1"/>
  <c r="V292" i="1"/>
  <c r="U292" i="1"/>
  <c r="T292" i="1"/>
  <c r="O292" i="1"/>
  <c r="K292" i="1"/>
  <c r="G292" i="1"/>
  <c r="D292" i="1"/>
  <c r="AE291" i="1"/>
  <c r="AD291" i="1"/>
  <c r="AC291" i="1"/>
  <c r="AB291" i="1"/>
  <c r="O291" i="1"/>
  <c r="K291" i="1"/>
  <c r="G291" i="1"/>
  <c r="AE290" i="1"/>
  <c r="AD290" i="1"/>
  <c r="AC290" i="1"/>
  <c r="AB290" i="1"/>
  <c r="O290" i="1"/>
  <c r="K290" i="1"/>
  <c r="G290" i="1"/>
  <c r="AE289" i="1"/>
  <c r="AD289" i="1"/>
  <c r="AC289" i="1"/>
  <c r="AB289" i="1"/>
  <c r="O289" i="1"/>
  <c r="K289" i="1"/>
  <c r="G289" i="1"/>
  <c r="D289" i="1"/>
  <c r="AH288" i="1"/>
  <c r="AG288" i="1"/>
  <c r="AF288" i="1"/>
  <c r="W288" i="1"/>
  <c r="S288" i="1"/>
  <c r="O288" i="1"/>
  <c r="N288" i="1"/>
  <c r="M288" i="1"/>
  <c r="L288" i="1"/>
  <c r="J288" i="1"/>
  <c r="I288" i="1"/>
  <c r="H288" i="1"/>
  <c r="AE283" i="1"/>
  <c r="Z283" i="1"/>
  <c r="Y283" i="1"/>
  <c r="X283" i="1"/>
  <c r="V283" i="1"/>
  <c r="U283" i="1"/>
  <c r="T283" i="1"/>
  <c r="O283" i="1"/>
  <c r="K283" i="1"/>
  <c r="G283" i="1"/>
  <c r="D283" i="1"/>
  <c r="AE282" i="1"/>
  <c r="AD282" i="1"/>
  <c r="AC282" i="1"/>
  <c r="AB282" i="1"/>
  <c r="O282" i="1"/>
  <c r="K282" i="1"/>
  <c r="G282" i="1"/>
  <c r="AE281" i="1"/>
  <c r="AD281" i="1"/>
  <c r="AC281" i="1"/>
  <c r="AB281" i="1"/>
  <c r="O281" i="1"/>
  <c r="K281" i="1"/>
  <c r="G281" i="1"/>
  <c r="AE280" i="1"/>
  <c r="AD280" i="1"/>
  <c r="AC280" i="1"/>
  <c r="AB280" i="1"/>
  <c r="O280" i="1"/>
  <c r="K280" i="1"/>
  <c r="G280" i="1"/>
  <c r="D280" i="1"/>
  <c r="AH279" i="1"/>
  <c r="AG279" i="1"/>
  <c r="AF279" i="1"/>
  <c r="W279" i="1"/>
  <c r="S279" i="1"/>
  <c r="O279" i="1"/>
  <c r="N279" i="1"/>
  <c r="M279" i="1"/>
  <c r="L279" i="1"/>
  <c r="J279" i="1"/>
  <c r="I279" i="1"/>
  <c r="H279" i="1"/>
  <c r="AE278" i="1"/>
  <c r="Z278" i="1"/>
  <c r="Y278" i="1"/>
  <c r="X278" i="1"/>
  <c r="V278" i="1"/>
  <c r="U278" i="1"/>
  <c r="T278" i="1"/>
  <c r="O278" i="1"/>
  <c r="K278" i="1"/>
  <c r="G278" i="1"/>
  <c r="D278" i="1"/>
  <c r="AE277" i="1"/>
  <c r="AD277" i="1"/>
  <c r="AC277" i="1"/>
  <c r="AB277" i="1"/>
  <c r="O277" i="1"/>
  <c r="K277" i="1"/>
  <c r="G277" i="1"/>
  <c r="AE276" i="1"/>
  <c r="AD276" i="1"/>
  <c r="AC276" i="1"/>
  <c r="AB276" i="1"/>
  <c r="O276" i="1"/>
  <c r="K276" i="1"/>
  <c r="G276" i="1"/>
  <c r="AE275" i="1"/>
  <c r="AD275" i="1"/>
  <c r="AC275" i="1"/>
  <c r="AB275" i="1"/>
  <c r="O275" i="1"/>
  <c r="K275" i="1"/>
  <c r="G275" i="1"/>
  <c r="D275" i="1"/>
  <c r="AH274" i="1"/>
  <c r="AG274" i="1"/>
  <c r="AF274" i="1"/>
  <c r="W274" i="1"/>
  <c r="S274" i="1"/>
  <c r="O274" i="1"/>
  <c r="N274" i="1"/>
  <c r="M274" i="1"/>
  <c r="L274" i="1"/>
  <c r="J274" i="1"/>
  <c r="I274" i="1"/>
  <c r="H274" i="1"/>
  <c r="AE273" i="1"/>
  <c r="Z273" i="1"/>
  <c r="Y273" i="1"/>
  <c r="X273" i="1"/>
  <c r="V273" i="1"/>
  <c r="U273" i="1"/>
  <c r="T273" i="1"/>
  <c r="O273" i="1"/>
  <c r="K273" i="1"/>
  <c r="G273" i="1"/>
  <c r="D273" i="1"/>
  <c r="AE272" i="1"/>
  <c r="AD272" i="1"/>
  <c r="AC272" i="1"/>
  <c r="AB272" i="1"/>
  <c r="O272" i="1"/>
  <c r="K272" i="1"/>
  <c r="G272" i="1"/>
  <c r="AE271" i="1"/>
  <c r="AD271" i="1"/>
  <c r="AC271" i="1"/>
  <c r="AB271" i="1"/>
  <c r="O271" i="1"/>
  <c r="K271" i="1"/>
  <c r="G271" i="1"/>
  <c r="AE270" i="1"/>
  <c r="AD270" i="1"/>
  <c r="AC270" i="1"/>
  <c r="AB270" i="1"/>
  <c r="O270" i="1"/>
  <c r="K270" i="1"/>
  <c r="G270" i="1"/>
  <c r="D270" i="1"/>
  <c r="AH269" i="1"/>
  <c r="AG269" i="1"/>
  <c r="AF269" i="1"/>
  <c r="W269" i="1"/>
  <c r="S269" i="1"/>
  <c r="O269" i="1"/>
  <c r="N269" i="1"/>
  <c r="M269" i="1"/>
  <c r="L269" i="1"/>
  <c r="J269" i="1"/>
  <c r="I269" i="1"/>
  <c r="H269" i="1"/>
  <c r="AE268" i="1"/>
  <c r="Z268" i="1"/>
  <c r="Y268" i="1"/>
  <c r="X268" i="1"/>
  <c r="V268" i="1"/>
  <c r="U268" i="1"/>
  <c r="T268" i="1"/>
  <c r="O268" i="1"/>
  <c r="K268" i="1"/>
  <c r="G268" i="1"/>
  <c r="D268" i="1"/>
  <c r="AE267" i="1"/>
  <c r="AD267" i="1"/>
  <c r="AC267" i="1"/>
  <c r="AB267" i="1"/>
  <c r="O267" i="1"/>
  <c r="K267" i="1"/>
  <c r="G267" i="1"/>
  <c r="AE266" i="1"/>
  <c r="AD266" i="1"/>
  <c r="AC266" i="1"/>
  <c r="AB266" i="1"/>
  <c r="O266" i="1"/>
  <c r="K266" i="1"/>
  <c r="G266" i="1"/>
  <c r="AE265" i="1"/>
  <c r="AD265" i="1"/>
  <c r="AC265" i="1"/>
  <c r="AB265" i="1"/>
  <c r="O265" i="1"/>
  <c r="K265" i="1"/>
  <c r="G265" i="1"/>
  <c r="D265" i="1"/>
  <c r="AH264" i="1"/>
  <c r="AG264" i="1"/>
  <c r="AF264" i="1"/>
  <c r="W264" i="1"/>
  <c r="S264" i="1"/>
  <c r="O264" i="1"/>
  <c r="N264" i="1"/>
  <c r="M264" i="1"/>
  <c r="L264" i="1"/>
  <c r="J264" i="1"/>
  <c r="I264" i="1"/>
  <c r="H264" i="1"/>
  <c r="AE263" i="1"/>
  <c r="Z263" i="1"/>
  <c r="Y263" i="1"/>
  <c r="X263" i="1"/>
  <c r="V263" i="1"/>
  <c r="U263" i="1"/>
  <c r="T263" i="1"/>
  <c r="O263" i="1"/>
  <c r="M263" i="1"/>
  <c r="G263" i="1"/>
  <c r="D263" i="1"/>
  <c r="AE262" i="1"/>
  <c r="AD262" i="1"/>
  <c r="AC262" i="1"/>
  <c r="AB262" i="1"/>
  <c r="O262" i="1"/>
  <c r="K262" i="1"/>
  <c r="G262" i="1"/>
  <c r="AE261" i="1"/>
  <c r="AD261" i="1"/>
  <c r="AC261" i="1"/>
  <c r="AB261" i="1"/>
  <c r="O261" i="1"/>
  <c r="K261" i="1"/>
  <c r="G261" i="1"/>
  <c r="AE260" i="1"/>
  <c r="AD260" i="1"/>
  <c r="AC260" i="1"/>
  <c r="AB260" i="1"/>
  <c r="O260" i="1"/>
  <c r="K260" i="1"/>
  <c r="G260" i="1"/>
  <c r="D260" i="1"/>
  <c r="AH259" i="1"/>
  <c r="AG259" i="1"/>
  <c r="AF259" i="1"/>
  <c r="W259" i="1"/>
  <c r="S259" i="1"/>
  <c r="O259" i="1"/>
  <c r="N259" i="1"/>
  <c r="L259" i="1"/>
  <c r="J259" i="1"/>
  <c r="I259" i="1"/>
  <c r="H259" i="1"/>
  <c r="AE258" i="1"/>
  <c r="Z258" i="1"/>
  <c r="Y258" i="1"/>
  <c r="X258" i="1"/>
  <c r="V258" i="1"/>
  <c r="U258" i="1"/>
  <c r="T258" i="1"/>
  <c r="O258" i="1"/>
  <c r="K258" i="1"/>
  <c r="G258" i="1"/>
  <c r="D258" i="1"/>
  <c r="AE257" i="1"/>
  <c r="AD257" i="1"/>
  <c r="AC257" i="1"/>
  <c r="AB257" i="1"/>
  <c r="O257" i="1"/>
  <c r="K257" i="1"/>
  <c r="G257" i="1"/>
  <c r="AE256" i="1"/>
  <c r="AD256" i="1"/>
  <c r="AC256" i="1"/>
  <c r="AB256" i="1"/>
  <c r="O256" i="1"/>
  <c r="K256" i="1"/>
  <c r="G256" i="1"/>
  <c r="AE255" i="1"/>
  <c r="AD255" i="1"/>
  <c r="AC255" i="1"/>
  <c r="AB255" i="1"/>
  <c r="O255" i="1"/>
  <c r="K255" i="1"/>
  <c r="G255" i="1"/>
  <c r="D255" i="1"/>
  <c r="AH254" i="1"/>
  <c r="AG254" i="1"/>
  <c r="AF254" i="1"/>
  <c r="W254" i="1"/>
  <c r="S254" i="1"/>
  <c r="O254" i="1"/>
  <c r="N254" i="1"/>
  <c r="M254" i="1"/>
  <c r="L254" i="1"/>
  <c r="J254" i="1"/>
  <c r="I254" i="1"/>
  <c r="H254" i="1"/>
  <c r="AE253" i="1"/>
  <c r="Z253" i="1"/>
  <c r="Y253" i="1"/>
  <c r="X253" i="1"/>
  <c r="V253" i="1"/>
  <c r="U253" i="1"/>
  <c r="T253" i="1"/>
  <c r="O253" i="1"/>
  <c r="K253" i="1"/>
  <c r="G253" i="1"/>
  <c r="AE252" i="1"/>
  <c r="AD252" i="1"/>
  <c r="AC252" i="1"/>
  <c r="AB252" i="1"/>
  <c r="O252" i="1"/>
  <c r="K252" i="1"/>
  <c r="G252" i="1"/>
  <c r="AE251" i="1"/>
  <c r="AD251" i="1"/>
  <c r="AC251" i="1"/>
  <c r="AB251" i="1"/>
  <c r="O251" i="1"/>
  <c r="K251" i="1"/>
  <c r="G251" i="1"/>
  <c r="AE250" i="1"/>
  <c r="AD250" i="1"/>
  <c r="AC250" i="1"/>
  <c r="AB250" i="1"/>
  <c r="O250" i="1"/>
  <c r="K250" i="1"/>
  <c r="G250" i="1"/>
  <c r="D250" i="1"/>
  <c r="D249" i="1" s="1"/>
  <c r="AH249" i="1"/>
  <c r="AG249" i="1"/>
  <c r="AF249" i="1"/>
  <c r="W249" i="1"/>
  <c r="S249" i="1"/>
  <c r="O249" i="1"/>
  <c r="N249" i="1"/>
  <c r="M249" i="1"/>
  <c r="L249" i="1"/>
  <c r="J249" i="1"/>
  <c r="I249" i="1"/>
  <c r="H249" i="1"/>
  <c r="AE248" i="1"/>
  <c r="Z248" i="1"/>
  <c r="Y248" i="1"/>
  <c r="X248" i="1"/>
  <c r="V248" i="1"/>
  <c r="U248" i="1"/>
  <c r="T248" i="1"/>
  <c r="O248" i="1"/>
  <c r="K248" i="1"/>
  <c r="G248" i="1"/>
  <c r="D248" i="1"/>
  <c r="AE247" i="1"/>
  <c r="AD247" i="1"/>
  <c r="AC247" i="1"/>
  <c r="AB247" i="1"/>
  <c r="O247" i="1"/>
  <c r="K247" i="1"/>
  <c r="G247" i="1"/>
  <c r="AE246" i="1"/>
  <c r="AD246" i="1"/>
  <c r="AC246" i="1"/>
  <c r="AB246" i="1"/>
  <c r="O246" i="1"/>
  <c r="K246" i="1"/>
  <c r="G246" i="1"/>
  <c r="AE245" i="1"/>
  <c r="AD245" i="1"/>
  <c r="AC245" i="1"/>
  <c r="AB245" i="1"/>
  <c r="O245" i="1"/>
  <c r="K245" i="1"/>
  <c r="G245" i="1"/>
  <c r="D245" i="1"/>
  <c r="AH244" i="1"/>
  <c r="AG244" i="1"/>
  <c r="AF244" i="1"/>
  <c r="W244" i="1"/>
  <c r="S244" i="1"/>
  <c r="O244" i="1"/>
  <c r="N244" i="1"/>
  <c r="M244" i="1"/>
  <c r="L244" i="1"/>
  <c r="J244" i="1"/>
  <c r="I244" i="1"/>
  <c r="H244" i="1"/>
  <c r="Z243" i="1"/>
  <c r="Y243" i="1"/>
  <c r="X243" i="1"/>
  <c r="V243" i="1"/>
  <c r="U243" i="1"/>
  <c r="T243" i="1"/>
  <c r="R243" i="1"/>
  <c r="R242" i="1" s="1"/>
  <c r="R241" i="1" s="1"/>
  <c r="R240" i="1" s="1"/>
  <c r="Q243" i="1"/>
  <c r="Q242" i="1" s="1"/>
  <c r="Q241" i="1" s="1"/>
  <c r="Q240" i="1" s="1"/>
  <c r="P243" i="1"/>
  <c r="P242" i="1" s="1"/>
  <c r="P241" i="1" s="1"/>
  <c r="P240" i="1" s="1"/>
  <c r="F243" i="1"/>
  <c r="F242" i="1" s="1"/>
  <c r="F241" i="1" s="1"/>
  <c r="F240" i="1" s="1"/>
  <c r="E243" i="1"/>
  <c r="E242" i="1" s="1"/>
  <c r="E241" i="1" s="1"/>
  <c r="E240" i="1" s="1"/>
  <c r="C243" i="1"/>
  <c r="C242" i="1" s="1"/>
  <c r="C241" i="1" s="1"/>
  <c r="C240" i="1" s="1"/>
  <c r="Z242" i="1"/>
  <c r="Z241" i="1" s="1"/>
  <c r="Z240" i="1" s="1"/>
  <c r="Y242" i="1"/>
  <c r="Y241" i="1" s="1"/>
  <c r="Y240" i="1" s="1"/>
  <c r="X242" i="1"/>
  <c r="X241" i="1" s="1"/>
  <c r="X240" i="1" s="1"/>
  <c r="V242" i="1"/>
  <c r="V241" i="1" s="1"/>
  <c r="V240" i="1" s="1"/>
  <c r="U242" i="1"/>
  <c r="U241" i="1" s="1"/>
  <c r="U240" i="1" s="1"/>
  <c r="T242" i="1"/>
  <c r="T241" i="1" s="1"/>
  <c r="T240" i="1" s="1"/>
  <c r="AE230" i="1"/>
  <c r="Z230" i="1"/>
  <c r="Y230" i="1"/>
  <c r="X230" i="1"/>
  <c r="V230" i="1"/>
  <c r="U230" i="1"/>
  <c r="T230" i="1"/>
  <c r="O230" i="1"/>
  <c r="K230" i="1"/>
  <c r="G230" i="1"/>
  <c r="D230" i="1"/>
  <c r="AE229" i="1"/>
  <c r="AD229" i="1"/>
  <c r="AC229" i="1"/>
  <c r="AB229" i="1"/>
  <c r="O229" i="1"/>
  <c r="K229" i="1"/>
  <c r="G229" i="1"/>
  <c r="AE228" i="1"/>
  <c r="AD228" i="1"/>
  <c r="AC228" i="1"/>
  <c r="AB228" i="1"/>
  <c r="O228" i="1"/>
  <c r="K228" i="1"/>
  <c r="G228" i="1"/>
  <c r="AE227" i="1"/>
  <c r="AD227" i="1"/>
  <c r="AC227" i="1"/>
  <c r="AB227" i="1"/>
  <c r="O227" i="1"/>
  <c r="K227" i="1"/>
  <c r="G227" i="1"/>
  <c r="D227" i="1"/>
  <c r="AH226" i="1"/>
  <c r="AG226" i="1"/>
  <c r="AF226" i="1"/>
  <c r="W226" i="1"/>
  <c r="S226" i="1"/>
  <c r="O226" i="1"/>
  <c r="N226" i="1"/>
  <c r="M226" i="1"/>
  <c r="L226" i="1"/>
  <c r="J226" i="1"/>
  <c r="I226" i="1"/>
  <c r="H226" i="1"/>
  <c r="AE225" i="1"/>
  <c r="Z225" i="1"/>
  <c r="Y225" i="1"/>
  <c r="X225" i="1"/>
  <c r="V225" i="1"/>
  <c r="U225" i="1"/>
  <c r="T225" i="1"/>
  <c r="O225" i="1"/>
  <c r="K225" i="1"/>
  <c r="G225" i="1"/>
  <c r="D225" i="1"/>
  <c r="AE224" i="1"/>
  <c r="AD224" i="1"/>
  <c r="AC224" i="1"/>
  <c r="AB224" i="1"/>
  <c r="O224" i="1"/>
  <c r="K224" i="1"/>
  <c r="G224" i="1"/>
  <c r="AE223" i="1"/>
  <c r="AD223" i="1"/>
  <c r="AC223" i="1"/>
  <c r="AB223" i="1"/>
  <c r="O223" i="1"/>
  <c r="K223" i="1"/>
  <c r="G223" i="1"/>
  <c r="AE222" i="1"/>
  <c r="AD222" i="1"/>
  <c r="AC222" i="1"/>
  <c r="AB222" i="1"/>
  <c r="O222" i="1"/>
  <c r="K222" i="1"/>
  <c r="G222" i="1"/>
  <c r="D222" i="1"/>
  <c r="AH221" i="1"/>
  <c r="AG221" i="1"/>
  <c r="AF221" i="1"/>
  <c r="W221" i="1"/>
  <c r="S221" i="1"/>
  <c r="O221" i="1"/>
  <c r="N221" i="1"/>
  <c r="M221" i="1"/>
  <c r="L221" i="1"/>
  <c r="J221" i="1"/>
  <c r="I221" i="1"/>
  <c r="H221" i="1"/>
  <c r="AE220" i="1"/>
  <c r="Z220" i="1"/>
  <c r="Y220" i="1"/>
  <c r="X220" i="1"/>
  <c r="V220" i="1"/>
  <c r="U220" i="1"/>
  <c r="T220" i="1"/>
  <c r="O220" i="1"/>
  <c r="K220" i="1"/>
  <c r="G220" i="1"/>
  <c r="D220" i="1"/>
  <c r="AE219" i="1"/>
  <c r="AD219" i="1"/>
  <c r="AC219" i="1"/>
  <c r="AB219" i="1"/>
  <c r="O219" i="1"/>
  <c r="K219" i="1"/>
  <c r="G219" i="1"/>
  <c r="AE218" i="1"/>
  <c r="AD218" i="1"/>
  <c r="AC218" i="1"/>
  <c r="AB218" i="1"/>
  <c r="O218" i="1"/>
  <c r="K218" i="1"/>
  <c r="G218" i="1"/>
  <c r="AE217" i="1"/>
  <c r="AD217" i="1"/>
  <c r="AC217" i="1"/>
  <c r="AB217" i="1"/>
  <c r="O217" i="1"/>
  <c r="K217" i="1"/>
  <c r="G217" i="1"/>
  <c r="D217" i="1"/>
  <c r="D216" i="1" s="1"/>
  <c r="AH216" i="1"/>
  <c r="AG216" i="1"/>
  <c r="AF216" i="1"/>
  <c r="W216" i="1"/>
  <c r="S216" i="1"/>
  <c r="O216" i="1"/>
  <c r="N216" i="1"/>
  <c r="M216" i="1"/>
  <c r="L216" i="1"/>
  <c r="J216" i="1"/>
  <c r="I216" i="1"/>
  <c r="H216" i="1"/>
  <c r="AE215" i="1"/>
  <c r="Z215" i="1"/>
  <c r="Y215" i="1"/>
  <c r="X215" i="1"/>
  <c r="V215" i="1"/>
  <c r="U215" i="1"/>
  <c r="T215" i="1"/>
  <c r="O215" i="1"/>
  <c r="K215" i="1"/>
  <c r="G215" i="1"/>
  <c r="D215" i="1"/>
  <c r="AE214" i="1"/>
  <c r="AD214" i="1"/>
  <c r="AC214" i="1"/>
  <c r="AB214" i="1"/>
  <c r="O214" i="1"/>
  <c r="K214" i="1"/>
  <c r="G214" i="1"/>
  <c r="AE213" i="1"/>
  <c r="AD213" i="1"/>
  <c r="AC213" i="1"/>
  <c r="AB213" i="1"/>
  <c r="O213" i="1"/>
  <c r="K213" i="1"/>
  <c r="G213" i="1"/>
  <c r="AE212" i="1"/>
  <c r="AD212" i="1"/>
  <c r="AC212" i="1"/>
  <c r="AB212" i="1"/>
  <c r="O212" i="1"/>
  <c r="K212" i="1"/>
  <c r="G212" i="1"/>
  <c r="D212" i="1"/>
  <c r="AH211" i="1"/>
  <c r="AG211" i="1"/>
  <c r="AF211" i="1"/>
  <c r="W211" i="1"/>
  <c r="S211" i="1"/>
  <c r="O211" i="1"/>
  <c r="N211" i="1"/>
  <c r="M211" i="1"/>
  <c r="L211" i="1"/>
  <c r="J211" i="1"/>
  <c r="I211" i="1"/>
  <c r="H211" i="1"/>
  <c r="Z210" i="1"/>
  <c r="Z209" i="1" s="1"/>
  <c r="Y210" i="1"/>
  <c r="Y209" i="1" s="1"/>
  <c r="X210" i="1"/>
  <c r="X209" i="1" s="1"/>
  <c r="V210" i="1"/>
  <c r="V209" i="1" s="1"/>
  <c r="U210" i="1"/>
  <c r="U209" i="1" s="1"/>
  <c r="T210" i="1"/>
  <c r="T209" i="1" s="1"/>
  <c r="R210" i="1"/>
  <c r="R209" i="1" s="1"/>
  <c r="Q210" i="1"/>
  <c r="Q209" i="1" s="1"/>
  <c r="P210" i="1"/>
  <c r="P209" i="1" s="1"/>
  <c r="F210" i="1"/>
  <c r="F209" i="1" s="1"/>
  <c r="E210" i="1"/>
  <c r="E209" i="1" s="1"/>
  <c r="C210" i="1"/>
  <c r="C209" i="1" s="1"/>
  <c r="AE208" i="1"/>
  <c r="Z208" i="1"/>
  <c r="Y208" i="1"/>
  <c r="X208" i="1"/>
  <c r="V208" i="1"/>
  <c r="U208" i="1"/>
  <c r="T208" i="1"/>
  <c r="O208" i="1"/>
  <c r="K208" i="1"/>
  <c r="G208" i="1"/>
  <c r="D208" i="1"/>
  <c r="AE207" i="1"/>
  <c r="AD207" i="1"/>
  <c r="AC207" i="1"/>
  <c r="AB207" i="1"/>
  <c r="O207" i="1"/>
  <c r="K207" i="1"/>
  <c r="G207" i="1"/>
  <c r="AE206" i="1"/>
  <c r="AD206" i="1"/>
  <c r="AC206" i="1"/>
  <c r="AB206" i="1"/>
  <c r="O206" i="1"/>
  <c r="K206" i="1"/>
  <c r="G206" i="1"/>
  <c r="AE205" i="1"/>
  <c r="AD205" i="1"/>
  <c r="AC205" i="1"/>
  <c r="AB205" i="1"/>
  <c r="O205" i="1"/>
  <c r="K205" i="1"/>
  <c r="G205" i="1"/>
  <c r="D205" i="1"/>
  <c r="AH204" i="1"/>
  <c r="AG204" i="1"/>
  <c r="AF204" i="1"/>
  <c r="W204" i="1"/>
  <c r="S204" i="1"/>
  <c r="O204" i="1"/>
  <c r="N204" i="1"/>
  <c r="M204" i="1"/>
  <c r="L204" i="1"/>
  <c r="J204" i="1"/>
  <c r="I204" i="1"/>
  <c r="H204" i="1"/>
  <c r="AE203" i="1"/>
  <c r="Z203" i="1"/>
  <c r="Y203" i="1"/>
  <c r="X203" i="1"/>
  <c r="V203" i="1"/>
  <c r="U203" i="1"/>
  <c r="T203" i="1"/>
  <c r="O203" i="1"/>
  <c r="K203" i="1"/>
  <c r="G203" i="1"/>
  <c r="D203" i="1"/>
  <c r="AE202" i="1"/>
  <c r="AD202" i="1"/>
  <c r="AC202" i="1"/>
  <c r="AB202" i="1"/>
  <c r="O202" i="1"/>
  <c r="K202" i="1"/>
  <c r="G202" i="1"/>
  <c r="AE201" i="1"/>
  <c r="AD201" i="1"/>
  <c r="AC201" i="1"/>
  <c r="AB201" i="1"/>
  <c r="O201" i="1"/>
  <c r="K201" i="1"/>
  <c r="G201" i="1"/>
  <c r="AE200" i="1"/>
  <c r="AD200" i="1"/>
  <c r="AC200" i="1"/>
  <c r="AB200" i="1"/>
  <c r="O200" i="1"/>
  <c r="K200" i="1"/>
  <c r="G200" i="1"/>
  <c r="D200" i="1"/>
  <c r="AH199" i="1"/>
  <c r="AG199" i="1"/>
  <c r="AF199" i="1"/>
  <c r="W199" i="1"/>
  <c r="S199" i="1"/>
  <c r="O199" i="1"/>
  <c r="N199" i="1"/>
  <c r="M199" i="1"/>
  <c r="L199" i="1"/>
  <c r="J199" i="1"/>
  <c r="I199" i="1"/>
  <c r="H199" i="1"/>
  <c r="AE198" i="1"/>
  <c r="Z198" i="1"/>
  <c r="Y198" i="1"/>
  <c r="X198" i="1"/>
  <c r="V198" i="1"/>
  <c r="U198" i="1"/>
  <c r="T198" i="1"/>
  <c r="O198" i="1"/>
  <c r="K198" i="1"/>
  <c r="G198" i="1"/>
  <c r="D198" i="1"/>
  <c r="AE197" i="1"/>
  <c r="AD197" i="1"/>
  <c r="AC197" i="1"/>
  <c r="AB197" i="1"/>
  <c r="O197" i="1"/>
  <c r="K197" i="1"/>
  <c r="G197" i="1"/>
  <c r="AE196" i="1"/>
  <c r="AD196" i="1"/>
  <c r="AC196" i="1"/>
  <c r="AB196" i="1"/>
  <c r="O196" i="1"/>
  <c r="K196" i="1"/>
  <c r="G196" i="1"/>
  <c r="AE195" i="1"/>
  <c r="AD195" i="1"/>
  <c r="AC195" i="1"/>
  <c r="AB195" i="1"/>
  <c r="O195" i="1"/>
  <c r="K195" i="1"/>
  <c r="G195" i="1"/>
  <c r="D195" i="1"/>
  <c r="AH194" i="1"/>
  <c r="AG194" i="1"/>
  <c r="AF194" i="1"/>
  <c r="W194" i="1"/>
  <c r="S194" i="1"/>
  <c r="O194" i="1"/>
  <c r="N194" i="1"/>
  <c r="M194" i="1"/>
  <c r="L194" i="1"/>
  <c r="J194" i="1"/>
  <c r="I194" i="1"/>
  <c r="H194" i="1"/>
  <c r="AE193" i="1"/>
  <c r="Z193" i="1"/>
  <c r="Y193" i="1"/>
  <c r="X193" i="1"/>
  <c r="V193" i="1"/>
  <c r="U193" i="1"/>
  <c r="T193" i="1"/>
  <c r="O193" i="1"/>
  <c r="K193" i="1"/>
  <c r="G193" i="1"/>
  <c r="D193" i="1"/>
  <c r="AE192" i="1"/>
  <c r="AD192" i="1"/>
  <c r="AC192" i="1"/>
  <c r="AB192" i="1"/>
  <c r="O192" i="1"/>
  <c r="K192" i="1"/>
  <c r="G192" i="1"/>
  <c r="AE191" i="1"/>
  <c r="AD191" i="1"/>
  <c r="AC191" i="1"/>
  <c r="AB191" i="1"/>
  <c r="O191" i="1"/>
  <c r="K191" i="1"/>
  <c r="G191" i="1"/>
  <c r="AE190" i="1"/>
  <c r="AD190" i="1"/>
  <c r="AC190" i="1"/>
  <c r="AB190" i="1"/>
  <c r="O190" i="1"/>
  <c r="K190" i="1"/>
  <c r="G190" i="1"/>
  <c r="D190" i="1"/>
  <c r="AH189" i="1"/>
  <c r="AG189" i="1"/>
  <c r="AF189" i="1"/>
  <c r="W189" i="1"/>
  <c r="S189" i="1"/>
  <c r="O189" i="1"/>
  <c r="N189" i="1"/>
  <c r="M189" i="1"/>
  <c r="L189" i="1"/>
  <c r="J189" i="1"/>
  <c r="I189" i="1"/>
  <c r="H189" i="1"/>
  <c r="AE188" i="1"/>
  <c r="Z188" i="1"/>
  <c r="Y188" i="1"/>
  <c r="X188" i="1"/>
  <c r="V188" i="1"/>
  <c r="U188" i="1"/>
  <c r="T188" i="1"/>
  <c r="O188" i="1"/>
  <c r="K188" i="1"/>
  <c r="G188" i="1"/>
  <c r="D188" i="1"/>
  <c r="AE187" i="1"/>
  <c r="AD187" i="1"/>
  <c r="AC187" i="1"/>
  <c r="AB187" i="1"/>
  <c r="O187" i="1"/>
  <c r="K187" i="1"/>
  <c r="G187" i="1"/>
  <c r="AE186" i="1"/>
  <c r="AD186" i="1"/>
  <c r="AC186" i="1"/>
  <c r="AB186" i="1"/>
  <c r="O186" i="1"/>
  <c r="K186" i="1"/>
  <c r="G186" i="1"/>
  <c r="AE185" i="1"/>
  <c r="AD185" i="1"/>
  <c r="AC185" i="1"/>
  <c r="AB185" i="1"/>
  <c r="O185" i="1"/>
  <c r="K185" i="1"/>
  <c r="G185" i="1"/>
  <c r="D185" i="1"/>
  <c r="AH184" i="1"/>
  <c r="AG184" i="1"/>
  <c r="AF184" i="1"/>
  <c r="W184" i="1"/>
  <c r="S184" i="1"/>
  <c r="O184" i="1"/>
  <c r="N184" i="1"/>
  <c r="M184" i="1"/>
  <c r="L184" i="1"/>
  <c r="J184" i="1"/>
  <c r="I184" i="1"/>
  <c r="H184" i="1"/>
  <c r="AE183" i="1"/>
  <c r="Z183" i="1"/>
  <c r="Y183" i="1"/>
  <c r="X183" i="1"/>
  <c r="V183" i="1"/>
  <c r="U183" i="1"/>
  <c r="T183" i="1"/>
  <c r="O183" i="1"/>
  <c r="K183" i="1"/>
  <c r="G183" i="1"/>
  <c r="D183" i="1"/>
  <c r="AE182" i="1"/>
  <c r="AD182" i="1"/>
  <c r="AC182" i="1"/>
  <c r="AB182" i="1"/>
  <c r="O182" i="1"/>
  <c r="K182" i="1"/>
  <c r="G182" i="1"/>
  <c r="AE181" i="1"/>
  <c r="AD181" i="1"/>
  <c r="AC181" i="1"/>
  <c r="AB181" i="1"/>
  <c r="O181" i="1"/>
  <c r="K181" i="1"/>
  <c r="G181" i="1"/>
  <c r="AE180" i="1"/>
  <c r="AD180" i="1"/>
  <c r="AC180" i="1"/>
  <c r="AB180" i="1"/>
  <c r="O180" i="1"/>
  <c r="K180" i="1"/>
  <c r="G180" i="1"/>
  <c r="D180" i="1"/>
  <c r="AH179" i="1"/>
  <c r="AG179" i="1"/>
  <c r="AF179" i="1"/>
  <c r="W179" i="1"/>
  <c r="S179" i="1"/>
  <c r="O179" i="1"/>
  <c r="N179" i="1"/>
  <c r="M179" i="1"/>
  <c r="L179" i="1"/>
  <c r="J179" i="1"/>
  <c r="I179" i="1"/>
  <c r="H179" i="1"/>
  <c r="AE178" i="1"/>
  <c r="Z178" i="1"/>
  <c r="Y178" i="1"/>
  <c r="X178" i="1"/>
  <c r="V178" i="1"/>
  <c r="U178" i="1"/>
  <c r="T178" i="1"/>
  <c r="O178" i="1"/>
  <c r="K178" i="1"/>
  <c r="G178" i="1"/>
  <c r="D178" i="1"/>
  <c r="AE177" i="1"/>
  <c r="AD177" i="1"/>
  <c r="AC177" i="1"/>
  <c r="AB177" i="1"/>
  <c r="O177" i="1"/>
  <c r="K177" i="1"/>
  <c r="G177" i="1"/>
  <c r="AE176" i="1"/>
  <c r="AD176" i="1"/>
  <c r="AC176" i="1"/>
  <c r="AB176" i="1"/>
  <c r="O176" i="1"/>
  <c r="K176" i="1"/>
  <c r="G176" i="1"/>
  <c r="AE175" i="1"/>
  <c r="AD175" i="1"/>
  <c r="AC175" i="1"/>
  <c r="AB175" i="1"/>
  <c r="O175" i="1"/>
  <c r="K175" i="1"/>
  <c r="G175" i="1"/>
  <c r="D175" i="1"/>
  <c r="AH174" i="1"/>
  <c r="AG174" i="1"/>
  <c r="AF174" i="1"/>
  <c r="W174" i="1"/>
  <c r="S174" i="1"/>
  <c r="O174" i="1"/>
  <c r="N174" i="1"/>
  <c r="M174" i="1"/>
  <c r="L174" i="1"/>
  <c r="J174" i="1"/>
  <c r="I174" i="1"/>
  <c r="H174" i="1"/>
  <c r="AE173" i="1"/>
  <c r="Z173" i="1"/>
  <c r="Y173" i="1"/>
  <c r="X173" i="1"/>
  <c r="V173" i="1"/>
  <c r="U173" i="1"/>
  <c r="T173" i="1"/>
  <c r="O173" i="1"/>
  <c r="K173" i="1"/>
  <c r="G173" i="1"/>
  <c r="D173" i="1"/>
  <c r="AE172" i="1"/>
  <c r="AD172" i="1"/>
  <c r="AC172" i="1"/>
  <c r="AB172" i="1"/>
  <c r="O172" i="1"/>
  <c r="K172" i="1"/>
  <c r="G172" i="1"/>
  <c r="AE171" i="1"/>
  <c r="AD171" i="1"/>
  <c r="AC171" i="1"/>
  <c r="AB171" i="1"/>
  <c r="O171" i="1"/>
  <c r="K171" i="1"/>
  <c r="G171" i="1"/>
  <c r="AE170" i="1"/>
  <c r="AD170" i="1"/>
  <c r="AC170" i="1"/>
  <c r="AB170" i="1"/>
  <c r="O170" i="1"/>
  <c r="K170" i="1"/>
  <c r="G170" i="1"/>
  <c r="D170" i="1"/>
  <c r="AH169" i="1"/>
  <c r="AG169" i="1"/>
  <c r="AF169" i="1"/>
  <c r="W169" i="1"/>
  <c r="S169" i="1"/>
  <c r="O169" i="1"/>
  <c r="N169" i="1"/>
  <c r="M169" i="1"/>
  <c r="L169" i="1"/>
  <c r="J169" i="1"/>
  <c r="I169" i="1"/>
  <c r="H169" i="1"/>
  <c r="AE168" i="1"/>
  <c r="Z168" i="1"/>
  <c r="Y168" i="1"/>
  <c r="X168" i="1"/>
  <c r="V168" i="1"/>
  <c r="U168" i="1"/>
  <c r="T168" i="1"/>
  <c r="O168" i="1"/>
  <c r="K168" i="1"/>
  <c r="G168" i="1"/>
  <c r="D168" i="1"/>
  <c r="AE167" i="1"/>
  <c r="AD167" i="1"/>
  <c r="AC167" i="1"/>
  <c r="AB167" i="1"/>
  <c r="O167" i="1"/>
  <c r="K167" i="1"/>
  <c r="G167" i="1"/>
  <c r="AE166" i="1"/>
  <c r="AD166" i="1"/>
  <c r="AC166" i="1"/>
  <c r="AB166" i="1"/>
  <c r="O166" i="1"/>
  <c r="K166" i="1"/>
  <c r="G166" i="1"/>
  <c r="AE165" i="1"/>
  <c r="AD165" i="1"/>
  <c r="AC165" i="1"/>
  <c r="AB165" i="1"/>
  <c r="O165" i="1"/>
  <c r="K165" i="1"/>
  <c r="G165" i="1"/>
  <c r="D165" i="1"/>
  <c r="AH164" i="1"/>
  <c r="AG164" i="1"/>
  <c r="AF164" i="1"/>
  <c r="W164" i="1"/>
  <c r="S164" i="1"/>
  <c r="O164" i="1"/>
  <c r="N164" i="1"/>
  <c r="M164" i="1"/>
  <c r="L164" i="1"/>
  <c r="J164" i="1"/>
  <c r="I164" i="1"/>
  <c r="H164" i="1"/>
  <c r="AE163" i="1"/>
  <c r="Z163" i="1"/>
  <c r="Y163" i="1"/>
  <c r="X163" i="1"/>
  <c r="V163" i="1"/>
  <c r="U163" i="1"/>
  <c r="T163" i="1"/>
  <c r="O163" i="1"/>
  <c r="K163" i="1"/>
  <c r="G163" i="1"/>
  <c r="D163" i="1"/>
  <c r="AE162" i="1"/>
  <c r="AD162" i="1"/>
  <c r="AC162" i="1"/>
  <c r="AB162" i="1"/>
  <c r="O162" i="1"/>
  <c r="K162" i="1"/>
  <c r="G162" i="1"/>
  <c r="AE161" i="1"/>
  <c r="AD161" i="1"/>
  <c r="AC161" i="1"/>
  <c r="AB161" i="1"/>
  <c r="O161" i="1"/>
  <c r="K161" i="1"/>
  <c r="G161" i="1"/>
  <c r="AE160" i="1"/>
  <c r="AD160" i="1"/>
  <c r="AC160" i="1"/>
  <c r="AB160" i="1"/>
  <c r="O160" i="1"/>
  <c r="K160" i="1"/>
  <c r="G160" i="1"/>
  <c r="D160" i="1"/>
  <c r="AH159" i="1"/>
  <c r="AG159" i="1"/>
  <c r="AF159" i="1"/>
  <c r="W159" i="1"/>
  <c r="S159" i="1"/>
  <c r="O159" i="1"/>
  <c r="N159" i="1"/>
  <c r="M159" i="1"/>
  <c r="L159" i="1"/>
  <c r="J159" i="1"/>
  <c r="I159" i="1"/>
  <c r="H159" i="1"/>
  <c r="AE158" i="1"/>
  <c r="Z158" i="1"/>
  <c r="Y158" i="1"/>
  <c r="X158" i="1"/>
  <c r="V158" i="1"/>
  <c r="U158" i="1"/>
  <c r="T158" i="1"/>
  <c r="O158" i="1"/>
  <c r="K158" i="1"/>
  <c r="G158" i="1"/>
  <c r="D158" i="1"/>
  <c r="AE157" i="1"/>
  <c r="AD157" i="1"/>
  <c r="AC157" i="1"/>
  <c r="AB157" i="1"/>
  <c r="O157" i="1"/>
  <c r="K157" i="1"/>
  <c r="G157" i="1"/>
  <c r="AE156" i="1"/>
  <c r="AD156" i="1"/>
  <c r="AC156" i="1"/>
  <c r="AB156" i="1"/>
  <c r="O156" i="1"/>
  <c r="K156" i="1"/>
  <c r="G156" i="1"/>
  <c r="AE155" i="1"/>
  <c r="AD155" i="1"/>
  <c r="AC155" i="1"/>
  <c r="AB155" i="1"/>
  <c r="O155" i="1"/>
  <c r="K155" i="1"/>
  <c r="G155" i="1"/>
  <c r="D155" i="1"/>
  <c r="AH154" i="1"/>
  <c r="AG154" i="1"/>
  <c r="AF154" i="1"/>
  <c r="W154" i="1"/>
  <c r="S154" i="1"/>
  <c r="O154" i="1"/>
  <c r="N154" i="1"/>
  <c r="M154" i="1"/>
  <c r="L154" i="1"/>
  <c r="J154" i="1"/>
  <c r="I154" i="1"/>
  <c r="H154" i="1"/>
  <c r="AE153" i="1"/>
  <c r="Z153" i="1"/>
  <c r="Y153" i="1"/>
  <c r="X153" i="1"/>
  <c r="V153" i="1"/>
  <c r="U153" i="1"/>
  <c r="T153" i="1"/>
  <c r="O153" i="1"/>
  <c r="K153" i="1"/>
  <c r="G153" i="1"/>
  <c r="D153" i="1"/>
  <c r="AE152" i="1"/>
  <c r="AD152" i="1"/>
  <c r="AC152" i="1"/>
  <c r="AB152" i="1"/>
  <c r="O152" i="1"/>
  <c r="K152" i="1"/>
  <c r="G152" i="1"/>
  <c r="AE151" i="1"/>
  <c r="AD151" i="1"/>
  <c r="AC151" i="1"/>
  <c r="AB151" i="1"/>
  <c r="O151" i="1"/>
  <c r="K151" i="1"/>
  <c r="G151" i="1"/>
  <c r="AE150" i="1"/>
  <c r="AD150" i="1"/>
  <c r="AC150" i="1"/>
  <c r="AB150" i="1"/>
  <c r="O150" i="1"/>
  <c r="K150" i="1"/>
  <c r="G150" i="1"/>
  <c r="D150" i="1"/>
  <c r="AH149" i="1"/>
  <c r="AG149" i="1"/>
  <c r="AF149" i="1"/>
  <c r="W149" i="1"/>
  <c r="S149" i="1"/>
  <c r="O149" i="1"/>
  <c r="N149" i="1"/>
  <c r="M149" i="1"/>
  <c r="L149" i="1"/>
  <c r="J149" i="1"/>
  <c r="I149" i="1"/>
  <c r="H149" i="1"/>
  <c r="AE148" i="1"/>
  <c r="Z148" i="1"/>
  <c r="Y148" i="1"/>
  <c r="X148" i="1"/>
  <c r="V148" i="1"/>
  <c r="U148" i="1"/>
  <c r="T148" i="1"/>
  <c r="O148" i="1"/>
  <c r="K148" i="1"/>
  <c r="G148" i="1"/>
  <c r="D148" i="1"/>
  <c r="AE147" i="1"/>
  <c r="AD147" i="1"/>
  <c r="AC147" i="1"/>
  <c r="AB147" i="1"/>
  <c r="O147" i="1"/>
  <c r="K147" i="1"/>
  <c r="G147" i="1"/>
  <c r="AE146" i="1"/>
  <c r="AD146" i="1"/>
  <c r="AC146" i="1"/>
  <c r="AB146" i="1"/>
  <c r="O146" i="1"/>
  <c r="K146" i="1"/>
  <c r="G146" i="1"/>
  <c r="AE145" i="1"/>
  <c r="AD145" i="1"/>
  <c r="AC145" i="1"/>
  <c r="AB145" i="1"/>
  <c r="O145" i="1"/>
  <c r="K145" i="1"/>
  <c r="G145" i="1"/>
  <c r="D145" i="1"/>
  <c r="AH144" i="1"/>
  <c r="AG144" i="1"/>
  <c r="AF144" i="1"/>
  <c r="W144" i="1"/>
  <c r="S144" i="1"/>
  <c r="O144" i="1"/>
  <c r="N144" i="1"/>
  <c r="M144" i="1"/>
  <c r="L144" i="1"/>
  <c r="J144" i="1"/>
  <c r="I144" i="1"/>
  <c r="H144" i="1"/>
  <c r="AE143" i="1"/>
  <c r="Z143" i="1"/>
  <c r="Y143" i="1"/>
  <c r="X143" i="1"/>
  <c r="V143" i="1"/>
  <c r="U143" i="1"/>
  <c r="T143" i="1"/>
  <c r="O143" i="1"/>
  <c r="K143" i="1"/>
  <c r="G143" i="1"/>
  <c r="D143" i="1"/>
  <c r="AE142" i="1"/>
  <c r="AD142" i="1"/>
  <c r="AC142" i="1"/>
  <c r="AB142" i="1"/>
  <c r="O142" i="1"/>
  <c r="K142" i="1"/>
  <c r="G142" i="1"/>
  <c r="AE141" i="1"/>
  <c r="AD141" i="1"/>
  <c r="AC141" i="1"/>
  <c r="AB141" i="1"/>
  <c r="O141" i="1"/>
  <c r="K141" i="1"/>
  <c r="G141" i="1"/>
  <c r="AE140" i="1"/>
  <c r="AD140" i="1"/>
  <c r="AC140" i="1"/>
  <c r="AB140" i="1"/>
  <c r="O140" i="1"/>
  <c r="K140" i="1"/>
  <c r="G140" i="1"/>
  <c r="D140" i="1"/>
  <c r="AH139" i="1"/>
  <c r="AG139" i="1"/>
  <c r="AF139" i="1"/>
  <c r="W139" i="1"/>
  <c r="S139" i="1"/>
  <c r="O139" i="1"/>
  <c r="N139" i="1"/>
  <c r="M139" i="1"/>
  <c r="L139" i="1"/>
  <c r="J139" i="1"/>
  <c r="I139" i="1"/>
  <c r="H139" i="1"/>
  <c r="Z138" i="1"/>
  <c r="Y138" i="1"/>
  <c r="X138" i="1"/>
  <c r="X137" i="1" s="1"/>
  <c r="V138" i="1"/>
  <c r="V137" i="1" s="1"/>
  <c r="U138" i="1"/>
  <c r="U137" i="1" s="1"/>
  <c r="T138" i="1"/>
  <c r="T137" i="1" s="1"/>
  <c r="R138" i="1"/>
  <c r="R137" i="1" s="1"/>
  <c r="Q138" i="1"/>
  <c r="P138" i="1"/>
  <c r="P137" i="1" s="1"/>
  <c r="F138" i="1"/>
  <c r="F137" i="1" s="1"/>
  <c r="E138" i="1"/>
  <c r="E137" i="1" s="1"/>
  <c r="C138" i="1"/>
  <c r="C137" i="1" s="1"/>
  <c r="Z137" i="1"/>
  <c r="Y137" i="1"/>
  <c r="Q137" i="1"/>
  <c r="AE134" i="1"/>
  <c r="Z134" i="1"/>
  <c r="Y134" i="1"/>
  <c r="X134" i="1"/>
  <c r="V134" i="1"/>
  <c r="U134" i="1"/>
  <c r="T134" i="1"/>
  <c r="O134" i="1"/>
  <c r="K134" i="1"/>
  <c r="G134" i="1"/>
  <c r="D134" i="1"/>
  <c r="AE133" i="1"/>
  <c r="AD133" i="1"/>
  <c r="AC133" i="1"/>
  <c r="AB133" i="1"/>
  <c r="O133" i="1"/>
  <c r="K133" i="1"/>
  <c r="G133" i="1"/>
  <c r="AE132" i="1"/>
  <c r="AD132" i="1"/>
  <c r="AC132" i="1"/>
  <c r="AB132" i="1"/>
  <c r="O132" i="1"/>
  <c r="K132" i="1"/>
  <c r="G132" i="1"/>
  <c r="AE131" i="1"/>
  <c r="AD131" i="1"/>
  <c r="AC131" i="1"/>
  <c r="AB131" i="1"/>
  <c r="O131" i="1"/>
  <c r="K131" i="1"/>
  <c r="G131" i="1"/>
  <c r="D131" i="1"/>
  <c r="AH130" i="1"/>
  <c r="AG130" i="1"/>
  <c r="AF130" i="1"/>
  <c r="W130" i="1"/>
  <c r="S130" i="1"/>
  <c r="O130" i="1"/>
  <c r="N130" i="1"/>
  <c r="M130" i="1"/>
  <c r="L130" i="1"/>
  <c r="J130" i="1"/>
  <c r="I130" i="1"/>
  <c r="H130" i="1"/>
  <c r="AE129" i="1"/>
  <c r="Z129" i="1"/>
  <c r="Y129" i="1"/>
  <c r="X129" i="1"/>
  <c r="V129" i="1"/>
  <c r="U129" i="1"/>
  <c r="T129" i="1"/>
  <c r="O129" i="1"/>
  <c r="K129" i="1"/>
  <c r="G129" i="1"/>
  <c r="D129" i="1"/>
  <c r="AE128" i="1"/>
  <c r="AD128" i="1"/>
  <c r="AC128" i="1"/>
  <c r="AB128" i="1"/>
  <c r="O128" i="1"/>
  <c r="K128" i="1"/>
  <c r="G128" i="1"/>
  <c r="AE127" i="1"/>
  <c r="AD127" i="1"/>
  <c r="AC127" i="1"/>
  <c r="AB127" i="1"/>
  <c r="O127" i="1"/>
  <c r="K127" i="1"/>
  <c r="G127" i="1"/>
  <c r="AE126" i="1"/>
  <c r="AD126" i="1"/>
  <c r="AC126" i="1"/>
  <c r="AB126" i="1"/>
  <c r="O126" i="1"/>
  <c r="K126" i="1"/>
  <c r="G126" i="1"/>
  <c r="D126" i="1"/>
  <c r="AH125" i="1"/>
  <c r="AG125" i="1"/>
  <c r="AF125" i="1"/>
  <c r="W125" i="1"/>
  <c r="S125" i="1"/>
  <c r="O125" i="1"/>
  <c r="N125" i="1"/>
  <c r="M125" i="1"/>
  <c r="L125" i="1"/>
  <c r="J125" i="1"/>
  <c r="I125" i="1"/>
  <c r="H125" i="1"/>
  <c r="AE124" i="1"/>
  <c r="Z124" i="1"/>
  <c r="Y124" i="1"/>
  <c r="X124" i="1"/>
  <c r="V124" i="1"/>
  <c r="U124" i="1"/>
  <c r="T124" i="1"/>
  <c r="O124" i="1"/>
  <c r="K124" i="1"/>
  <c r="G124" i="1"/>
  <c r="D124" i="1"/>
  <c r="AE123" i="1"/>
  <c r="AD123" i="1"/>
  <c r="AC123" i="1"/>
  <c r="AB123" i="1"/>
  <c r="O123" i="1"/>
  <c r="K123" i="1"/>
  <c r="G123" i="1"/>
  <c r="AE122" i="1"/>
  <c r="AD122" i="1"/>
  <c r="AC122" i="1"/>
  <c r="AB122" i="1"/>
  <c r="O122" i="1"/>
  <c r="K122" i="1"/>
  <c r="G122" i="1"/>
  <c r="AE121" i="1"/>
  <c r="AD121" i="1"/>
  <c r="AC121" i="1"/>
  <c r="AB121" i="1"/>
  <c r="O121" i="1"/>
  <c r="K121" i="1"/>
  <c r="G121" i="1"/>
  <c r="D121" i="1"/>
  <c r="AH120" i="1"/>
  <c r="AG120" i="1"/>
  <c r="AF120" i="1"/>
  <c r="W120" i="1"/>
  <c r="S120" i="1"/>
  <c r="O120" i="1"/>
  <c r="N120" i="1"/>
  <c r="M120" i="1"/>
  <c r="L120" i="1"/>
  <c r="J120" i="1"/>
  <c r="I120" i="1"/>
  <c r="H120" i="1"/>
  <c r="AE119" i="1"/>
  <c r="Z119" i="1"/>
  <c r="Y119" i="1"/>
  <c r="X119" i="1"/>
  <c r="V119" i="1"/>
  <c r="U119" i="1"/>
  <c r="T119" i="1"/>
  <c r="O119" i="1"/>
  <c r="K119" i="1"/>
  <c r="G119" i="1"/>
  <c r="D119" i="1"/>
  <c r="AE118" i="1"/>
  <c r="AD118" i="1"/>
  <c r="AC118" i="1"/>
  <c r="AB118" i="1"/>
  <c r="O118" i="1"/>
  <c r="K118" i="1"/>
  <c r="G118" i="1"/>
  <c r="AE117" i="1"/>
  <c r="AD117" i="1"/>
  <c r="AC117" i="1"/>
  <c r="AB117" i="1"/>
  <c r="O117" i="1"/>
  <c r="K117" i="1"/>
  <c r="G117" i="1"/>
  <c r="AE116" i="1"/>
  <c r="AD116" i="1"/>
  <c r="AC116" i="1"/>
  <c r="AB116" i="1"/>
  <c r="O116" i="1"/>
  <c r="K116" i="1"/>
  <c r="G116" i="1"/>
  <c r="D116" i="1"/>
  <c r="AH115" i="1"/>
  <c r="AG115" i="1"/>
  <c r="AF115" i="1"/>
  <c r="W115" i="1"/>
  <c r="S115" i="1"/>
  <c r="O115" i="1"/>
  <c r="N115" i="1"/>
  <c r="M115" i="1"/>
  <c r="L115" i="1"/>
  <c r="J115" i="1"/>
  <c r="I115" i="1"/>
  <c r="H115" i="1"/>
  <c r="AE114" i="1"/>
  <c r="Z114" i="1"/>
  <c r="Y114" i="1"/>
  <c r="X114" i="1"/>
  <c r="V114" i="1"/>
  <c r="U114" i="1"/>
  <c r="T114" i="1"/>
  <c r="O114" i="1"/>
  <c r="K114" i="1"/>
  <c r="G114" i="1"/>
  <c r="D114" i="1"/>
  <c r="AE113" i="1"/>
  <c r="AD113" i="1"/>
  <c r="AC113" i="1"/>
  <c r="AB113" i="1"/>
  <c r="O113" i="1"/>
  <c r="K113" i="1"/>
  <c r="G113" i="1"/>
  <c r="AE112" i="1"/>
  <c r="AD112" i="1"/>
  <c r="AC112" i="1"/>
  <c r="AB112" i="1"/>
  <c r="O112" i="1"/>
  <c r="K112" i="1"/>
  <c r="G112" i="1"/>
  <c r="AE111" i="1"/>
  <c r="AD111" i="1"/>
  <c r="AC111" i="1"/>
  <c r="AB111" i="1"/>
  <c r="O111" i="1"/>
  <c r="K111" i="1"/>
  <c r="G111" i="1"/>
  <c r="D111" i="1"/>
  <c r="AH110" i="1"/>
  <c r="AG110" i="1"/>
  <c r="AF110" i="1"/>
  <c r="W110" i="1"/>
  <c r="S110" i="1"/>
  <c r="O110" i="1"/>
  <c r="N110" i="1"/>
  <c r="M110" i="1"/>
  <c r="L110" i="1"/>
  <c r="J110" i="1"/>
  <c r="I110" i="1"/>
  <c r="H110" i="1"/>
  <c r="AE109" i="1"/>
  <c r="Z109" i="1"/>
  <c r="Y109" i="1"/>
  <c r="X109" i="1"/>
  <c r="V109" i="1"/>
  <c r="U109" i="1"/>
  <c r="T109" i="1"/>
  <c r="O109" i="1"/>
  <c r="K109" i="1"/>
  <c r="G109" i="1"/>
  <c r="D109" i="1"/>
  <c r="AE108" i="1"/>
  <c r="AD108" i="1"/>
  <c r="AC108" i="1"/>
  <c r="AB108" i="1"/>
  <c r="O108" i="1"/>
  <c r="K108" i="1"/>
  <c r="G108" i="1"/>
  <c r="AE107" i="1"/>
  <c r="AD107" i="1"/>
  <c r="AC107" i="1"/>
  <c r="AB107" i="1"/>
  <c r="O107" i="1"/>
  <c r="K107" i="1"/>
  <c r="G107" i="1"/>
  <c r="AE106" i="1"/>
  <c r="AD106" i="1"/>
  <c r="AC106" i="1"/>
  <c r="AB106" i="1"/>
  <c r="O106" i="1"/>
  <c r="K106" i="1"/>
  <c r="G106" i="1"/>
  <c r="D106" i="1"/>
  <c r="AH105" i="1"/>
  <c r="AG105" i="1"/>
  <c r="AF105" i="1"/>
  <c r="W105" i="1"/>
  <c r="S105" i="1"/>
  <c r="O105" i="1"/>
  <c r="N105" i="1"/>
  <c r="M105" i="1"/>
  <c r="L105" i="1"/>
  <c r="J105" i="1"/>
  <c r="I105" i="1"/>
  <c r="H105" i="1"/>
  <c r="AE104" i="1"/>
  <c r="Z104" i="1"/>
  <c r="Y104" i="1"/>
  <c r="X104" i="1"/>
  <c r="V104" i="1"/>
  <c r="U104" i="1"/>
  <c r="T104" i="1"/>
  <c r="O104" i="1"/>
  <c r="K104" i="1"/>
  <c r="G104" i="1"/>
  <c r="D104" i="1"/>
  <c r="AE103" i="1"/>
  <c r="AD103" i="1"/>
  <c r="AC103" i="1"/>
  <c r="AB103" i="1"/>
  <c r="O103" i="1"/>
  <c r="K103" i="1"/>
  <c r="G103" i="1"/>
  <c r="AE102" i="1"/>
  <c r="AD102" i="1"/>
  <c r="AC102" i="1"/>
  <c r="AB102" i="1"/>
  <c r="O102" i="1"/>
  <c r="K102" i="1"/>
  <c r="G102" i="1"/>
  <c r="AE101" i="1"/>
  <c r="AD101" i="1"/>
  <c r="AC101" i="1"/>
  <c r="AB101" i="1"/>
  <c r="O101" i="1"/>
  <c r="K101" i="1"/>
  <c r="G101" i="1"/>
  <c r="D101" i="1"/>
  <c r="AH100" i="1"/>
  <c r="AG100" i="1"/>
  <c r="AF100" i="1"/>
  <c r="W100" i="1"/>
  <c r="S100" i="1"/>
  <c r="O100" i="1"/>
  <c r="N100" i="1"/>
  <c r="M100" i="1"/>
  <c r="L100" i="1"/>
  <c r="J100" i="1"/>
  <c r="I100" i="1"/>
  <c r="H100" i="1"/>
  <c r="AE99" i="1"/>
  <c r="Z99" i="1"/>
  <c r="Y99" i="1"/>
  <c r="X99" i="1"/>
  <c r="V99" i="1"/>
  <c r="U99" i="1"/>
  <c r="T99" i="1"/>
  <c r="O99" i="1"/>
  <c r="K99" i="1"/>
  <c r="G99" i="1"/>
  <c r="D99" i="1"/>
  <c r="AE98" i="1"/>
  <c r="AD98" i="1"/>
  <c r="AC98" i="1"/>
  <c r="AB98" i="1"/>
  <c r="O98" i="1"/>
  <c r="K98" i="1"/>
  <c r="G98" i="1"/>
  <c r="AE97" i="1"/>
  <c r="AD97" i="1"/>
  <c r="AC97" i="1"/>
  <c r="AB97" i="1"/>
  <c r="O97" i="1"/>
  <c r="K97" i="1"/>
  <c r="G97" i="1"/>
  <c r="AE96" i="1"/>
  <c r="AD96" i="1"/>
  <c r="AC96" i="1"/>
  <c r="AB96" i="1"/>
  <c r="O96" i="1"/>
  <c r="K96" i="1"/>
  <c r="G96" i="1"/>
  <c r="D96" i="1"/>
  <c r="AH95" i="1"/>
  <c r="AG95" i="1"/>
  <c r="AF95" i="1"/>
  <c r="W95" i="1"/>
  <c r="S95" i="1"/>
  <c r="O95" i="1"/>
  <c r="N95" i="1"/>
  <c r="M95" i="1"/>
  <c r="L95" i="1"/>
  <c r="J95" i="1"/>
  <c r="I95" i="1"/>
  <c r="H95" i="1"/>
  <c r="AE94" i="1"/>
  <c r="Z94" i="1"/>
  <c r="Y94" i="1"/>
  <c r="X94" i="1"/>
  <c r="V94" i="1"/>
  <c r="U94" i="1"/>
  <c r="T94" i="1"/>
  <c r="O94" i="1"/>
  <c r="K94" i="1"/>
  <c r="G94" i="1"/>
  <c r="D94" i="1"/>
  <c r="AE93" i="1"/>
  <c r="AD93" i="1"/>
  <c r="AC93" i="1"/>
  <c r="AB93" i="1"/>
  <c r="O93" i="1"/>
  <c r="K93" i="1"/>
  <c r="G93" i="1"/>
  <c r="AE92" i="1"/>
  <c r="AD92" i="1"/>
  <c r="AC92" i="1"/>
  <c r="AB92" i="1"/>
  <c r="O92" i="1"/>
  <c r="K92" i="1"/>
  <c r="G92" i="1"/>
  <c r="AE91" i="1"/>
  <c r="AD91" i="1"/>
  <c r="AC91" i="1"/>
  <c r="AB91" i="1"/>
  <c r="O91" i="1"/>
  <c r="K91" i="1"/>
  <c r="G91" i="1"/>
  <c r="D91" i="1"/>
  <c r="AH90" i="1"/>
  <c r="AG90" i="1"/>
  <c r="AF90" i="1"/>
  <c r="W90" i="1"/>
  <c r="S90" i="1"/>
  <c r="O90" i="1"/>
  <c r="N90" i="1"/>
  <c r="M90" i="1"/>
  <c r="L90" i="1"/>
  <c r="J90" i="1"/>
  <c r="I90" i="1"/>
  <c r="H90" i="1"/>
  <c r="AE89" i="1"/>
  <c r="Z89" i="1"/>
  <c r="X89" i="1"/>
  <c r="V89" i="1"/>
  <c r="U89" i="1"/>
  <c r="T89" i="1"/>
  <c r="AE88" i="1"/>
  <c r="AD88" i="1"/>
  <c r="AC88" i="1"/>
  <c r="AB88" i="1"/>
  <c r="AE87" i="1"/>
  <c r="AD87" i="1"/>
  <c r="AB87" i="1"/>
  <c r="AE86" i="1"/>
  <c r="AD86" i="1"/>
  <c r="AC86" i="1"/>
  <c r="AB86" i="1"/>
  <c r="AH85" i="1"/>
  <c r="AD85" i="1" s="1"/>
  <c r="AG85" i="1"/>
  <c r="AC85" i="1" s="1"/>
  <c r="AF85" i="1"/>
  <c r="W85" i="1"/>
  <c r="S85" i="1"/>
  <c r="AE84" i="1"/>
  <c r="Z84" i="1"/>
  <c r="Y84" i="1"/>
  <c r="X84" i="1"/>
  <c r="V84" i="1"/>
  <c r="U84" i="1"/>
  <c r="T84" i="1"/>
  <c r="O84" i="1"/>
  <c r="K84" i="1"/>
  <c r="G84" i="1"/>
  <c r="D84" i="1"/>
  <c r="AE83" i="1"/>
  <c r="AD83" i="1"/>
  <c r="AC83" i="1"/>
  <c r="AB83" i="1"/>
  <c r="O83" i="1"/>
  <c r="K83" i="1"/>
  <c r="G83" i="1"/>
  <c r="AE82" i="1"/>
  <c r="AD82" i="1"/>
  <c r="AC82" i="1"/>
  <c r="AB82" i="1"/>
  <c r="O82" i="1"/>
  <c r="K82" i="1"/>
  <c r="G82" i="1"/>
  <c r="AE81" i="1"/>
  <c r="AD81" i="1"/>
  <c r="AC81" i="1"/>
  <c r="AB81" i="1"/>
  <c r="O81" i="1"/>
  <c r="K81" i="1"/>
  <c r="G81" i="1"/>
  <c r="D81" i="1"/>
  <c r="AH80" i="1"/>
  <c r="AG80" i="1"/>
  <c r="AF80" i="1"/>
  <c r="W80" i="1"/>
  <c r="S80" i="1"/>
  <c r="O80" i="1"/>
  <c r="N80" i="1"/>
  <c r="M80" i="1"/>
  <c r="L80" i="1"/>
  <c r="J80" i="1"/>
  <c r="I80" i="1"/>
  <c r="H80" i="1"/>
  <c r="AE79" i="1"/>
  <c r="Z79" i="1"/>
  <c r="Y79" i="1"/>
  <c r="X79" i="1"/>
  <c r="V79" i="1"/>
  <c r="U79" i="1"/>
  <c r="T79" i="1"/>
  <c r="AE78" i="1"/>
  <c r="AD78" i="1"/>
  <c r="AC78" i="1"/>
  <c r="AB78" i="1"/>
  <c r="AE77" i="1"/>
  <c r="AD77" i="1"/>
  <c r="AC77" i="1"/>
  <c r="AB77" i="1"/>
  <c r="AE76" i="1"/>
  <c r="AD76" i="1"/>
  <c r="AC76" i="1"/>
  <c r="AB76" i="1"/>
  <c r="AH75" i="1"/>
  <c r="AD75" i="1" s="1"/>
  <c r="AG75" i="1"/>
  <c r="AC75" i="1" s="1"/>
  <c r="AF75" i="1"/>
  <c r="AB75" i="1" s="1"/>
  <c r="W75" i="1"/>
  <c r="S75" i="1"/>
  <c r="AE74" i="1"/>
  <c r="Z74" i="1"/>
  <c r="Y74" i="1"/>
  <c r="X74" i="1"/>
  <c r="V74" i="1"/>
  <c r="U74" i="1"/>
  <c r="T74" i="1"/>
  <c r="O74" i="1"/>
  <c r="K74" i="1"/>
  <c r="G74" i="1"/>
  <c r="D74" i="1"/>
  <c r="AE73" i="1"/>
  <c r="AD73" i="1"/>
  <c r="AC73" i="1"/>
  <c r="AB73" i="1"/>
  <c r="O73" i="1"/>
  <c r="K73" i="1"/>
  <c r="G73" i="1"/>
  <c r="AE72" i="1"/>
  <c r="AD72" i="1"/>
  <c r="AC72" i="1"/>
  <c r="AB72" i="1"/>
  <c r="O72" i="1"/>
  <c r="K72" i="1"/>
  <c r="G72" i="1"/>
  <c r="AE71" i="1"/>
  <c r="AD71" i="1"/>
  <c r="AC71" i="1"/>
  <c r="AB71" i="1"/>
  <c r="O71" i="1"/>
  <c r="K71" i="1"/>
  <c r="G71" i="1"/>
  <c r="D71" i="1"/>
  <c r="AH70" i="1"/>
  <c r="AG70" i="1"/>
  <c r="AF70" i="1"/>
  <c r="W70" i="1"/>
  <c r="S70" i="1"/>
  <c r="O70" i="1"/>
  <c r="N70" i="1"/>
  <c r="M70" i="1"/>
  <c r="L70" i="1"/>
  <c r="J70" i="1"/>
  <c r="I70" i="1"/>
  <c r="H70" i="1"/>
  <c r="AE69" i="1"/>
  <c r="Z69" i="1"/>
  <c r="Y69" i="1"/>
  <c r="X69" i="1"/>
  <c r="V69" i="1"/>
  <c r="U69" i="1"/>
  <c r="T69" i="1"/>
  <c r="O69" i="1"/>
  <c r="K69" i="1"/>
  <c r="G69" i="1"/>
  <c r="D69" i="1"/>
  <c r="AE68" i="1"/>
  <c r="AD68" i="1"/>
  <c r="AC68" i="1"/>
  <c r="AB68" i="1"/>
  <c r="O68" i="1"/>
  <c r="K68" i="1"/>
  <c r="G68" i="1"/>
  <c r="AE67" i="1"/>
  <c r="AD67" i="1"/>
  <c r="AC67" i="1"/>
  <c r="AB67" i="1"/>
  <c r="O67" i="1"/>
  <c r="K67" i="1"/>
  <c r="G67" i="1"/>
  <c r="AE66" i="1"/>
  <c r="AD66" i="1"/>
  <c r="AC66" i="1"/>
  <c r="AB66" i="1"/>
  <c r="O66" i="1"/>
  <c r="K66" i="1"/>
  <c r="G66" i="1"/>
  <c r="D66" i="1"/>
  <c r="D65" i="1" s="1"/>
  <c r="AH65" i="1"/>
  <c r="AG65" i="1"/>
  <c r="AF65" i="1"/>
  <c r="W65" i="1"/>
  <c r="S65" i="1"/>
  <c r="O65" i="1"/>
  <c r="N65" i="1"/>
  <c r="M65" i="1"/>
  <c r="L65" i="1"/>
  <c r="J65" i="1"/>
  <c r="I65" i="1"/>
  <c r="H65" i="1"/>
  <c r="AE64" i="1"/>
  <c r="Z64" i="1"/>
  <c r="Y64" i="1"/>
  <c r="X64" i="1"/>
  <c r="V64" i="1"/>
  <c r="U64" i="1"/>
  <c r="T64" i="1"/>
  <c r="O64" i="1"/>
  <c r="K64" i="1"/>
  <c r="G64" i="1"/>
  <c r="D64" i="1"/>
  <c r="AE63" i="1"/>
  <c r="AD63" i="1"/>
  <c r="AC63" i="1"/>
  <c r="AB63" i="1"/>
  <c r="O63" i="1"/>
  <c r="K63" i="1"/>
  <c r="G63" i="1"/>
  <c r="AE62" i="1"/>
  <c r="AD62" i="1"/>
  <c r="AC62" i="1"/>
  <c r="AB62" i="1"/>
  <c r="O62" i="1"/>
  <c r="K62" i="1"/>
  <c r="G62" i="1"/>
  <c r="AE61" i="1"/>
  <c r="AD61" i="1"/>
  <c r="AC61" i="1"/>
  <c r="AB61" i="1"/>
  <c r="O61" i="1"/>
  <c r="K61" i="1"/>
  <c r="G61" i="1"/>
  <c r="D61" i="1"/>
  <c r="AH60" i="1"/>
  <c r="AG60" i="1"/>
  <c r="AF60" i="1"/>
  <c r="W60" i="1"/>
  <c r="S60" i="1"/>
  <c r="O60" i="1"/>
  <c r="N60" i="1"/>
  <c r="M60" i="1"/>
  <c r="L60" i="1"/>
  <c r="J60" i="1"/>
  <c r="I60" i="1"/>
  <c r="H60" i="1"/>
  <c r="AE59" i="1"/>
  <c r="Z59" i="1"/>
  <c r="Y59" i="1"/>
  <c r="X59" i="1"/>
  <c r="V59" i="1"/>
  <c r="U59" i="1"/>
  <c r="T59" i="1"/>
  <c r="O59" i="1"/>
  <c r="K59" i="1"/>
  <c r="G59" i="1"/>
  <c r="D59" i="1"/>
  <c r="AE58" i="1"/>
  <c r="AD58" i="1"/>
  <c r="AC58" i="1"/>
  <c r="AB58" i="1"/>
  <c r="O58" i="1"/>
  <c r="K58" i="1"/>
  <c r="G58" i="1"/>
  <c r="AE57" i="1"/>
  <c r="AD57" i="1"/>
  <c r="AC57" i="1"/>
  <c r="AB57" i="1"/>
  <c r="O57" i="1"/>
  <c r="K57" i="1"/>
  <c r="G57" i="1"/>
  <c r="AE56" i="1"/>
  <c r="AD56" i="1"/>
  <c r="AC56" i="1"/>
  <c r="AB56" i="1"/>
  <c r="O56" i="1"/>
  <c r="K56" i="1"/>
  <c r="G56" i="1"/>
  <c r="D56" i="1"/>
  <c r="AH55" i="1"/>
  <c r="AG55" i="1"/>
  <c r="AF55" i="1"/>
  <c r="W55" i="1"/>
  <c r="S55" i="1"/>
  <c r="O55" i="1"/>
  <c r="N55" i="1"/>
  <c r="M55" i="1"/>
  <c r="L55" i="1"/>
  <c r="J55" i="1"/>
  <c r="I55" i="1"/>
  <c r="H55" i="1"/>
  <c r="AE54" i="1"/>
  <c r="Z54" i="1"/>
  <c r="Y54" i="1"/>
  <c r="X54" i="1"/>
  <c r="V54" i="1"/>
  <c r="U54" i="1"/>
  <c r="T54" i="1"/>
  <c r="O54" i="1"/>
  <c r="K54" i="1"/>
  <c r="G54" i="1"/>
  <c r="D54" i="1"/>
  <c r="AE53" i="1"/>
  <c r="AD53" i="1"/>
  <c r="AC53" i="1"/>
  <c r="AB53" i="1"/>
  <c r="O53" i="1"/>
  <c r="K53" i="1"/>
  <c r="G53" i="1"/>
  <c r="AE52" i="1"/>
  <c r="AD52" i="1"/>
  <c r="AC52" i="1"/>
  <c r="AB52" i="1"/>
  <c r="O52" i="1"/>
  <c r="K52" i="1"/>
  <c r="G52" i="1"/>
  <c r="AE51" i="1"/>
  <c r="AD51" i="1"/>
  <c r="AC51" i="1"/>
  <c r="AB51" i="1"/>
  <c r="O51" i="1"/>
  <c r="K51" i="1"/>
  <c r="G51" i="1"/>
  <c r="D51" i="1"/>
  <c r="AH50" i="1"/>
  <c r="AG50" i="1"/>
  <c r="AF50" i="1"/>
  <c r="W50" i="1"/>
  <c r="S50" i="1"/>
  <c r="O50" i="1"/>
  <c r="N50" i="1"/>
  <c r="M50" i="1"/>
  <c r="L50" i="1"/>
  <c r="J50" i="1"/>
  <c r="I50" i="1"/>
  <c r="H50" i="1"/>
  <c r="AE49" i="1"/>
  <c r="Z49" i="1"/>
  <c r="Y49" i="1"/>
  <c r="X49" i="1"/>
  <c r="V49" i="1"/>
  <c r="U49" i="1"/>
  <c r="T49" i="1"/>
  <c r="O49" i="1"/>
  <c r="K49" i="1"/>
  <c r="G49" i="1"/>
  <c r="D49" i="1"/>
  <c r="AE48" i="1"/>
  <c r="AD48" i="1"/>
  <c r="AC48" i="1"/>
  <c r="AB48" i="1"/>
  <c r="O48" i="1"/>
  <c r="K48" i="1"/>
  <c r="G48" i="1"/>
  <c r="AE47" i="1"/>
  <c r="AD47" i="1"/>
  <c r="AC47" i="1"/>
  <c r="AB47" i="1"/>
  <c r="O47" i="1"/>
  <c r="K47" i="1"/>
  <c r="G47" i="1"/>
  <c r="AE46" i="1"/>
  <c r="AD46" i="1"/>
  <c r="AC46" i="1"/>
  <c r="AB46" i="1"/>
  <c r="O46" i="1"/>
  <c r="K46" i="1"/>
  <c r="G46" i="1"/>
  <c r="D46" i="1"/>
  <c r="D45" i="1" s="1"/>
  <c r="AH45" i="1"/>
  <c r="AG45" i="1"/>
  <c r="AF45" i="1"/>
  <c r="W45" i="1"/>
  <c r="S45" i="1"/>
  <c r="O45" i="1"/>
  <c r="N45" i="1"/>
  <c r="M45" i="1"/>
  <c r="L45" i="1"/>
  <c r="J45" i="1"/>
  <c r="I45" i="1"/>
  <c r="H45" i="1"/>
  <c r="AE44" i="1"/>
  <c r="Z44" i="1"/>
  <c r="Y44" i="1"/>
  <c r="X44" i="1"/>
  <c r="V44" i="1"/>
  <c r="U44" i="1"/>
  <c r="T44" i="1"/>
  <c r="O44" i="1"/>
  <c r="K44" i="1"/>
  <c r="G44" i="1"/>
  <c r="D44" i="1"/>
  <c r="AE43" i="1"/>
  <c r="AD43" i="1"/>
  <c r="AC43" i="1"/>
  <c r="AB43" i="1"/>
  <c r="O43" i="1"/>
  <c r="K43" i="1"/>
  <c r="G43" i="1"/>
  <c r="AE42" i="1"/>
  <c r="AD42" i="1"/>
  <c r="AC42" i="1"/>
  <c r="AB42" i="1"/>
  <c r="O42" i="1"/>
  <c r="K42" i="1"/>
  <c r="G42" i="1"/>
  <c r="AE41" i="1"/>
  <c r="AD41" i="1"/>
  <c r="AC41" i="1"/>
  <c r="AB41" i="1"/>
  <c r="O41" i="1"/>
  <c r="K41" i="1"/>
  <c r="G41" i="1"/>
  <c r="D41" i="1"/>
  <c r="AH40" i="1"/>
  <c r="AG40" i="1"/>
  <c r="AF40" i="1"/>
  <c r="W40" i="1"/>
  <c r="S40" i="1"/>
  <c r="O40" i="1"/>
  <c r="N40" i="1"/>
  <c r="M40" i="1"/>
  <c r="L40" i="1"/>
  <c r="J40" i="1"/>
  <c r="I40" i="1"/>
  <c r="H40" i="1"/>
  <c r="AE39" i="1"/>
  <c r="Z39" i="1"/>
  <c r="Y39" i="1"/>
  <c r="X39" i="1"/>
  <c r="V39" i="1"/>
  <c r="U39" i="1"/>
  <c r="T39" i="1"/>
  <c r="O39" i="1"/>
  <c r="K39" i="1"/>
  <c r="G39" i="1"/>
  <c r="D39" i="1"/>
  <c r="AE38" i="1"/>
  <c r="AD38" i="1"/>
  <c r="AC38" i="1"/>
  <c r="AB38" i="1"/>
  <c r="O38" i="1"/>
  <c r="K38" i="1"/>
  <c r="G38" i="1"/>
  <c r="AE37" i="1"/>
  <c r="AD37" i="1"/>
  <c r="AC37" i="1"/>
  <c r="AB37" i="1"/>
  <c r="O37" i="1"/>
  <c r="K37" i="1"/>
  <c r="G37" i="1"/>
  <c r="AE36" i="1"/>
  <c r="AD36" i="1"/>
  <c r="AC36" i="1"/>
  <c r="AB36" i="1"/>
  <c r="O36" i="1"/>
  <c r="K36" i="1"/>
  <c r="G36" i="1"/>
  <c r="D36" i="1"/>
  <c r="AH35" i="1"/>
  <c r="AG35" i="1"/>
  <c r="AF35" i="1"/>
  <c r="W35" i="1"/>
  <c r="S35" i="1"/>
  <c r="O35" i="1"/>
  <c r="N35" i="1"/>
  <c r="M35" i="1"/>
  <c r="L35" i="1"/>
  <c r="J35" i="1"/>
  <c r="I35" i="1"/>
  <c r="H35" i="1"/>
  <c r="AE34" i="1"/>
  <c r="Z34" i="1"/>
  <c r="Y34" i="1"/>
  <c r="X34" i="1"/>
  <c r="V34" i="1"/>
  <c r="U34" i="1"/>
  <c r="T34" i="1"/>
  <c r="O34" i="1"/>
  <c r="K34" i="1"/>
  <c r="G34" i="1"/>
  <c r="D34" i="1"/>
  <c r="AE33" i="1"/>
  <c r="AD33" i="1"/>
  <c r="AC33" i="1"/>
  <c r="AB33" i="1"/>
  <c r="O33" i="1"/>
  <c r="K33" i="1"/>
  <c r="G33" i="1"/>
  <c r="AE32" i="1"/>
  <c r="AD32" i="1"/>
  <c r="AC32" i="1"/>
  <c r="AB32" i="1"/>
  <c r="O32" i="1"/>
  <c r="K32" i="1"/>
  <c r="G32" i="1"/>
  <c r="AE31" i="1"/>
  <c r="AD31" i="1"/>
  <c r="AC31" i="1"/>
  <c r="AB31" i="1"/>
  <c r="O31" i="1"/>
  <c r="K31" i="1"/>
  <c r="G31" i="1"/>
  <c r="D31" i="1"/>
  <c r="AH30" i="1"/>
  <c r="AG30" i="1"/>
  <c r="AF30" i="1"/>
  <c r="W30" i="1"/>
  <c r="S30" i="1"/>
  <c r="O30" i="1"/>
  <c r="N30" i="1"/>
  <c r="M30" i="1"/>
  <c r="L30" i="1"/>
  <c r="J30" i="1"/>
  <c r="I30" i="1"/>
  <c r="H30" i="1"/>
  <c r="AE29" i="1"/>
  <c r="Z29" i="1"/>
  <c r="Y29" i="1"/>
  <c r="X29" i="1"/>
  <c r="V29" i="1"/>
  <c r="U29" i="1"/>
  <c r="T29" i="1"/>
  <c r="O29" i="1"/>
  <c r="K29" i="1"/>
  <c r="G29" i="1"/>
  <c r="D29" i="1"/>
  <c r="AE28" i="1"/>
  <c r="AD28" i="1"/>
  <c r="AC28" i="1"/>
  <c r="AB28" i="1"/>
  <c r="O28" i="1"/>
  <c r="K28" i="1"/>
  <c r="G28" i="1"/>
  <c r="AE27" i="1"/>
  <c r="AD27" i="1"/>
  <c r="AC27" i="1"/>
  <c r="AB27" i="1"/>
  <c r="O27" i="1"/>
  <c r="K27" i="1"/>
  <c r="G27" i="1"/>
  <c r="AE26" i="1"/>
  <c r="AD26" i="1"/>
  <c r="AC26" i="1"/>
  <c r="AB26" i="1"/>
  <c r="O26" i="1"/>
  <c r="K26" i="1"/>
  <c r="G26" i="1"/>
  <c r="D26" i="1"/>
  <c r="AH25" i="1"/>
  <c r="AG25" i="1"/>
  <c r="AF25" i="1"/>
  <c r="W25" i="1"/>
  <c r="S25" i="1"/>
  <c r="O25" i="1"/>
  <c r="N25" i="1"/>
  <c r="M25" i="1"/>
  <c r="L25" i="1"/>
  <c r="J25" i="1"/>
  <c r="I25" i="1"/>
  <c r="H25" i="1"/>
  <c r="AJ24" i="1"/>
  <c r="AJ23" i="1" s="1"/>
  <c r="AJ22" i="1" s="1"/>
  <c r="AJ21" i="1" s="1"/>
  <c r="AJ11" i="1" s="1"/>
  <c r="AJ10" i="1" s="1"/>
  <c r="AI24" i="1"/>
  <c r="AI23" i="1" s="1"/>
  <c r="AI22" i="1" s="1"/>
  <c r="AI21" i="1" s="1"/>
  <c r="AI11" i="1" s="1"/>
  <c r="AI10" i="1" s="1"/>
  <c r="Z24" i="1"/>
  <c r="Y24" i="1"/>
  <c r="Y23" i="1" s="1"/>
  <c r="Y22" i="1" s="1"/>
  <c r="X24" i="1"/>
  <c r="X23" i="1" s="1"/>
  <c r="X22" i="1" s="1"/>
  <c r="V24" i="1"/>
  <c r="V23" i="1" s="1"/>
  <c r="V22" i="1" s="1"/>
  <c r="U24" i="1"/>
  <c r="U23" i="1" s="1"/>
  <c r="U22" i="1" s="1"/>
  <c r="T24" i="1"/>
  <c r="T23" i="1" s="1"/>
  <c r="T22" i="1" s="1"/>
  <c r="R24" i="1"/>
  <c r="R23" i="1" s="1"/>
  <c r="R22" i="1" s="1"/>
  <c r="Q24" i="1"/>
  <c r="Q23" i="1" s="1"/>
  <c r="Q22" i="1" s="1"/>
  <c r="P24" i="1"/>
  <c r="P23" i="1" s="1"/>
  <c r="P22" i="1" s="1"/>
  <c r="F24" i="1"/>
  <c r="F23" i="1" s="1"/>
  <c r="F22" i="1" s="1"/>
  <c r="E24" i="1"/>
  <c r="E23" i="1" s="1"/>
  <c r="E22" i="1" s="1"/>
  <c r="C24" i="1"/>
  <c r="C23" i="1" s="1"/>
  <c r="C22" i="1" s="1"/>
  <c r="Z23" i="1"/>
  <c r="Z22" i="1" s="1"/>
  <c r="K359" i="1" l="1"/>
  <c r="AC777" i="1"/>
  <c r="D274" i="1"/>
  <c r="Z286" i="1"/>
  <c r="Z285" i="1" s="1"/>
  <c r="Z284" i="1" s="1"/>
  <c r="G359" i="1"/>
  <c r="D587" i="1"/>
  <c r="D690" i="1"/>
  <c r="D715" i="1"/>
  <c r="D782" i="1"/>
  <c r="D863" i="1"/>
  <c r="AB890" i="1"/>
  <c r="D900" i="1"/>
  <c r="AA960" i="1"/>
  <c r="D973" i="1"/>
  <c r="AC585" i="1"/>
  <c r="AB636" i="1"/>
  <c r="AD641" i="1"/>
  <c r="AC782" i="1"/>
  <c r="D875" i="1"/>
  <c r="AD636" i="1"/>
  <c r="S640" i="1"/>
  <c r="AE1004" i="1"/>
  <c r="AC571" i="1"/>
  <c r="M848" i="1"/>
  <c r="D95" i="1"/>
  <c r="D926" i="1"/>
  <c r="S967" i="1"/>
  <c r="D288" i="1"/>
  <c r="D303" i="1"/>
  <c r="AB926" i="1"/>
  <c r="AA943" i="1"/>
  <c r="W944" i="1"/>
  <c r="AA954" i="1"/>
  <c r="W957" i="1"/>
  <c r="D520" i="1"/>
  <c r="V569" i="1"/>
  <c r="V568" i="1" s="1"/>
  <c r="V567" i="1" s="1"/>
  <c r="E569" i="1"/>
  <c r="E568" i="1" s="1"/>
  <c r="E567" i="1" s="1"/>
  <c r="AB886" i="1"/>
  <c r="AA888" i="1"/>
  <c r="AD900" i="1"/>
  <c r="AC905" i="1"/>
  <c r="AE963" i="1"/>
  <c r="AC968" i="1"/>
  <c r="AB1009" i="1"/>
  <c r="D35" i="1"/>
  <c r="G90" i="1"/>
  <c r="D264" i="1"/>
  <c r="Q286" i="1"/>
  <c r="Q285" i="1" s="1"/>
  <c r="Q284" i="1" s="1"/>
  <c r="D444" i="1"/>
  <c r="D464" i="1"/>
  <c r="D484" i="1"/>
  <c r="D504" i="1"/>
  <c r="Y539" i="1"/>
  <c r="Y538" i="1" s="1"/>
  <c r="Y537" i="1" s="1"/>
  <c r="S546" i="1"/>
  <c r="N631" i="1"/>
  <c r="D636" i="1"/>
  <c r="D646" i="1"/>
  <c r="D695" i="1"/>
  <c r="D772" i="1"/>
  <c r="AA773" i="1"/>
  <c r="D777" i="1"/>
  <c r="AB786" i="1"/>
  <c r="N848" i="1"/>
  <c r="X286" i="1"/>
  <c r="X285" i="1" s="1"/>
  <c r="X284" i="1" s="1"/>
  <c r="AD787" i="1"/>
  <c r="AE787" i="1"/>
  <c r="S791" i="1"/>
  <c r="AB900" i="1"/>
  <c r="K900" i="1"/>
  <c r="AA901" i="1"/>
  <c r="AC926" i="1"/>
  <c r="D931" i="1"/>
  <c r="AA941" i="1"/>
  <c r="AD953" i="1"/>
  <c r="AC958" i="1"/>
  <c r="AE958" i="1"/>
  <c r="AB963" i="1"/>
  <c r="AA970" i="1"/>
  <c r="AD972" i="1"/>
  <c r="D1004" i="1"/>
  <c r="AD1009" i="1"/>
  <c r="AA1012" i="1"/>
  <c r="AA780" i="1"/>
  <c r="N514" i="1"/>
  <c r="AH546" i="1"/>
  <c r="AH539" i="1" s="1"/>
  <c r="AH538" i="1" s="1"/>
  <c r="AH537" i="1" s="1"/>
  <c r="P569" i="1"/>
  <c r="P568" i="1" s="1"/>
  <c r="P567" i="1" s="1"/>
  <c r="R569" i="1"/>
  <c r="R568" i="1" s="1"/>
  <c r="R567" i="1" s="1"/>
  <c r="X569" i="1"/>
  <c r="X568" i="1" s="1"/>
  <c r="X567" i="1" s="1"/>
  <c r="Z569" i="1"/>
  <c r="Z568" i="1" s="1"/>
  <c r="Z567" i="1" s="1"/>
  <c r="M586" i="1"/>
  <c r="AA691" i="1"/>
  <c r="AA693" i="1"/>
  <c r="K850" i="1"/>
  <c r="P286" i="1"/>
  <c r="P285" i="1" s="1"/>
  <c r="P284" i="1" s="1"/>
  <c r="S383" i="1"/>
  <c r="AB388" i="1"/>
  <c r="AD398" i="1"/>
  <c r="G399" i="1"/>
  <c r="AD399" i="1"/>
  <c r="AA406" i="1"/>
  <c r="AD408" i="1"/>
  <c r="AA412" i="1"/>
  <c r="AB418" i="1"/>
  <c r="G419" i="1"/>
  <c r="AA420" i="1"/>
  <c r="AD428" i="1"/>
  <c r="M546" i="1"/>
  <c r="AC671" i="1"/>
  <c r="AE690" i="1"/>
  <c r="AA692" i="1"/>
  <c r="AA748" i="1"/>
  <c r="AA750" i="1"/>
  <c r="AB772" i="1"/>
  <c r="AD772" i="1"/>
  <c r="AA687" i="1"/>
  <c r="AC690" i="1"/>
  <c r="K690" i="1"/>
  <c r="AB694" i="1"/>
  <c r="K695" i="1"/>
  <c r="K90" i="1"/>
  <c r="Q136" i="1"/>
  <c r="Q135" i="1" s="1"/>
  <c r="Q21" i="1" s="1"/>
  <c r="F136" i="1"/>
  <c r="F135" i="1" s="1"/>
  <c r="F21" i="1" s="1"/>
  <c r="V136" i="1"/>
  <c r="V135" i="1" s="1"/>
  <c r="V21" i="1" s="1"/>
  <c r="AB288" i="1"/>
  <c r="AD297" i="1"/>
  <c r="C286" i="1"/>
  <c r="C285" i="1" s="1"/>
  <c r="C284" i="1" s="1"/>
  <c r="AC469" i="1"/>
  <c r="W473" i="1"/>
  <c r="AC479" i="1"/>
  <c r="K479" i="1"/>
  <c r="K489" i="1"/>
  <c r="AD493" i="1"/>
  <c r="AD508" i="1"/>
  <c r="AD509" i="1"/>
  <c r="AA518" i="1"/>
  <c r="C539" i="1"/>
  <c r="C538" i="1" s="1"/>
  <c r="C537" i="1" s="1"/>
  <c r="F539" i="1"/>
  <c r="F538" i="1" s="1"/>
  <c r="F537" i="1" s="1"/>
  <c r="U539" i="1"/>
  <c r="U538" i="1" s="1"/>
  <c r="U537" i="1" s="1"/>
  <c r="M539" i="1"/>
  <c r="M538" i="1" s="1"/>
  <c r="M537" i="1" s="1"/>
  <c r="AE576" i="1"/>
  <c r="AB323" i="1"/>
  <c r="AD323" i="1"/>
  <c r="G439" i="1"/>
  <c r="AA698" i="1"/>
  <c r="AD699" i="1"/>
  <c r="AD700" i="1"/>
  <c r="H138" i="1"/>
  <c r="H137" i="1" s="1"/>
  <c r="AC30" i="1"/>
  <c r="W34" i="1"/>
  <c r="AB35" i="1"/>
  <c r="K50" i="1"/>
  <c r="AD54" i="1"/>
  <c r="AC60" i="1"/>
  <c r="AB60" i="1"/>
  <c r="AA60" i="1" s="1"/>
  <c r="AD79" i="1"/>
  <c r="G80" i="1"/>
  <c r="AB89" i="1"/>
  <c r="S94" i="1"/>
  <c r="AC95" i="1"/>
  <c r="AD95" i="1"/>
  <c r="AD100" i="1"/>
  <c r="W109" i="1"/>
  <c r="K115" i="1"/>
  <c r="S119" i="1"/>
  <c r="AD119" i="1"/>
  <c r="K125" i="1"/>
  <c r="R136" i="1"/>
  <c r="R135" i="1" s="1"/>
  <c r="R21" i="1" s="1"/>
  <c r="K139" i="1"/>
  <c r="K149" i="1"/>
  <c r="K159" i="1"/>
  <c r="K169" i="1"/>
  <c r="AD173" i="1"/>
  <c r="K179" i="1"/>
  <c r="K189" i="1"/>
  <c r="AD193" i="1"/>
  <c r="AB253" i="1"/>
  <c r="G254" i="1"/>
  <c r="AA578" i="1"/>
  <c r="AD129" i="1"/>
  <c r="AE562" i="1"/>
  <c r="AA712" i="1"/>
  <c r="AD714" i="1"/>
  <c r="AB715" i="1"/>
  <c r="K715" i="1"/>
  <c r="AA749" i="1"/>
  <c r="D848" i="1"/>
  <c r="G149" i="1"/>
  <c r="G159" i="1"/>
  <c r="AD268" i="1"/>
  <c r="AC332" i="1"/>
  <c r="S585" i="1"/>
  <c r="AD307" i="1"/>
  <c r="K720" i="1"/>
  <c r="AA722" i="1"/>
  <c r="AD724" i="1"/>
  <c r="AB742" i="1"/>
  <c r="AA744" i="1"/>
  <c r="AC747" i="1"/>
  <c r="AE747" i="1"/>
  <c r="AB751" i="1"/>
  <c r="K756" i="1"/>
  <c r="AA854" i="1"/>
  <c r="AE858" i="1"/>
  <c r="AA860" i="1"/>
  <c r="Y136" i="1"/>
  <c r="Y135" i="1" s="1"/>
  <c r="Y21" i="1" s="1"/>
  <c r="G139" i="1"/>
  <c r="O138" i="1"/>
  <c r="O137" i="1" s="1"/>
  <c r="S143" i="1"/>
  <c r="AB148" i="1"/>
  <c r="AD148" i="1"/>
  <c r="S153" i="1"/>
  <c r="AB158" i="1"/>
  <c r="AD158" i="1"/>
  <c r="S163" i="1"/>
  <c r="G169" i="1"/>
  <c r="G199" i="1"/>
  <c r="S203" i="1"/>
  <c r="AB208" i="1"/>
  <c r="AD208" i="1"/>
  <c r="AC268" i="1"/>
  <c r="AC448" i="1"/>
  <c r="G557" i="1"/>
  <c r="AD557" i="1"/>
  <c r="AA563" i="1"/>
  <c r="L631" i="1"/>
  <c r="K631" i="1" s="1"/>
  <c r="G30" i="1"/>
  <c r="AD30" i="1"/>
  <c r="K199" i="1"/>
  <c r="K323" i="1"/>
  <c r="K369" i="1"/>
  <c r="W373" i="1"/>
  <c r="AC378" i="1"/>
  <c r="AC545" i="1"/>
  <c r="AA754" i="1"/>
  <c r="AD756" i="1"/>
  <c r="AB757" i="1"/>
  <c r="AC762" i="1"/>
  <c r="AB766" i="1"/>
  <c r="AD767" i="1"/>
  <c r="AE767" i="1"/>
  <c r="S771" i="1"/>
  <c r="AC771" i="1"/>
  <c r="AA865" i="1"/>
  <c r="AA866" i="1"/>
  <c r="AD867" i="1"/>
  <c r="AB875" i="1"/>
  <c r="AA877" i="1"/>
  <c r="AB879" i="1"/>
  <c r="AD895" i="1"/>
  <c r="AA898" i="1"/>
  <c r="S899" i="1"/>
  <c r="AC899" i="1"/>
  <c r="AA906" i="1"/>
  <c r="AB909" i="1"/>
  <c r="AA927" i="1"/>
  <c r="AC931" i="1"/>
  <c r="AB935" i="1"/>
  <c r="AE940" i="1"/>
  <c r="AA942" i="1"/>
  <c r="AB973" i="1"/>
  <c r="AA976" i="1"/>
  <c r="S977" i="1"/>
  <c r="AD977" i="1"/>
  <c r="AB1004" i="1"/>
  <c r="AD1004" i="1"/>
  <c r="W1013" i="1"/>
  <c r="L138" i="1"/>
  <c r="L137" i="1" s="1"/>
  <c r="N138" i="1"/>
  <c r="N137" i="1" s="1"/>
  <c r="S138" i="1"/>
  <c r="S137" i="1" s="1"/>
  <c r="AB168" i="1"/>
  <c r="G179" i="1"/>
  <c r="G189" i="1"/>
  <c r="N210" i="1"/>
  <c r="N209" i="1" s="1"/>
  <c r="AH210" i="1"/>
  <c r="AH209" i="1" s="1"/>
  <c r="AB226" i="1"/>
  <c r="AD269" i="1"/>
  <c r="S337" i="1"/>
  <c r="AC337" i="1"/>
  <c r="AB364" i="1"/>
  <c r="AB458" i="1"/>
  <c r="S463" i="1"/>
  <c r="G489" i="1"/>
  <c r="S539" i="1"/>
  <c r="S538" i="1" s="1"/>
  <c r="S537" i="1" s="1"/>
  <c r="AD566" i="1"/>
  <c r="D631" i="1"/>
  <c r="AD635" i="1"/>
  <c r="AB641" i="1"/>
  <c r="AA643" i="1"/>
  <c r="AD645" i="1"/>
  <c r="AC791" i="1"/>
  <c r="V286" i="1"/>
  <c r="V285" i="1" s="1"/>
  <c r="V284" i="1" s="1"/>
  <c r="S173" i="1"/>
  <c r="AB178" i="1"/>
  <c r="AD178" i="1"/>
  <c r="S183" i="1"/>
  <c r="AB188" i="1"/>
  <c r="AD188" i="1"/>
  <c r="S193" i="1"/>
  <c r="AB198" i="1"/>
  <c r="AD198" i="1"/>
  <c r="Z136" i="1"/>
  <c r="Z135" i="1" s="1"/>
  <c r="Z21" i="1" s="1"/>
  <c r="D211" i="1"/>
  <c r="AB216" i="1"/>
  <c r="H210" i="1"/>
  <c r="H209" i="1" s="1"/>
  <c r="W243" i="1"/>
  <c r="W242" i="1" s="1"/>
  <c r="W241" i="1" s="1"/>
  <c r="W240" i="1" s="1"/>
  <c r="G349" i="1"/>
  <c r="D359" i="1"/>
  <c r="M24" i="1"/>
  <c r="M23" i="1" s="1"/>
  <c r="M22" i="1" s="1"/>
  <c r="W24" i="1"/>
  <c r="W23" i="1" s="1"/>
  <c r="W22" i="1" s="1"/>
  <c r="K60" i="1"/>
  <c r="AD25" i="1"/>
  <c r="D25" i="1"/>
  <c r="K30" i="1"/>
  <c r="G40" i="1"/>
  <c r="D40" i="1"/>
  <c r="S44" i="1"/>
  <c r="G50" i="1"/>
  <c r="AE65" i="1"/>
  <c r="AC69" i="1"/>
  <c r="AC70" i="1"/>
  <c r="K70" i="1"/>
  <c r="AD74" i="1"/>
  <c r="S89" i="1"/>
  <c r="AD94" i="1"/>
  <c r="AD99" i="1"/>
  <c r="AD104" i="1"/>
  <c r="S109" i="1"/>
  <c r="AC109" i="1"/>
  <c r="AE110" i="1"/>
  <c r="AD124" i="1"/>
  <c r="G125" i="1"/>
  <c r="AD134" i="1"/>
  <c r="U136" i="1"/>
  <c r="U135" i="1" s="1"/>
  <c r="U21" i="1" s="1"/>
  <c r="AD143" i="1"/>
  <c r="J138" i="1"/>
  <c r="J137" i="1" s="1"/>
  <c r="AD163" i="1"/>
  <c r="AD203" i="1"/>
  <c r="K211" i="1"/>
  <c r="S210" i="1"/>
  <c r="S209" i="1" s="1"/>
  <c r="AD216" i="1"/>
  <c r="D226" i="1"/>
  <c r="D244" i="1"/>
  <c r="AC248" i="1"/>
  <c r="AC249" i="1"/>
  <c r="AC253" i="1"/>
  <c r="W258" i="1"/>
  <c r="AD259" i="1"/>
  <c r="AB264" i="1"/>
  <c r="S278" i="1"/>
  <c r="AD278" i="1"/>
  <c r="AD279" i="1"/>
  <c r="AC283" i="1"/>
  <c r="AB292" i="1"/>
  <c r="AA301" i="1"/>
  <c r="AC302" i="1"/>
  <c r="K313" i="1"/>
  <c r="K318" i="1"/>
  <c r="AB322" i="1"/>
  <c r="G323" i="1"/>
  <c r="AC323" i="1"/>
  <c r="AD333" i="1"/>
  <c r="AE333" i="1"/>
  <c r="G339" i="1"/>
  <c r="D354" i="1"/>
  <c r="G369" i="1"/>
  <c r="S373" i="1"/>
  <c r="AB378" i="1"/>
  <c r="K379" i="1"/>
  <c r="AA381" i="1"/>
  <c r="D384" i="1"/>
  <c r="AE389" i="1"/>
  <c r="AE399" i="1"/>
  <c r="W413" i="1"/>
  <c r="AD414" i="1"/>
  <c r="AC418" i="1"/>
  <c r="AD424" i="1"/>
  <c r="D424" i="1"/>
  <c r="K429" i="1"/>
  <c r="D434" i="1"/>
  <c r="AE439" i="1"/>
  <c r="AC449" i="1"/>
  <c r="K449" i="1"/>
  <c r="K459" i="1"/>
  <c r="AD469" i="1"/>
  <c r="AD478" i="1"/>
  <c r="G479" i="1"/>
  <c r="AB488" i="1"/>
  <c r="AB498" i="1"/>
  <c r="AA502" i="1"/>
  <c r="S503" i="1"/>
  <c r="AC509" i="1"/>
  <c r="W513" i="1"/>
  <c r="K515" i="1"/>
  <c r="K514" i="1" s="1"/>
  <c r="AE515" i="1"/>
  <c r="AH514" i="1"/>
  <c r="AD524" i="1"/>
  <c r="K557" i="1"/>
  <c r="AB562" i="1"/>
  <c r="AB576" i="1"/>
  <c r="AA579" i="1"/>
  <c r="AC580" i="1"/>
  <c r="Q569" i="1"/>
  <c r="Q568" i="1" s="1"/>
  <c r="Q567" i="1" s="1"/>
  <c r="AH586" i="1"/>
  <c r="AA589" i="1"/>
  <c r="AD592" i="1"/>
  <c r="AA595" i="1"/>
  <c r="D592" i="1"/>
  <c r="D586" i="1" s="1"/>
  <c r="AC596" i="1"/>
  <c r="AA628" i="1"/>
  <c r="AD630" i="1"/>
  <c r="AE631" i="1"/>
  <c r="W640" i="1"/>
  <c r="AC641" i="1"/>
  <c r="AA641" i="1" s="1"/>
  <c r="K641" i="1"/>
  <c r="S645" i="1"/>
  <c r="AC645" i="1"/>
  <c r="K646" i="1"/>
  <c r="AD650" i="1"/>
  <c r="AB671" i="1"/>
  <c r="AC685" i="1"/>
  <c r="W689" i="1"/>
  <c r="AD690" i="1"/>
  <c r="S694" i="1"/>
  <c r="AC694" i="1"/>
  <c r="AC700" i="1"/>
  <c r="AA701" i="1"/>
  <c r="W704" i="1"/>
  <c r="AB710" i="1"/>
  <c r="D710" i="1"/>
  <c r="AE715" i="1"/>
  <c r="AA717" i="1"/>
  <c r="AB719" i="1"/>
  <c r="AD720" i="1"/>
  <c r="AC720" i="1"/>
  <c r="AA723" i="1"/>
  <c r="D720" i="1"/>
  <c r="S724" i="1"/>
  <c r="AC724" i="1"/>
  <c r="AB747" i="1"/>
  <c r="AD747" i="1"/>
  <c r="AC757" i="1"/>
  <c r="AA760" i="1"/>
  <c r="AD761" i="1"/>
  <c r="AB762" i="1"/>
  <c r="AA763" i="1"/>
  <c r="AA765" i="1"/>
  <c r="AC766" i="1"/>
  <c r="K767" i="1"/>
  <c r="AD771" i="1"/>
  <c r="AE772" i="1"/>
  <c r="AD776" i="1"/>
  <c r="AB777" i="1"/>
  <c r="AD781" i="1"/>
  <c r="AB782" i="1"/>
  <c r="AA783" i="1"/>
  <c r="AA785" i="1"/>
  <c r="K787" i="1"/>
  <c r="AD791" i="1"/>
  <c r="AA851" i="1"/>
  <c r="S852" i="1"/>
  <c r="AD853" i="1"/>
  <c r="AE853" i="1"/>
  <c r="W857" i="1"/>
  <c r="AD858" i="1"/>
  <c r="AA859" i="1"/>
  <c r="AA861" i="1"/>
  <c r="AC862" i="1"/>
  <c r="AB863" i="1"/>
  <c r="AC875" i="1"/>
  <c r="W890" i="1"/>
  <c r="K895" i="1"/>
  <c r="S904" i="1"/>
  <c r="AD904" i="1"/>
  <c r="AB905" i="1"/>
  <c r="AE926" i="1"/>
  <c r="W930" i="1"/>
  <c r="AB931" i="1"/>
  <c r="AD931" i="1"/>
  <c r="AA932" i="1"/>
  <c r="AB940" i="1"/>
  <c r="D940" i="1"/>
  <c r="AD958" i="1"/>
  <c r="AA959" i="1"/>
  <c r="AA961" i="1"/>
  <c r="AC962" i="1"/>
  <c r="AC963" i="1"/>
  <c r="AD963" i="1"/>
  <c r="AB968" i="1"/>
  <c r="AC973" i="1"/>
  <c r="AC1004" i="1"/>
  <c r="AA1006" i="1"/>
  <c r="AE1009" i="1"/>
  <c r="AD1013" i="1"/>
  <c r="S403" i="1"/>
  <c r="D409" i="1"/>
  <c r="S413" i="1"/>
  <c r="D474" i="1"/>
  <c r="K499" i="1"/>
  <c r="D541" i="1"/>
  <c r="D540" i="1" s="1"/>
  <c r="N546" i="1"/>
  <c r="N539" i="1" s="1"/>
  <c r="N538" i="1" s="1"/>
  <c r="N537" i="1" s="1"/>
  <c r="D581" i="1"/>
  <c r="D626" i="1"/>
  <c r="AA716" i="1"/>
  <c r="AA718" i="1"/>
  <c r="AE762" i="1"/>
  <c r="AA764" i="1"/>
  <c r="D767" i="1"/>
  <c r="AE782" i="1"/>
  <c r="AA784" i="1"/>
  <c r="D787" i="1"/>
  <c r="W852" i="1"/>
  <c r="AC895" i="1"/>
  <c r="D895" i="1"/>
  <c r="K926" i="1"/>
  <c r="S930" i="1"/>
  <c r="D963" i="1"/>
  <c r="AE973" i="1"/>
  <c r="D1009" i="1"/>
  <c r="S1013" i="1"/>
  <c r="AC1013" i="1"/>
  <c r="AA1005" i="1"/>
  <c r="AA1007" i="1"/>
  <c r="U286" i="1"/>
  <c r="U285" i="1" s="1"/>
  <c r="U284" i="1" s="1"/>
  <c r="G626" i="1"/>
  <c r="AB626" i="1"/>
  <c r="S34" i="1"/>
  <c r="S104" i="1"/>
  <c r="AD105" i="1"/>
  <c r="AE105" i="1"/>
  <c r="AC110" i="1"/>
  <c r="K110" i="1"/>
  <c r="G115" i="1"/>
  <c r="AB115" i="1"/>
  <c r="C136" i="1"/>
  <c r="C135" i="1" s="1"/>
  <c r="C21" i="1" s="1"/>
  <c r="S258" i="1"/>
  <c r="E286" i="1"/>
  <c r="E285" i="1" s="1"/>
  <c r="E284" i="1" s="1"/>
  <c r="AB404" i="1"/>
  <c r="AD499" i="1"/>
  <c r="G499" i="1"/>
  <c r="K509" i="1"/>
  <c r="K25" i="1"/>
  <c r="K40" i="1"/>
  <c r="AB30" i="1"/>
  <c r="AA30" i="1" s="1"/>
  <c r="AC40" i="1"/>
  <c r="AB40" i="1"/>
  <c r="AC50" i="1"/>
  <c r="AE50" i="1"/>
  <c r="W54" i="1"/>
  <c r="AB55" i="1"/>
  <c r="D55" i="1"/>
  <c r="S64" i="1"/>
  <c r="AD65" i="1"/>
  <c r="G70" i="1"/>
  <c r="AC80" i="1"/>
  <c r="AE85" i="1"/>
  <c r="AB85" i="1"/>
  <c r="AA85" i="1" s="1"/>
  <c r="AB308" i="1"/>
  <c r="AB429" i="1"/>
  <c r="G429" i="1"/>
  <c r="AD459" i="1"/>
  <c r="G459" i="1"/>
  <c r="K469" i="1"/>
  <c r="G509" i="1"/>
  <c r="AC25" i="1"/>
  <c r="AB29" i="1"/>
  <c r="AD40" i="1"/>
  <c r="AB44" i="1"/>
  <c r="K45" i="1"/>
  <c r="S24" i="1"/>
  <c r="S23" i="1" s="1"/>
  <c r="S22" i="1" s="1"/>
  <c r="AD50" i="1"/>
  <c r="S54" i="1"/>
  <c r="AC55" i="1"/>
  <c r="AD55" i="1"/>
  <c r="G60" i="1"/>
  <c r="S69" i="1"/>
  <c r="AE70" i="1"/>
  <c r="W74" i="1"/>
  <c r="S84" i="1"/>
  <c r="AB124" i="1"/>
  <c r="S129" i="1"/>
  <c r="AB134" i="1"/>
  <c r="AD211" i="1"/>
  <c r="S215" i="1"/>
  <c r="AC215" i="1"/>
  <c r="AD225" i="1"/>
  <c r="AC230" i="1"/>
  <c r="AC244" i="1"/>
  <c r="AE244" i="1"/>
  <c r="K263" i="1"/>
  <c r="M259" i="1"/>
  <c r="M243" i="1" s="1"/>
  <c r="M242" i="1" s="1"/>
  <c r="M241" i="1" s="1"/>
  <c r="M240" i="1" s="1"/>
  <c r="AD318" i="1"/>
  <c r="G318" i="1"/>
  <c r="K399" i="1"/>
  <c r="G469" i="1"/>
  <c r="AE259" i="1"/>
  <c r="AB274" i="1"/>
  <c r="AA289" i="1"/>
  <c r="D298" i="1"/>
  <c r="S332" i="1"/>
  <c r="AD354" i="1"/>
  <c r="AD364" i="1"/>
  <c r="AD384" i="1"/>
  <c r="AC389" i="1"/>
  <c r="K389" i="1"/>
  <c r="AB394" i="1"/>
  <c r="K394" i="1"/>
  <c r="AD409" i="1"/>
  <c r="AB414" i="1"/>
  <c r="N338" i="1"/>
  <c r="N287" i="1" s="1"/>
  <c r="AA495" i="1"/>
  <c r="S514" i="1"/>
  <c r="H546" i="1"/>
  <c r="AC626" i="1"/>
  <c r="AC636" i="1"/>
  <c r="AA636" i="1" s="1"/>
  <c r="AB646" i="1"/>
  <c r="AB695" i="1"/>
  <c r="AA697" i="1"/>
  <c r="AD782" i="1"/>
  <c r="AD973" i="1"/>
  <c r="AC1009" i="1"/>
  <c r="AA87" i="1"/>
  <c r="AC90" i="1"/>
  <c r="AE95" i="1"/>
  <c r="AD110" i="1"/>
  <c r="AC115" i="1"/>
  <c r="S124" i="1"/>
  <c r="AC125" i="1"/>
  <c r="S134" i="1"/>
  <c r="AC139" i="1"/>
  <c r="S148" i="1"/>
  <c r="AC149" i="1"/>
  <c r="S158" i="1"/>
  <c r="AC159" i="1"/>
  <c r="S168" i="1"/>
  <c r="AC169" i="1"/>
  <c r="AC179" i="1"/>
  <c r="S188" i="1"/>
  <c r="AC189" i="1"/>
  <c r="S198" i="1"/>
  <c r="AC199" i="1"/>
  <c r="S208" i="1"/>
  <c r="G211" i="1"/>
  <c r="M210" i="1"/>
  <c r="M209" i="1" s="1"/>
  <c r="W210" i="1"/>
  <c r="W209" i="1" s="1"/>
  <c r="AE216" i="1"/>
  <c r="AF210" i="1"/>
  <c r="AF209" i="1" s="1"/>
  <c r="W225" i="1"/>
  <c r="AA246" i="1"/>
  <c r="AD249" i="1"/>
  <c r="AD253" i="1"/>
  <c r="AD254" i="1"/>
  <c r="AC254" i="1"/>
  <c r="AA257" i="1"/>
  <c r="D254" i="1"/>
  <c r="AA266" i="1"/>
  <c r="AC269" i="1"/>
  <c r="AA272" i="1"/>
  <c r="D269" i="1"/>
  <c r="AC273" i="1"/>
  <c r="AB278" i="1"/>
  <c r="AE288" i="1"/>
  <c r="W307" i="1"/>
  <c r="G308" i="1"/>
  <c r="S312" i="1"/>
  <c r="T286" i="1"/>
  <c r="T285" i="1" s="1"/>
  <c r="T284" i="1" s="1"/>
  <c r="Y286" i="1"/>
  <c r="Y285" i="1" s="1"/>
  <c r="Y284" i="1" s="1"/>
  <c r="J338" i="1"/>
  <c r="S343" i="1"/>
  <c r="AB348" i="1"/>
  <c r="AA350" i="1"/>
  <c r="AA356" i="1"/>
  <c r="AD358" i="1"/>
  <c r="S363" i="1"/>
  <c r="AD374" i="1"/>
  <c r="AA380" i="1"/>
  <c r="G389" i="1"/>
  <c r="S393" i="1"/>
  <c r="AC393" i="1"/>
  <c r="AA402" i="1"/>
  <c r="D399" i="1"/>
  <c r="AA405" i="1"/>
  <c r="K409" i="1"/>
  <c r="AA411" i="1"/>
  <c r="AD429" i="1"/>
  <c r="W433" i="1"/>
  <c r="AD438" i="1"/>
  <c r="AD439" i="1"/>
  <c r="AA442" i="1"/>
  <c r="AC443" i="1"/>
  <c r="AD453" i="1"/>
  <c r="AD454" i="1"/>
  <c r="AE454" i="1"/>
  <c r="D454" i="1"/>
  <c r="S458" i="1"/>
  <c r="AC458" i="1"/>
  <c r="AD463" i="1"/>
  <c r="AB468" i="1"/>
  <c r="S473" i="1"/>
  <c r="AD479" i="1"/>
  <c r="W483" i="1"/>
  <c r="AC489" i="1"/>
  <c r="AC498" i="1"/>
  <c r="AD503" i="1"/>
  <c r="AB508" i="1"/>
  <c r="S513" i="1"/>
  <c r="AB515" i="1"/>
  <c r="AA517" i="1"/>
  <c r="AE525" i="1"/>
  <c r="K562" i="1"/>
  <c r="AA564" i="1"/>
  <c r="AD581" i="1"/>
  <c r="AB587" i="1"/>
  <c r="S586" i="1"/>
  <c r="AA629" i="1"/>
  <c r="S630" i="1"/>
  <c r="AC630" i="1"/>
  <c r="W635" i="1"/>
  <c r="AE636" i="1"/>
  <c r="G641" i="1"/>
  <c r="AC646" i="1"/>
  <c r="AD675" i="1"/>
  <c r="AD685" i="1"/>
  <c r="AA686" i="1"/>
  <c r="AD710" i="1"/>
  <c r="AC710" i="1"/>
  <c r="AA713" i="1"/>
  <c r="S714" i="1"/>
  <c r="AC714" i="1"/>
  <c r="AC715" i="1"/>
  <c r="AB720" i="1"/>
  <c r="AA720" i="1" s="1"/>
  <c r="AD762" i="1"/>
  <c r="AC772" i="1"/>
  <c r="AE895" i="1"/>
  <c r="W899" i="1"/>
  <c r="AA902" i="1"/>
  <c r="AD45" i="1"/>
  <c r="AE45" i="1"/>
  <c r="S49" i="1"/>
  <c r="AC49" i="1"/>
  <c r="AD60" i="1"/>
  <c r="AB64" i="1"/>
  <c r="K65" i="1"/>
  <c r="AD69" i="1"/>
  <c r="AD70" i="1"/>
  <c r="S74" i="1"/>
  <c r="K80" i="1"/>
  <c r="AD90" i="1"/>
  <c r="AE90" i="1"/>
  <c r="W94" i="1"/>
  <c r="AB95" i="1"/>
  <c r="AE100" i="1"/>
  <c r="AB104" i="1"/>
  <c r="K105" i="1"/>
  <c r="D105" i="1"/>
  <c r="AD115" i="1"/>
  <c r="AB120" i="1"/>
  <c r="K120" i="1"/>
  <c r="AD125" i="1"/>
  <c r="AE125" i="1"/>
  <c r="W129" i="1"/>
  <c r="AB130" i="1"/>
  <c r="K130" i="1"/>
  <c r="AD139" i="1"/>
  <c r="AE139" i="1"/>
  <c r="W143" i="1"/>
  <c r="AB144" i="1"/>
  <c r="K144" i="1"/>
  <c r="AD149" i="1"/>
  <c r="AE149" i="1"/>
  <c r="W153" i="1"/>
  <c r="AB154" i="1"/>
  <c r="K154" i="1"/>
  <c r="AD159" i="1"/>
  <c r="AE159" i="1"/>
  <c r="W163" i="1"/>
  <c r="AB164" i="1"/>
  <c r="K164" i="1"/>
  <c r="AD169" i="1"/>
  <c r="AE169" i="1"/>
  <c r="W173" i="1"/>
  <c r="AB174" i="1"/>
  <c r="K174" i="1"/>
  <c r="AD179" i="1"/>
  <c r="AE179" i="1"/>
  <c r="W183" i="1"/>
  <c r="AB184" i="1"/>
  <c r="K184" i="1"/>
  <c r="AD189" i="1"/>
  <c r="AE189" i="1"/>
  <c r="W193" i="1"/>
  <c r="AB194" i="1"/>
  <c r="K194" i="1"/>
  <c r="AD199" i="1"/>
  <c r="AE199" i="1"/>
  <c r="W203" i="1"/>
  <c r="AB204" i="1"/>
  <c r="K204" i="1"/>
  <c r="AC226" i="1"/>
  <c r="AE226" i="1"/>
  <c r="K254" i="1"/>
  <c r="D259" i="1"/>
  <c r="AD263" i="1"/>
  <c r="AC264" i="1"/>
  <c r="K269" i="1"/>
  <c r="AE274" i="1"/>
  <c r="AC279" i="1"/>
  <c r="AD293" i="1"/>
  <c r="AE303" i="1"/>
  <c r="D308" i="1"/>
  <c r="AC318" i="1"/>
  <c r="D328" i="1"/>
  <c r="AD344" i="1"/>
  <c r="D344" i="1"/>
  <c r="AC349" i="1"/>
  <c r="K349" i="1"/>
  <c r="AE349" i="1"/>
  <c r="W353" i="1"/>
  <c r="AB354" i="1"/>
  <c r="K354" i="1"/>
  <c r="AD359" i="1"/>
  <c r="AE359" i="1"/>
  <c r="AD368" i="1"/>
  <c r="AD369" i="1"/>
  <c r="D369" i="1"/>
  <c r="AB374" i="1"/>
  <c r="AC379" i="1"/>
  <c r="AB384" i="1"/>
  <c r="AD394" i="1"/>
  <c r="D394" i="1"/>
  <c r="G409" i="1"/>
  <c r="AD419" i="1"/>
  <c r="S423" i="1"/>
  <c r="S433" i="1"/>
  <c r="K439" i="1"/>
  <c r="D449" i="1"/>
  <c r="AD458" i="1"/>
  <c r="AC459" i="1"/>
  <c r="AB478" i="1"/>
  <c r="AA478" i="1" s="1"/>
  <c r="AD489" i="1"/>
  <c r="AD498" i="1"/>
  <c r="AC499" i="1"/>
  <c r="D515" i="1"/>
  <c r="D514" i="1" s="1"/>
  <c r="AE552" i="1"/>
  <c r="AF546" i="1"/>
  <c r="AF539" i="1" s="1"/>
  <c r="AF538" i="1" s="1"/>
  <c r="AF537" i="1" s="1"/>
  <c r="AB556" i="1"/>
  <c r="AC562" i="1"/>
  <c r="I546" i="1"/>
  <c r="I539" i="1" s="1"/>
  <c r="I538" i="1" s="1"/>
  <c r="I537" i="1" s="1"/>
  <c r="I570" i="1"/>
  <c r="AF570" i="1"/>
  <c r="K626" i="1"/>
  <c r="AC635" i="1"/>
  <c r="K636" i="1"/>
  <c r="AE646" i="1"/>
  <c r="S650" i="1"/>
  <c r="AC650" i="1"/>
  <c r="AA702" i="1"/>
  <c r="K710" i="1"/>
  <c r="D858" i="1"/>
  <c r="AB862" i="1"/>
  <c r="K863" i="1"/>
  <c r="AD968" i="1"/>
  <c r="AC519" i="1"/>
  <c r="AB520" i="1"/>
  <c r="K520" i="1"/>
  <c r="AB552" i="1"/>
  <c r="AA554" i="1"/>
  <c r="S556" i="1"/>
  <c r="AC557" i="1"/>
  <c r="AD562" i="1"/>
  <c r="AB566" i="1"/>
  <c r="AD571" i="1"/>
  <c r="S575" i="1"/>
  <c r="AC576" i="1"/>
  <c r="D576" i="1"/>
  <c r="AA577" i="1"/>
  <c r="AD585" i="1"/>
  <c r="N586" i="1"/>
  <c r="AD626" i="1"/>
  <c r="AD631" i="1"/>
  <c r="AD640" i="1"/>
  <c r="AE641" i="1"/>
  <c r="AD671" i="1"/>
  <c r="AA671" i="1" s="1"/>
  <c r="W675" i="1"/>
  <c r="K685" i="1"/>
  <c r="AE685" i="1"/>
  <c r="S689" i="1"/>
  <c r="AC689" i="1"/>
  <c r="AB690" i="1"/>
  <c r="AD694" i="1"/>
  <c r="AA696" i="1"/>
  <c r="W699" i="1"/>
  <c r="K700" i="1"/>
  <c r="AE700" i="1"/>
  <c r="S704" i="1"/>
  <c r="AC704" i="1"/>
  <c r="AA711" i="1"/>
  <c r="AD715" i="1"/>
  <c r="AC719" i="1"/>
  <c r="AA721" i="1"/>
  <c r="AA755" i="1"/>
  <c r="S756" i="1"/>
  <c r="AC756" i="1"/>
  <c r="AA759" i="1"/>
  <c r="AA775" i="1"/>
  <c r="S776" i="1"/>
  <c r="AC776" i="1"/>
  <c r="AA779" i="1"/>
  <c r="AD863" i="1"/>
  <c r="AA878" i="1"/>
  <c r="AD879" i="1"/>
  <c r="AA887" i="1"/>
  <c r="AE900" i="1"/>
  <c r="AA929" i="1"/>
  <c r="AA933" i="1"/>
  <c r="AD935" i="1"/>
  <c r="K953" i="1"/>
  <c r="AB962" i="1"/>
  <c r="K963" i="1"/>
  <c r="G520" i="1"/>
  <c r="D552" i="1"/>
  <c r="AA553" i="1"/>
  <c r="AA565" i="1"/>
  <c r="AC566" i="1"/>
  <c r="AB580" i="1"/>
  <c r="M570" i="1"/>
  <c r="W596" i="1"/>
  <c r="AE626" i="1"/>
  <c r="AB630" i="1"/>
  <c r="S635" i="1"/>
  <c r="D641" i="1"/>
  <c r="W645" i="1"/>
  <c r="AD646" i="1"/>
  <c r="W650" i="1"/>
  <c r="K671" i="1"/>
  <c r="AE671" i="1"/>
  <c r="S675" i="1"/>
  <c r="AC675" i="1"/>
  <c r="AB685" i="1"/>
  <c r="AA688" i="1"/>
  <c r="AD689" i="1"/>
  <c r="AD695" i="1"/>
  <c r="AE695" i="1"/>
  <c r="S699" i="1"/>
  <c r="AC699" i="1"/>
  <c r="AB700" i="1"/>
  <c r="AA703" i="1"/>
  <c r="AD704" i="1"/>
  <c r="AE710" i="1"/>
  <c r="W714" i="1"/>
  <c r="S719" i="1"/>
  <c r="AD719" i="1"/>
  <c r="AE720" i="1"/>
  <c r="W724" i="1"/>
  <c r="AB724" i="1"/>
  <c r="AA724" i="1" s="1"/>
  <c r="K742" i="1"/>
  <c r="AA745" i="1"/>
  <c r="AD746" i="1"/>
  <c r="AC767" i="1"/>
  <c r="AA768" i="1"/>
  <c r="W771" i="1"/>
  <c r="K772" i="1"/>
  <c r="AA774" i="1"/>
  <c r="AC787" i="1"/>
  <c r="AA788" i="1"/>
  <c r="W791" i="1"/>
  <c r="AB858" i="1"/>
  <c r="AC863" i="1"/>
  <c r="S867" i="1"/>
  <c r="AC867" i="1"/>
  <c r="AA903" i="1"/>
  <c r="AC904" i="1"/>
  <c r="AA907" i="1"/>
  <c r="AD909" i="1"/>
  <c r="AA928" i="1"/>
  <c r="G953" i="1"/>
  <c r="AA955" i="1"/>
  <c r="AB958" i="1"/>
  <c r="K1009" i="1"/>
  <c r="AA743" i="1"/>
  <c r="W746" i="1"/>
  <c r="K747" i="1"/>
  <c r="S751" i="1"/>
  <c r="AC751" i="1"/>
  <c r="AB752" i="1"/>
  <c r="AA753" i="1"/>
  <c r="AD757" i="1"/>
  <c r="AA758" i="1"/>
  <c r="W761" i="1"/>
  <c r="K762" i="1"/>
  <c r="S766" i="1"/>
  <c r="AB767" i="1"/>
  <c r="AA770" i="1"/>
  <c r="AD777" i="1"/>
  <c r="AA778" i="1"/>
  <c r="W781" i="1"/>
  <c r="K782" i="1"/>
  <c r="S786" i="1"/>
  <c r="AC786" i="1"/>
  <c r="AB787" i="1"/>
  <c r="AA790" i="1"/>
  <c r="AC848" i="1"/>
  <c r="AA849" i="1"/>
  <c r="AB852" i="1"/>
  <c r="K853" i="1"/>
  <c r="AC853" i="1"/>
  <c r="AA856" i="1"/>
  <c r="S857" i="1"/>
  <c r="AC857" i="1"/>
  <c r="W862" i="1"/>
  <c r="AA864" i="1"/>
  <c r="AD875" i="1"/>
  <c r="AA876" i="1"/>
  <c r="W879" i="1"/>
  <c r="AD886" i="1"/>
  <c r="AC886" i="1"/>
  <c r="S890" i="1"/>
  <c r="AC890" i="1"/>
  <c r="AB895" i="1"/>
  <c r="AB894" i="1" s="1"/>
  <c r="AA897" i="1"/>
  <c r="AD899" i="1"/>
  <c r="AC900" i="1"/>
  <c r="AA900" i="1" s="1"/>
  <c r="K905" i="1"/>
  <c r="AE905" i="1"/>
  <c r="W909" i="1"/>
  <c r="AD926" i="1"/>
  <c r="AA926" i="1" s="1"/>
  <c r="AB930" i="1"/>
  <c r="K931" i="1"/>
  <c r="AE931" i="1"/>
  <c r="W935" i="1"/>
  <c r="AD940" i="1"/>
  <c r="S944" i="1"/>
  <c r="AC944" i="1"/>
  <c r="AE953" i="1"/>
  <c r="S957" i="1"/>
  <c r="AC957" i="1"/>
  <c r="AD962" i="1"/>
  <c r="K968" i="1"/>
  <c r="AE968" i="1"/>
  <c r="W972" i="1"/>
  <c r="AB977" i="1"/>
  <c r="AC1008" i="1"/>
  <c r="AA1011" i="1"/>
  <c r="AD742" i="1"/>
  <c r="AE742" i="1"/>
  <c r="S746" i="1"/>
  <c r="AC746" i="1"/>
  <c r="AD751" i="1"/>
  <c r="AB756" i="1"/>
  <c r="K757" i="1"/>
  <c r="AE757" i="1"/>
  <c r="S761" i="1"/>
  <c r="AC761" i="1"/>
  <c r="AD766" i="1"/>
  <c r="AA769" i="1"/>
  <c r="AB776" i="1"/>
  <c r="K777" i="1"/>
  <c r="AE777" i="1"/>
  <c r="S781" i="1"/>
  <c r="AC781" i="1"/>
  <c r="AD786" i="1"/>
  <c r="AA789" i="1"/>
  <c r="AE848" i="1"/>
  <c r="AC852" i="1"/>
  <c r="AB853" i="1"/>
  <c r="AA855" i="1"/>
  <c r="AD857" i="1"/>
  <c r="AC858" i="1"/>
  <c r="K858" i="1"/>
  <c r="S862" i="1"/>
  <c r="AE863" i="1"/>
  <c r="W867" i="1"/>
  <c r="K875" i="1"/>
  <c r="AE875" i="1"/>
  <c r="S879" i="1"/>
  <c r="AC879" i="1"/>
  <c r="K886" i="1"/>
  <c r="AA889" i="1"/>
  <c r="AD890" i="1"/>
  <c r="AA896" i="1"/>
  <c r="AB904" i="1"/>
  <c r="AA908" i="1"/>
  <c r="D905" i="1"/>
  <c r="S909" i="1"/>
  <c r="AC909" i="1"/>
  <c r="AC930" i="1"/>
  <c r="AA934" i="1"/>
  <c r="S935" i="1"/>
  <c r="AC935" i="1"/>
  <c r="K944" i="1"/>
  <c r="AD944" i="1"/>
  <c r="AC953" i="1"/>
  <c r="AA956" i="1"/>
  <c r="AD957" i="1"/>
  <c r="K958" i="1"/>
  <c r="S962" i="1"/>
  <c r="D968" i="1"/>
  <c r="S972" i="1"/>
  <c r="AC972" i="1"/>
  <c r="K973" i="1"/>
  <c r="AC977" i="1"/>
  <c r="K1004" i="1"/>
  <c r="S1008" i="1"/>
  <c r="AD1008" i="1"/>
  <c r="AA1010" i="1"/>
  <c r="O243" i="1"/>
  <c r="O242" i="1" s="1"/>
  <c r="O241" i="1" s="1"/>
  <c r="O240" i="1" s="1"/>
  <c r="AA275" i="1"/>
  <c r="AA975" i="1"/>
  <c r="AA37" i="1"/>
  <c r="AA62" i="1"/>
  <c r="AA77" i="1"/>
  <c r="AA86" i="1"/>
  <c r="AA97" i="1"/>
  <c r="AA111" i="1"/>
  <c r="AA128" i="1"/>
  <c r="AA152" i="1"/>
  <c r="AA162" i="1"/>
  <c r="AA172" i="1"/>
  <c r="AA229" i="1"/>
  <c r="AA245" i="1"/>
  <c r="AA265" i="1"/>
  <c r="AA516" i="1"/>
  <c r="AA974" i="1"/>
  <c r="AA42" i="1"/>
  <c r="AA61" i="1"/>
  <c r="AA117" i="1"/>
  <c r="AA123" i="1"/>
  <c r="AA133" i="1"/>
  <c r="AA157" i="1"/>
  <c r="AA167" i="1"/>
  <c r="AA177" i="1"/>
  <c r="AA228" i="1"/>
  <c r="AA555" i="1"/>
  <c r="O570" i="1"/>
  <c r="AA574" i="1"/>
  <c r="AA590" i="1"/>
  <c r="AA632" i="1"/>
  <c r="AA634" i="1"/>
  <c r="AA638" i="1"/>
  <c r="AA644" i="1"/>
  <c r="AA647" i="1"/>
  <c r="AA964" i="1"/>
  <c r="AA971" i="1"/>
  <c r="AA261" i="1"/>
  <c r="AA430" i="1"/>
  <c r="AA465" i="1"/>
  <c r="AA505" i="1"/>
  <c r="O586" i="1"/>
  <c r="AA73" i="1"/>
  <c r="AA82" i="1"/>
  <c r="AA107" i="1"/>
  <c r="AA116" i="1"/>
  <c r="AA227" i="1"/>
  <c r="AA277" i="1"/>
  <c r="AA291" i="1"/>
  <c r="AA309" i="1"/>
  <c r="AA331" i="1"/>
  <c r="AA341" i="1"/>
  <c r="AA366" i="1"/>
  <c r="AA372" i="1"/>
  <c r="AA415" i="1"/>
  <c r="AA441" i="1"/>
  <c r="AA450" i="1"/>
  <c r="AA475" i="1"/>
  <c r="AA627" i="1"/>
  <c r="AA642" i="1"/>
  <c r="AA649" i="1"/>
  <c r="AA673" i="1"/>
  <c r="AA966" i="1"/>
  <c r="AA969" i="1"/>
  <c r="AA78" i="1"/>
  <c r="AA304" i="1"/>
  <c r="AA637" i="1"/>
  <c r="AA674" i="1"/>
  <c r="AA26" i="1"/>
  <c r="AA31" i="1"/>
  <c r="AA57" i="1"/>
  <c r="AA81" i="1"/>
  <c r="AA106" i="1"/>
  <c r="AA218" i="1"/>
  <c r="AA247" i="1"/>
  <c r="AA276" i="1"/>
  <c r="AA290" i="1"/>
  <c r="AA299" i="1"/>
  <c r="AA324" i="1"/>
  <c r="AA340" i="1"/>
  <c r="AA362" i="1"/>
  <c r="AA365" i="1"/>
  <c r="AA371" i="1"/>
  <c r="AA375" i="1"/>
  <c r="AA390" i="1"/>
  <c r="AA396" i="1"/>
  <c r="AA421" i="1"/>
  <c r="AA440" i="1"/>
  <c r="AA467" i="1"/>
  <c r="AA485" i="1"/>
  <c r="AA492" i="1"/>
  <c r="AA543" i="1"/>
  <c r="AA583" i="1"/>
  <c r="AA639" i="1"/>
  <c r="AA648" i="1"/>
  <c r="AA672" i="1"/>
  <c r="AA965" i="1"/>
  <c r="W967" i="1"/>
  <c r="AD967" i="1"/>
  <c r="AB645" i="1"/>
  <c r="AB635" i="1"/>
  <c r="W630" i="1"/>
  <c r="AB1013" i="1"/>
  <c r="G1004" i="1"/>
  <c r="W1008" i="1"/>
  <c r="G1009" i="1"/>
  <c r="G973" i="1"/>
  <c r="W977" i="1"/>
  <c r="AB972" i="1"/>
  <c r="G968" i="1"/>
  <c r="AB957" i="1"/>
  <c r="G958" i="1"/>
  <c r="W962" i="1"/>
  <c r="AB953" i="1"/>
  <c r="AB967" i="1"/>
  <c r="G963" i="1"/>
  <c r="AB944" i="1"/>
  <c r="G940" i="1"/>
  <c r="M940" i="1"/>
  <c r="K940" i="1" s="1"/>
  <c r="AD930" i="1"/>
  <c r="G926" i="1"/>
  <c r="G931" i="1"/>
  <c r="G900" i="1"/>
  <c r="W904" i="1"/>
  <c r="AB899" i="1"/>
  <c r="G895" i="1"/>
  <c r="G905" i="1"/>
  <c r="AE886" i="1"/>
  <c r="G886" i="1"/>
  <c r="G875" i="1"/>
  <c r="AD848" i="1"/>
  <c r="AD852" i="1"/>
  <c r="AD862" i="1"/>
  <c r="AB850" i="1"/>
  <c r="AA850" i="1" s="1"/>
  <c r="G858" i="1"/>
  <c r="AB857" i="1"/>
  <c r="G848" i="1"/>
  <c r="AB867" i="1"/>
  <c r="L848" i="1"/>
  <c r="K848" i="1" s="1"/>
  <c r="G853" i="1"/>
  <c r="G863" i="1"/>
  <c r="AB761" i="1"/>
  <c r="G747" i="1"/>
  <c r="W751" i="1"/>
  <c r="M752" i="1"/>
  <c r="K752" i="1" s="1"/>
  <c r="W756" i="1"/>
  <c r="G762" i="1"/>
  <c r="W766" i="1"/>
  <c r="G772" i="1"/>
  <c r="W776" i="1"/>
  <c r="G782" i="1"/>
  <c r="W786" i="1"/>
  <c r="AC742" i="1"/>
  <c r="AE752" i="1"/>
  <c r="AB746" i="1"/>
  <c r="AB771" i="1"/>
  <c r="AB781" i="1"/>
  <c r="AB791" i="1"/>
  <c r="G742" i="1"/>
  <c r="G752" i="1"/>
  <c r="G757" i="1"/>
  <c r="G767" i="1"/>
  <c r="G777" i="1"/>
  <c r="G787" i="1"/>
  <c r="AB714" i="1"/>
  <c r="AA714" i="1" s="1"/>
  <c r="G715" i="1"/>
  <c r="W719" i="1"/>
  <c r="G710" i="1"/>
  <c r="G720" i="1"/>
  <c r="AB704" i="1"/>
  <c r="G700" i="1"/>
  <c r="AC695" i="1"/>
  <c r="AA695" i="1" s="1"/>
  <c r="AB699" i="1"/>
  <c r="G690" i="1"/>
  <c r="W694" i="1"/>
  <c r="AB689" i="1"/>
  <c r="G685" i="1"/>
  <c r="G695" i="1"/>
  <c r="AB675" i="1"/>
  <c r="G671" i="1"/>
  <c r="AB650" i="1"/>
  <c r="G646" i="1"/>
  <c r="AC631" i="1"/>
  <c r="AB640" i="1"/>
  <c r="G631" i="1"/>
  <c r="AC633" i="1"/>
  <c r="AA633" i="1" s="1"/>
  <c r="K633" i="1"/>
  <c r="G636" i="1"/>
  <c r="E136" i="1"/>
  <c r="E135" i="1" s="1"/>
  <c r="E21" i="1" s="1"/>
  <c r="AC34" i="1"/>
  <c r="AD363" i="1"/>
  <c r="W363" i="1"/>
  <c r="AE25" i="1"/>
  <c r="S29" i="1"/>
  <c r="AC29" i="1"/>
  <c r="AE30" i="1"/>
  <c r="AD34" i="1"/>
  <c r="AC35" i="1"/>
  <c r="AA36" i="1"/>
  <c r="AB39" i="1"/>
  <c r="AA41" i="1"/>
  <c r="AC44" i="1"/>
  <c r="AB45" i="1"/>
  <c r="AA48" i="1"/>
  <c r="AD49" i="1"/>
  <c r="AA53" i="1"/>
  <c r="D50" i="1"/>
  <c r="AA56" i="1"/>
  <c r="AB59" i="1"/>
  <c r="AC64" i="1"/>
  <c r="AB65" i="1"/>
  <c r="AA68" i="1"/>
  <c r="D70" i="1"/>
  <c r="AD80" i="1"/>
  <c r="AC84" i="1"/>
  <c r="AC89" i="1"/>
  <c r="AA93" i="1"/>
  <c r="D90" i="1"/>
  <c r="AA96" i="1"/>
  <c r="AB99" i="1"/>
  <c r="K100" i="1"/>
  <c r="AC100" i="1"/>
  <c r="D100" i="1"/>
  <c r="AC104" i="1"/>
  <c r="AC105" i="1"/>
  <c r="AD109" i="1"/>
  <c r="G110" i="1"/>
  <c r="AB114" i="1"/>
  <c r="D120" i="1"/>
  <c r="W124" i="1"/>
  <c r="D125" i="1"/>
  <c r="D130" i="1"/>
  <c r="W134" i="1"/>
  <c r="AA142" i="1"/>
  <c r="D139" i="1"/>
  <c r="AG138" i="1"/>
  <c r="AG137" i="1" s="1"/>
  <c r="AA147" i="1"/>
  <c r="D144" i="1"/>
  <c r="W148" i="1"/>
  <c r="D149" i="1"/>
  <c r="D154" i="1"/>
  <c r="W158" i="1"/>
  <c r="D159" i="1"/>
  <c r="D164" i="1"/>
  <c r="W168" i="1"/>
  <c r="D169" i="1"/>
  <c r="D174" i="1"/>
  <c r="W178" i="1"/>
  <c r="AA182" i="1"/>
  <c r="D179" i="1"/>
  <c r="AA187" i="1"/>
  <c r="D184" i="1"/>
  <c r="W188" i="1"/>
  <c r="AA192" i="1"/>
  <c r="D189" i="1"/>
  <c r="AA197" i="1"/>
  <c r="D194" i="1"/>
  <c r="W198" i="1"/>
  <c r="AA202" i="1"/>
  <c r="D199" i="1"/>
  <c r="AA207" i="1"/>
  <c r="D204" i="1"/>
  <c r="W208" i="1"/>
  <c r="L210" i="1"/>
  <c r="L209" i="1" s="1"/>
  <c r="AA217" i="1"/>
  <c r="AB244" i="1"/>
  <c r="AE264" i="1"/>
  <c r="AE298" i="1"/>
  <c r="S302" i="1"/>
  <c r="AB302" i="1"/>
  <c r="AD308" i="1"/>
  <c r="AD332" i="1"/>
  <c r="W332" i="1"/>
  <c r="O24" i="1"/>
  <c r="O23" i="1" s="1"/>
  <c r="O22" i="1" s="1"/>
  <c r="AA75" i="1"/>
  <c r="AD221" i="1"/>
  <c r="J210" i="1"/>
  <c r="J209" i="1" s="1"/>
  <c r="H24" i="1"/>
  <c r="H23" i="1" s="1"/>
  <c r="H22" i="1" s="1"/>
  <c r="AF24" i="1"/>
  <c r="AF23" i="1" s="1"/>
  <c r="AF22" i="1" s="1"/>
  <c r="AB25" i="1"/>
  <c r="AA28" i="1"/>
  <c r="AD29" i="1"/>
  <c r="AA33" i="1"/>
  <c r="D30" i="1"/>
  <c r="AE35" i="1"/>
  <c r="S39" i="1"/>
  <c r="AC39" i="1"/>
  <c r="AE40" i="1"/>
  <c r="AD44" i="1"/>
  <c r="AC45" i="1"/>
  <c r="AA47" i="1"/>
  <c r="AB50" i="1"/>
  <c r="AA52" i="1"/>
  <c r="AB54" i="1"/>
  <c r="K55" i="1"/>
  <c r="AE55" i="1"/>
  <c r="S59" i="1"/>
  <c r="AC59" i="1"/>
  <c r="AE60" i="1"/>
  <c r="AD64" i="1"/>
  <c r="AC65" i="1"/>
  <c r="AA67" i="1"/>
  <c r="AB70" i="1"/>
  <c r="AA72" i="1"/>
  <c r="AB74" i="1"/>
  <c r="AA76" i="1"/>
  <c r="AB79" i="1"/>
  <c r="AE80" i="1"/>
  <c r="AD84" i="1"/>
  <c r="AA88" i="1"/>
  <c r="AD89" i="1"/>
  <c r="AA92" i="1"/>
  <c r="AB94" i="1"/>
  <c r="K95" i="1"/>
  <c r="AC99" i="1"/>
  <c r="G100" i="1"/>
  <c r="AA108" i="1"/>
  <c r="D110" i="1"/>
  <c r="AC114" i="1"/>
  <c r="AB119" i="1"/>
  <c r="AD120" i="1"/>
  <c r="AA122" i="1"/>
  <c r="AA127" i="1"/>
  <c r="AB129" i="1"/>
  <c r="AD130" i="1"/>
  <c r="AA132" i="1"/>
  <c r="AA141" i="1"/>
  <c r="AB143" i="1"/>
  <c r="AH138" i="1"/>
  <c r="AH137" i="1" s="1"/>
  <c r="AH136" i="1" s="1"/>
  <c r="AH135" i="1" s="1"/>
  <c r="AA146" i="1"/>
  <c r="AA151" i="1"/>
  <c r="AB153" i="1"/>
  <c r="AD154" i="1"/>
  <c r="AA156" i="1"/>
  <c r="AA161" i="1"/>
  <c r="AB163" i="1"/>
  <c r="AD164" i="1"/>
  <c r="AA166" i="1"/>
  <c r="AD168" i="1"/>
  <c r="AA171" i="1"/>
  <c r="AB173" i="1"/>
  <c r="AD174" i="1"/>
  <c r="AA176" i="1"/>
  <c r="S178" i="1"/>
  <c r="AA181" i="1"/>
  <c r="AB183" i="1"/>
  <c r="AD184" i="1"/>
  <c r="AA186" i="1"/>
  <c r="AA191" i="1"/>
  <c r="AB193" i="1"/>
  <c r="AD194" i="1"/>
  <c r="AA196" i="1"/>
  <c r="AA201" i="1"/>
  <c r="AB203" i="1"/>
  <c r="AD204" i="1"/>
  <c r="AA206" i="1"/>
  <c r="X136" i="1"/>
  <c r="X135" i="1" s="1"/>
  <c r="X21" i="1" s="1"/>
  <c r="AA267" i="1"/>
  <c r="W297" i="1"/>
  <c r="AB297" i="1"/>
  <c r="M298" i="1"/>
  <c r="AC298" i="1" s="1"/>
  <c r="AC300" i="1"/>
  <c r="AA300" i="1" s="1"/>
  <c r="K308" i="1"/>
  <c r="AC312" i="1"/>
  <c r="W312" i="1"/>
  <c r="AB383" i="1"/>
  <c r="W383" i="1"/>
  <c r="AB84" i="1"/>
  <c r="AD153" i="1"/>
  <c r="AD183" i="1"/>
  <c r="W358" i="1"/>
  <c r="AC358" i="1"/>
  <c r="AD552" i="1"/>
  <c r="J546" i="1"/>
  <c r="L24" i="1"/>
  <c r="L23" i="1" s="1"/>
  <c r="L22" i="1" s="1"/>
  <c r="AA27" i="1"/>
  <c r="N24" i="1"/>
  <c r="N23" i="1" s="1"/>
  <c r="N22" i="1" s="1"/>
  <c r="AA32" i="1"/>
  <c r="AB34" i="1"/>
  <c r="K35" i="1"/>
  <c r="AH24" i="1"/>
  <c r="AH23" i="1" s="1"/>
  <c r="AH22" i="1" s="1"/>
  <c r="AA38" i="1"/>
  <c r="AD39" i="1"/>
  <c r="AA43" i="1"/>
  <c r="W44" i="1"/>
  <c r="AA46" i="1"/>
  <c r="AB49" i="1"/>
  <c r="AA51" i="1"/>
  <c r="AC54" i="1"/>
  <c r="AA58" i="1"/>
  <c r="AD59" i="1"/>
  <c r="AA63" i="1"/>
  <c r="D60" i="1"/>
  <c r="W64" i="1"/>
  <c r="AA66" i="1"/>
  <c r="AB69" i="1"/>
  <c r="AA71" i="1"/>
  <c r="AC74" i="1"/>
  <c r="AE75" i="1"/>
  <c r="S79" i="1"/>
  <c r="AC79" i="1"/>
  <c r="AA83" i="1"/>
  <c r="D80" i="1"/>
  <c r="W84" i="1"/>
  <c r="AA91" i="1"/>
  <c r="AC94" i="1"/>
  <c r="AA98" i="1"/>
  <c r="S99" i="1"/>
  <c r="AB105" i="1"/>
  <c r="AB109" i="1"/>
  <c r="S114" i="1"/>
  <c r="AD114" i="1"/>
  <c r="D115" i="1"/>
  <c r="AC119" i="1"/>
  <c r="AC120" i="1"/>
  <c r="AA126" i="1"/>
  <c r="AC129" i="1"/>
  <c r="AA140" i="1"/>
  <c r="AC143" i="1"/>
  <c r="AA150" i="1"/>
  <c r="AC153" i="1"/>
  <c r="AA160" i="1"/>
  <c r="AC163" i="1"/>
  <c r="AA170" i="1"/>
  <c r="AC173" i="1"/>
  <c r="AA180" i="1"/>
  <c r="AC183" i="1"/>
  <c r="AA190" i="1"/>
  <c r="AC193" i="1"/>
  <c r="AA200" i="1"/>
  <c r="AC203" i="1"/>
  <c r="P136" i="1"/>
  <c r="P135" i="1" s="1"/>
  <c r="P21" i="1" s="1"/>
  <c r="AA219" i="1"/>
  <c r="AD313" i="1"/>
  <c r="AC211" i="1"/>
  <c r="AD215" i="1"/>
  <c r="S220" i="1"/>
  <c r="AA224" i="1"/>
  <c r="D221" i="1"/>
  <c r="AC225" i="1"/>
  <c r="W230" i="1"/>
  <c r="W248" i="1"/>
  <c r="AA251" i="1"/>
  <c r="AA256" i="1"/>
  <c r="AB258" i="1"/>
  <c r="AD264" i="1"/>
  <c r="AB268" i="1"/>
  <c r="AD273" i="1"/>
  <c r="AC274" i="1"/>
  <c r="K279" i="1"/>
  <c r="AE279" i="1"/>
  <c r="AC288" i="1"/>
  <c r="AD292" i="1"/>
  <c r="AA296" i="1"/>
  <c r="D293" i="1"/>
  <c r="S297" i="1"/>
  <c r="AC297" i="1"/>
  <c r="AD302" i="1"/>
  <c r="AB303" i="1"/>
  <c r="AC307" i="1"/>
  <c r="AE308" i="1"/>
  <c r="AD312" i="1"/>
  <c r="AA319" i="1"/>
  <c r="AA325" i="1"/>
  <c r="S327" i="1"/>
  <c r="AD327" i="1"/>
  <c r="W337" i="1"/>
  <c r="K339" i="1"/>
  <c r="AD349" i="1"/>
  <c r="AD379" i="1"/>
  <c r="W398" i="1"/>
  <c r="AC398" i="1"/>
  <c r="AD403" i="1"/>
  <c r="W403" i="1"/>
  <c r="AD404" i="1"/>
  <c r="AC419" i="1"/>
  <c r="AB423" i="1"/>
  <c r="W423" i="1"/>
  <c r="AB424" i="1"/>
  <c r="AE541" i="1"/>
  <c r="AE540" i="1" s="1"/>
  <c r="AG540" i="1"/>
  <c r="T136" i="1"/>
  <c r="T135" i="1" s="1"/>
  <c r="T21" i="1" s="1"/>
  <c r="D210" i="1"/>
  <c r="D209" i="1" s="1"/>
  <c r="AB220" i="1"/>
  <c r="K226" i="1"/>
  <c r="S230" i="1"/>
  <c r="S248" i="1"/>
  <c r="AA255" i="1"/>
  <c r="AC258" i="1"/>
  <c r="W263" i="1"/>
  <c r="AA270" i="1"/>
  <c r="D279" i="1"/>
  <c r="S283" i="1"/>
  <c r="AC303" i="1"/>
  <c r="AA305" i="1"/>
  <c r="AA311" i="1"/>
  <c r="AE313" i="1"/>
  <c r="AB317" i="1"/>
  <c r="W317" i="1"/>
  <c r="M338" i="1"/>
  <c r="W338" i="1"/>
  <c r="W287" i="1" s="1"/>
  <c r="L338" i="1"/>
  <c r="S368" i="1"/>
  <c r="AC368" i="1"/>
  <c r="AD389" i="1"/>
  <c r="O210" i="1"/>
  <c r="O209" i="1" s="1"/>
  <c r="AE211" i="1"/>
  <c r="AB215" i="1"/>
  <c r="K216" i="1"/>
  <c r="AC220" i="1"/>
  <c r="AA222" i="1"/>
  <c r="AB230" i="1"/>
  <c r="AB248" i="1"/>
  <c r="AE249" i="1"/>
  <c r="S253" i="1"/>
  <c r="AB254" i="1"/>
  <c r="AD258" i="1"/>
  <c r="AB259" i="1"/>
  <c r="AH243" i="1"/>
  <c r="AH242" i="1" s="1"/>
  <c r="AH241" i="1" s="1"/>
  <c r="AH240" i="1" s="1"/>
  <c r="S263" i="1"/>
  <c r="AC263" i="1"/>
  <c r="K264" i="1"/>
  <c r="W273" i="1"/>
  <c r="AC278" i="1"/>
  <c r="AA281" i="1"/>
  <c r="AD283" i="1"/>
  <c r="AC292" i="1"/>
  <c r="AA294" i="1"/>
  <c r="W302" i="1"/>
  <c r="AC308" i="1"/>
  <c r="AA310" i="1"/>
  <c r="AB312" i="1"/>
  <c r="AA316" i="1"/>
  <c r="D313" i="1"/>
  <c r="S317" i="1"/>
  <c r="AC317" i="1"/>
  <c r="AB328" i="1"/>
  <c r="AB343" i="1"/>
  <c r="W343" i="1"/>
  <c r="AB344" i="1"/>
  <c r="S353" i="1"/>
  <c r="AC353" i="1"/>
  <c r="G379" i="1"/>
  <c r="W393" i="1"/>
  <c r="S408" i="1"/>
  <c r="AC408" i="1"/>
  <c r="K419" i="1"/>
  <c r="AD515" i="1"/>
  <c r="J514" i="1"/>
  <c r="AD525" i="1"/>
  <c r="J525" i="1"/>
  <c r="AD337" i="1"/>
  <c r="AD339" i="1"/>
  <c r="K344" i="1"/>
  <c r="AG338" i="1"/>
  <c r="AG287" i="1" s="1"/>
  <c r="W348" i="1"/>
  <c r="AD353" i="1"/>
  <c r="S358" i="1"/>
  <c r="AC369" i="1"/>
  <c r="AB373" i="1"/>
  <c r="AC383" i="1"/>
  <c r="K384" i="1"/>
  <c r="W388" i="1"/>
  <c r="AD393" i="1"/>
  <c r="S398" i="1"/>
  <c r="AC409" i="1"/>
  <c r="AB413" i="1"/>
  <c r="AC423" i="1"/>
  <c r="K424" i="1"/>
  <c r="W428" i="1"/>
  <c r="AC428" i="1"/>
  <c r="U569" i="1"/>
  <c r="U568" i="1" s="1"/>
  <c r="U567" i="1" s="1"/>
  <c r="AD317" i="1"/>
  <c r="D318" i="1"/>
  <c r="AC322" i="1"/>
  <c r="AB327" i="1"/>
  <c r="K328" i="1"/>
  <c r="AA330" i="1"/>
  <c r="AB332" i="1"/>
  <c r="AA336" i="1"/>
  <c r="D333" i="1"/>
  <c r="O338" i="1"/>
  <c r="O287" i="1" s="1"/>
  <c r="AE339" i="1"/>
  <c r="AD343" i="1"/>
  <c r="AH338" i="1"/>
  <c r="AH287" i="1" s="1"/>
  <c r="AA346" i="1"/>
  <c r="S348" i="1"/>
  <c r="AD348" i="1"/>
  <c r="AA352" i="1"/>
  <c r="D349" i="1"/>
  <c r="AA355" i="1"/>
  <c r="AC359" i="1"/>
  <c r="AA361" i="1"/>
  <c r="AB363" i="1"/>
  <c r="AB368" i="1"/>
  <c r="AA370" i="1"/>
  <c r="AC373" i="1"/>
  <c r="K374" i="1"/>
  <c r="D374" i="1"/>
  <c r="W378" i="1"/>
  <c r="AE379" i="1"/>
  <c r="AD383" i="1"/>
  <c r="AA386" i="1"/>
  <c r="S388" i="1"/>
  <c r="AD388" i="1"/>
  <c r="AA392" i="1"/>
  <c r="D389" i="1"/>
  <c r="AA395" i="1"/>
  <c r="AC399" i="1"/>
  <c r="AA401" i="1"/>
  <c r="AB403" i="1"/>
  <c r="AB408" i="1"/>
  <c r="AA410" i="1"/>
  <c r="AC413" i="1"/>
  <c r="K414" i="1"/>
  <c r="D414" i="1"/>
  <c r="W418" i="1"/>
  <c r="AE419" i="1"/>
  <c r="AD423" i="1"/>
  <c r="AA426" i="1"/>
  <c r="S428" i="1"/>
  <c r="AC439" i="1"/>
  <c r="W453" i="1"/>
  <c r="AD473" i="1"/>
  <c r="S483" i="1"/>
  <c r="W493" i="1"/>
  <c r="AD513" i="1"/>
  <c r="V539" i="1"/>
  <c r="V538" i="1" s="1"/>
  <c r="V537" i="1" s="1"/>
  <c r="M569" i="1"/>
  <c r="M568" i="1" s="1"/>
  <c r="M567" i="1" s="1"/>
  <c r="AA588" i="1"/>
  <c r="S322" i="1"/>
  <c r="AD322" i="1"/>
  <c r="D323" i="1"/>
  <c r="AC328" i="1"/>
  <c r="K333" i="1"/>
  <c r="AB337" i="1"/>
  <c r="AA342" i="1"/>
  <c r="D339" i="1"/>
  <c r="AA345" i="1"/>
  <c r="AC348" i="1"/>
  <c r="AA351" i="1"/>
  <c r="AB353" i="1"/>
  <c r="AB358" i="1"/>
  <c r="AA360" i="1"/>
  <c r="AC363" i="1"/>
  <c r="K364" i="1"/>
  <c r="D364" i="1"/>
  <c r="W368" i="1"/>
  <c r="AE369" i="1"/>
  <c r="AD373" i="1"/>
  <c r="AA376" i="1"/>
  <c r="S378" i="1"/>
  <c r="AD378" i="1"/>
  <c r="AA382" i="1"/>
  <c r="D379" i="1"/>
  <c r="AA385" i="1"/>
  <c r="AC388" i="1"/>
  <c r="AA388" i="1" s="1"/>
  <c r="AA391" i="1"/>
  <c r="AB393" i="1"/>
  <c r="AB398" i="1"/>
  <c r="AA400" i="1"/>
  <c r="AC403" i="1"/>
  <c r="K404" i="1"/>
  <c r="D404" i="1"/>
  <c r="W408" i="1"/>
  <c r="AE409" i="1"/>
  <c r="AD413" i="1"/>
  <c r="AA416" i="1"/>
  <c r="S418" i="1"/>
  <c r="AD418" i="1"/>
  <c r="AA422" i="1"/>
  <c r="D419" i="1"/>
  <c r="AA425" i="1"/>
  <c r="S453" i="1"/>
  <c r="AC453" i="1"/>
  <c r="W463" i="1"/>
  <c r="AD483" i="1"/>
  <c r="S493" i="1"/>
  <c r="W503" i="1"/>
  <c r="AC541" i="1"/>
  <c r="AC540" i="1" s="1"/>
  <c r="AB545" i="1"/>
  <c r="AB575" i="1"/>
  <c r="AE587" i="1"/>
  <c r="AC433" i="1"/>
  <c r="AA436" i="1"/>
  <c r="AB439" i="1"/>
  <c r="AC444" i="1"/>
  <c r="AA445" i="1"/>
  <c r="AD449" i="1"/>
  <c r="AB449" i="1"/>
  <c r="AA462" i="1"/>
  <c r="D459" i="1"/>
  <c r="AC468" i="1"/>
  <c r="AA472" i="1"/>
  <c r="D469" i="1"/>
  <c r="AC478" i="1"/>
  <c r="AA482" i="1"/>
  <c r="D479" i="1"/>
  <c r="AC488" i="1"/>
  <c r="D489" i="1"/>
  <c r="D499" i="1"/>
  <c r="AC508" i="1"/>
  <c r="AA512" i="1"/>
  <c r="D509" i="1"/>
  <c r="AD520" i="1"/>
  <c r="AA521" i="1"/>
  <c r="AA544" i="1"/>
  <c r="E539" i="1"/>
  <c r="E538" i="1" s="1"/>
  <c r="E537" i="1" s="1"/>
  <c r="R539" i="1"/>
  <c r="R538" i="1" s="1"/>
  <c r="R537" i="1" s="1"/>
  <c r="X539" i="1"/>
  <c r="X538" i="1" s="1"/>
  <c r="X537" i="1" s="1"/>
  <c r="AE557" i="1"/>
  <c r="W561" i="1"/>
  <c r="D571" i="1"/>
  <c r="D570" i="1" s="1"/>
  <c r="AC587" i="1"/>
  <c r="AD591" i="1"/>
  <c r="AA432" i="1"/>
  <c r="AD433" i="1"/>
  <c r="S443" i="1"/>
  <c r="AA452" i="1"/>
  <c r="AA456" i="1"/>
  <c r="AA461" i="1"/>
  <c r="AB463" i="1"/>
  <c r="AD464" i="1"/>
  <c r="AD468" i="1"/>
  <c r="AA471" i="1"/>
  <c r="AB473" i="1"/>
  <c r="AD474" i="1"/>
  <c r="AA477" i="1"/>
  <c r="AA481" i="1"/>
  <c r="AB483" i="1"/>
  <c r="AD484" i="1"/>
  <c r="AA487" i="1"/>
  <c r="AD488" i="1"/>
  <c r="AA491" i="1"/>
  <c r="AB493" i="1"/>
  <c r="AD494" i="1"/>
  <c r="AA497" i="1"/>
  <c r="AA501" i="1"/>
  <c r="AB503" i="1"/>
  <c r="AD504" i="1"/>
  <c r="AA507" i="1"/>
  <c r="AA511" i="1"/>
  <c r="AB513" i="1"/>
  <c r="M514" i="1"/>
  <c r="W514" i="1"/>
  <c r="O514" i="1"/>
  <c r="W524" i="1"/>
  <c r="T539" i="1"/>
  <c r="T538" i="1" s="1"/>
  <c r="T537" i="1" s="1"/>
  <c r="K552" i="1"/>
  <c r="AD556" i="1"/>
  <c r="D557" i="1"/>
  <c r="S561" i="1"/>
  <c r="AC561" i="1"/>
  <c r="AD575" i="1"/>
  <c r="S580" i="1"/>
  <c r="AD580" i="1"/>
  <c r="AB591" i="1"/>
  <c r="AD596" i="1"/>
  <c r="AB428" i="1"/>
  <c r="AA431" i="1"/>
  <c r="AD434" i="1"/>
  <c r="AC438" i="1"/>
  <c r="D439" i="1"/>
  <c r="AB443" i="1"/>
  <c r="K444" i="1"/>
  <c r="S338" i="1"/>
  <c r="S287" i="1" s="1"/>
  <c r="AD444" i="1"/>
  <c r="AA447" i="1"/>
  <c r="AD448" i="1"/>
  <c r="AA451" i="1"/>
  <c r="AB453" i="1"/>
  <c r="AA460" i="1"/>
  <c r="AC463" i="1"/>
  <c r="AB464" i="1"/>
  <c r="AA470" i="1"/>
  <c r="AC473" i="1"/>
  <c r="AB474" i="1"/>
  <c r="AA480" i="1"/>
  <c r="AC483" i="1"/>
  <c r="AB484" i="1"/>
  <c r="AA490" i="1"/>
  <c r="AC493" i="1"/>
  <c r="AB494" i="1"/>
  <c r="AA500" i="1"/>
  <c r="AC503" i="1"/>
  <c r="AB504" i="1"/>
  <c r="AA510" i="1"/>
  <c r="AC513" i="1"/>
  <c r="AD519" i="1"/>
  <c r="AA523" i="1"/>
  <c r="AC524" i="1"/>
  <c r="Q539" i="1"/>
  <c r="Q538" i="1" s="1"/>
  <c r="Q537" i="1" s="1"/>
  <c r="AA542" i="1"/>
  <c r="P539" i="1"/>
  <c r="P538" i="1" s="1"/>
  <c r="P537" i="1" s="1"/>
  <c r="Z539" i="1"/>
  <c r="Z538" i="1" s="1"/>
  <c r="Z537" i="1" s="1"/>
  <c r="AA559" i="1"/>
  <c r="AD561" i="1"/>
  <c r="AA572" i="1"/>
  <c r="N570" i="1"/>
  <c r="N569" i="1" s="1"/>
  <c r="N568" i="1" s="1"/>
  <c r="N567" i="1" s="1"/>
  <c r="AH570" i="1"/>
  <c r="AH569" i="1" s="1"/>
  <c r="AH568" i="1" s="1"/>
  <c r="AH567" i="1" s="1"/>
  <c r="K581" i="1"/>
  <c r="AE581" i="1"/>
  <c r="W585" i="1"/>
  <c r="C569" i="1"/>
  <c r="C568" i="1" s="1"/>
  <c r="C567" i="1" s="1"/>
  <c r="AC591" i="1"/>
  <c r="AA593" i="1"/>
  <c r="AD35" i="1"/>
  <c r="AC174" i="1"/>
  <c r="G174" i="1"/>
  <c r="AC184" i="1"/>
  <c r="G184" i="1"/>
  <c r="AC194" i="1"/>
  <c r="G194" i="1"/>
  <c r="AC204" i="1"/>
  <c r="G204" i="1"/>
  <c r="AD220" i="1"/>
  <c r="W220" i="1"/>
  <c r="AG24" i="1"/>
  <c r="AG23" i="1" s="1"/>
  <c r="AG22" i="1" s="1"/>
  <c r="AB100" i="1"/>
  <c r="AA103" i="1"/>
  <c r="W104" i="1"/>
  <c r="AA113" i="1"/>
  <c r="W114" i="1"/>
  <c r="AE115" i="1"/>
  <c r="G120" i="1"/>
  <c r="AA121" i="1"/>
  <c r="AC124" i="1"/>
  <c r="AA131" i="1"/>
  <c r="AC134" i="1"/>
  <c r="M138" i="1"/>
  <c r="M137" i="1" s="1"/>
  <c r="W138" i="1"/>
  <c r="W137" i="1" s="1"/>
  <c r="W136" i="1" s="1"/>
  <c r="W135" i="1" s="1"/>
  <c r="AD144" i="1"/>
  <c r="AA145" i="1"/>
  <c r="AC148" i="1"/>
  <c r="AA155" i="1"/>
  <c r="AC158" i="1"/>
  <c r="AA165" i="1"/>
  <c r="AC168" i="1"/>
  <c r="AA175" i="1"/>
  <c r="AC178" i="1"/>
  <c r="AA185" i="1"/>
  <c r="AC188" i="1"/>
  <c r="AA188" i="1" s="1"/>
  <c r="AA195" i="1"/>
  <c r="AC198" i="1"/>
  <c r="AA205" i="1"/>
  <c r="AC208" i="1"/>
  <c r="AA208" i="1" s="1"/>
  <c r="AB211" i="1"/>
  <c r="AC221" i="1"/>
  <c r="AG210" i="1"/>
  <c r="AG209" i="1" s="1"/>
  <c r="S225" i="1"/>
  <c r="AB225" i="1"/>
  <c r="AD244" i="1"/>
  <c r="J243" i="1"/>
  <c r="J242" i="1" s="1"/>
  <c r="J241" i="1" s="1"/>
  <c r="J240" i="1" s="1"/>
  <c r="G244" i="1"/>
  <c r="AC130" i="1"/>
  <c r="G130" i="1"/>
  <c r="AC164" i="1"/>
  <c r="G164" i="1"/>
  <c r="AC216" i="1"/>
  <c r="G216" i="1"/>
  <c r="AD248" i="1"/>
  <c r="AB269" i="1"/>
  <c r="G269" i="1"/>
  <c r="W283" i="1"/>
  <c r="AB283" i="1"/>
  <c r="I24" i="1"/>
  <c r="I23" i="1" s="1"/>
  <c r="I22" i="1" s="1"/>
  <c r="J24" i="1"/>
  <c r="J23" i="1" s="1"/>
  <c r="J22" i="1" s="1"/>
  <c r="G25" i="1"/>
  <c r="W29" i="1"/>
  <c r="G35" i="1"/>
  <c r="W39" i="1"/>
  <c r="G45" i="1"/>
  <c r="W49" i="1"/>
  <c r="G55" i="1"/>
  <c r="W59" i="1"/>
  <c r="G65" i="1"/>
  <c r="W69" i="1"/>
  <c r="W79" i="1"/>
  <c r="W89" i="1"/>
  <c r="G95" i="1"/>
  <c r="W99" i="1"/>
  <c r="AA102" i="1"/>
  <c r="G105" i="1"/>
  <c r="AB110" i="1"/>
  <c r="AA112" i="1"/>
  <c r="AA118" i="1"/>
  <c r="W119" i="1"/>
  <c r="AE120" i="1"/>
  <c r="AB125" i="1"/>
  <c r="AE130" i="1"/>
  <c r="AF138" i="1"/>
  <c r="AF137" i="1" s="1"/>
  <c r="AB139" i="1"/>
  <c r="AE144" i="1"/>
  <c r="AB149" i="1"/>
  <c r="AE154" i="1"/>
  <c r="AB159" i="1"/>
  <c r="AE164" i="1"/>
  <c r="AB169" i="1"/>
  <c r="AE174" i="1"/>
  <c r="AB179" i="1"/>
  <c r="AE184" i="1"/>
  <c r="AB189" i="1"/>
  <c r="AE194" i="1"/>
  <c r="AB199" i="1"/>
  <c r="AE204" i="1"/>
  <c r="AB221" i="1"/>
  <c r="G221" i="1"/>
  <c r="S243" i="1"/>
  <c r="S242" i="1" s="1"/>
  <c r="S241" i="1" s="1"/>
  <c r="S240" i="1" s="1"/>
  <c r="AD288" i="1"/>
  <c r="J287" i="1"/>
  <c r="AC333" i="1"/>
  <c r="G333" i="1"/>
  <c r="AB80" i="1"/>
  <c r="AB90" i="1"/>
  <c r="AC144" i="1"/>
  <c r="G144" i="1"/>
  <c r="AC154" i="1"/>
  <c r="G154" i="1"/>
  <c r="AA101" i="1"/>
  <c r="S273" i="1"/>
  <c r="AB273" i="1"/>
  <c r="S307" i="1"/>
  <c r="AB307" i="1"/>
  <c r="I138" i="1"/>
  <c r="I137" i="1" s="1"/>
  <c r="I210" i="1"/>
  <c r="I209" i="1" s="1"/>
  <c r="AA214" i="1"/>
  <c r="W215" i="1"/>
  <c r="AA223" i="1"/>
  <c r="AA250" i="1"/>
  <c r="AA260" i="1"/>
  <c r="AB263" i="1"/>
  <c r="S268" i="1"/>
  <c r="AA271" i="1"/>
  <c r="K274" i="1"/>
  <c r="AB279" i="1"/>
  <c r="G279" i="1"/>
  <c r="AA282" i="1"/>
  <c r="K293" i="1"/>
  <c r="AE293" i="1"/>
  <c r="AD298" i="1"/>
  <c r="AD303" i="1"/>
  <c r="AC313" i="1"/>
  <c r="G313" i="1"/>
  <c r="AE318" i="1"/>
  <c r="AB318" i="1"/>
  <c r="AB434" i="1"/>
  <c r="G434" i="1"/>
  <c r="H338" i="1"/>
  <c r="H287" i="1" s="1"/>
  <c r="AD443" i="1"/>
  <c r="W443" i="1"/>
  <c r="W448" i="1"/>
  <c r="AB448" i="1"/>
  <c r="AA213" i="1"/>
  <c r="K249" i="1"/>
  <c r="L243" i="1"/>
  <c r="L242" i="1" s="1"/>
  <c r="L241" i="1" s="1"/>
  <c r="L240" i="1" s="1"/>
  <c r="AB293" i="1"/>
  <c r="G293" i="1"/>
  <c r="K303" i="1"/>
  <c r="AD328" i="1"/>
  <c r="AA212" i="1"/>
  <c r="K221" i="1"/>
  <c r="AE221" i="1"/>
  <c r="AD226" i="1"/>
  <c r="G226" i="1"/>
  <c r="AD230" i="1"/>
  <c r="N243" i="1"/>
  <c r="N242" i="1" s="1"/>
  <c r="N241" i="1" s="1"/>
  <c r="N240" i="1" s="1"/>
  <c r="K244" i="1"/>
  <c r="AB249" i="1"/>
  <c r="G249" i="1"/>
  <c r="H243" i="1"/>
  <c r="H242" i="1" s="1"/>
  <c r="H241" i="1" s="1"/>
  <c r="H240" i="1" s="1"/>
  <c r="AG243" i="1"/>
  <c r="AG242" i="1" s="1"/>
  <c r="AG241" i="1" s="1"/>
  <c r="AG240" i="1" s="1"/>
  <c r="AA252" i="1"/>
  <c r="AE254" i="1"/>
  <c r="AF243" i="1"/>
  <c r="AF242" i="1" s="1"/>
  <c r="AF241" i="1" s="1"/>
  <c r="AF240" i="1" s="1"/>
  <c r="AA262" i="1"/>
  <c r="AE269" i="1"/>
  <c r="AD274" i="1"/>
  <c r="AA280" i="1"/>
  <c r="S292" i="1"/>
  <c r="AC293" i="1"/>
  <c r="AA295" i="1"/>
  <c r="AC327" i="1"/>
  <c r="W327" i="1"/>
  <c r="G264" i="1"/>
  <c r="W268" i="1"/>
  <c r="G274" i="1"/>
  <c r="W278" i="1"/>
  <c r="G288" i="1"/>
  <c r="K288" i="1"/>
  <c r="W292" i="1"/>
  <c r="G298" i="1"/>
  <c r="G303" i="1"/>
  <c r="AB313" i="1"/>
  <c r="AA315" i="1"/>
  <c r="AA321" i="1"/>
  <c r="W322" i="1"/>
  <c r="AE323" i="1"/>
  <c r="G328" i="1"/>
  <c r="AA329" i="1"/>
  <c r="AB333" i="1"/>
  <c r="AA335" i="1"/>
  <c r="AF338" i="1"/>
  <c r="AF287" i="1" s="1"/>
  <c r="AB339" i="1"/>
  <c r="AE344" i="1"/>
  <c r="AB349" i="1"/>
  <c r="AE354" i="1"/>
  <c r="AB359" i="1"/>
  <c r="AE364" i="1"/>
  <c r="AB369" i="1"/>
  <c r="AE374" i="1"/>
  <c r="AB379" i="1"/>
  <c r="AE384" i="1"/>
  <c r="AB389" i="1"/>
  <c r="AE394" i="1"/>
  <c r="AB399" i="1"/>
  <c r="AE404" i="1"/>
  <c r="AB409" i="1"/>
  <c r="AE414" i="1"/>
  <c r="AB419" i="1"/>
  <c r="AE424" i="1"/>
  <c r="AB433" i="1"/>
  <c r="I243" i="1"/>
  <c r="I242" i="1" s="1"/>
  <c r="I241" i="1" s="1"/>
  <c r="I240" i="1" s="1"/>
  <c r="W253" i="1"/>
  <c r="G259" i="1"/>
  <c r="L298" i="1"/>
  <c r="K300" i="1"/>
  <c r="AA314" i="1"/>
  <c r="AA320" i="1"/>
  <c r="AA326" i="1"/>
  <c r="AE328" i="1"/>
  <c r="AA334" i="1"/>
  <c r="AA347" i="1"/>
  <c r="AA357" i="1"/>
  <c r="AA367" i="1"/>
  <c r="AA377" i="1"/>
  <c r="AA387" i="1"/>
  <c r="AA397" i="1"/>
  <c r="AA407" i="1"/>
  <c r="AA417" i="1"/>
  <c r="AA427" i="1"/>
  <c r="AE434" i="1"/>
  <c r="AC434" i="1"/>
  <c r="S438" i="1"/>
  <c r="AB438" i="1"/>
  <c r="I514" i="1"/>
  <c r="AC515" i="1"/>
  <c r="AG514" i="1"/>
  <c r="AC520" i="1"/>
  <c r="S524" i="1"/>
  <c r="AB524" i="1"/>
  <c r="AA306" i="1"/>
  <c r="AC344" i="1"/>
  <c r="G344" i="1"/>
  <c r="AC354" i="1"/>
  <c r="G354" i="1"/>
  <c r="AC364" i="1"/>
  <c r="G364" i="1"/>
  <c r="AC374" i="1"/>
  <c r="G374" i="1"/>
  <c r="AC384" i="1"/>
  <c r="G384" i="1"/>
  <c r="AC394" i="1"/>
  <c r="G394" i="1"/>
  <c r="AC404" i="1"/>
  <c r="G404" i="1"/>
  <c r="AC414" i="1"/>
  <c r="AA414" i="1" s="1"/>
  <c r="G414" i="1"/>
  <c r="AC424" i="1"/>
  <c r="G424" i="1"/>
  <c r="AE429" i="1"/>
  <c r="AC429" i="1"/>
  <c r="AE459" i="1"/>
  <c r="AB459" i="1"/>
  <c r="AE469" i="1"/>
  <c r="AB469" i="1"/>
  <c r="AA469" i="1" s="1"/>
  <c r="AE479" i="1"/>
  <c r="AB479" i="1"/>
  <c r="AE489" i="1"/>
  <c r="AB489" i="1"/>
  <c r="AE499" i="1"/>
  <c r="AB499" i="1"/>
  <c r="AE509" i="1"/>
  <c r="AB509" i="1"/>
  <c r="I338" i="1"/>
  <c r="I287" i="1" s="1"/>
  <c r="AA437" i="1"/>
  <c r="AB444" i="1"/>
  <c r="G444" i="1"/>
  <c r="AE444" i="1"/>
  <c r="S448" i="1"/>
  <c r="AE449" i="1"/>
  <c r="K454" i="1"/>
  <c r="AA455" i="1"/>
  <c r="W458" i="1"/>
  <c r="AC464" i="1"/>
  <c r="AA466" i="1"/>
  <c r="AC474" i="1"/>
  <c r="AA476" i="1"/>
  <c r="AC484" i="1"/>
  <c r="AA486" i="1"/>
  <c r="AC494" i="1"/>
  <c r="AA496" i="1"/>
  <c r="AC504" i="1"/>
  <c r="AA506" i="1"/>
  <c r="W519" i="1"/>
  <c r="AB519" i="1"/>
  <c r="AA522" i="1"/>
  <c r="AD541" i="1"/>
  <c r="AD540" i="1" s="1"/>
  <c r="J540" i="1"/>
  <c r="J539" i="1" s="1"/>
  <c r="J538" i="1" s="1"/>
  <c r="J537" i="1" s="1"/>
  <c r="AB454" i="1"/>
  <c r="G454" i="1"/>
  <c r="H525" i="1"/>
  <c r="K434" i="1"/>
  <c r="AA435" i="1"/>
  <c r="W438" i="1"/>
  <c r="AA446" i="1"/>
  <c r="G449" i="1"/>
  <c r="AC454" i="1"/>
  <c r="AA457" i="1"/>
  <c r="K464" i="1"/>
  <c r="AE464" i="1"/>
  <c r="S468" i="1"/>
  <c r="K474" i="1"/>
  <c r="AE474" i="1"/>
  <c r="S478" i="1"/>
  <c r="K484" i="1"/>
  <c r="AE484" i="1"/>
  <c r="S488" i="1"/>
  <c r="K494" i="1"/>
  <c r="AE494" i="1"/>
  <c r="S498" i="1"/>
  <c r="K504" i="1"/>
  <c r="AE504" i="1"/>
  <c r="S508" i="1"/>
  <c r="AE520" i="1"/>
  <c r="AE514" i="1" s="1"/>
  <c r="AC525" i="1"/>
  <c r="AD545" i="1"/>
  <c r="S519" i="1"/>
  <c r="K541" i="1"/>
  <c r="K540" i="1" s="1"/>
  <c r="L540" i="1"/>
  <c r="W545" i="1"/>
  <c r="AG586" i="1"/>
  <c r="AC592" i="1"/>
  <c r="AC586" i="1" s="1"/>
  <c r="S596" i="1"/>
  <c r="AB596" i="1"/>
  <c r="G464" i="1"/>
  <c r="W468" i="1"/>
  <c r="G474" i="1"/>
  <c r="W478" i="1"/>
  <c r="G484" i="1"/>
  <c r="W488" i="1"/>
  <c r="G494" i="1"/>
  <c r="W498" i="1"/>
  <c r="G504" i="1"/>
  <c r="W508" i="1"/>
  <c r="H514" i="1"/>
  <c r="L514" i="1"/>
  <c r="AF514" i="1"/>
  <c r="G515" i="1"/>
  <c r="AB541" i="1"/>
  <c r="G541" i="1"/>
  <c r="H540" i="1"/>
  <c r="H539" i="1" s="1"/>
  <c r="H538" i="1" s="1"/>
  <c r="H537" i="1" s="1"/>
  <c r="S545" i="1"/>
  <c r="L546" i="1"/>
  <c r="AC556" i="1"/>
  <c r="AB592" i="1"/>
  <c r="G592" i="1"/>
  <c r="H586" i="1"/>
  <c r="K525" i="1"/>
  <c r="L525" i="1"/>
  <c r="AG546" i="1"/>
  <c r="AG539" i="1" s="1"/>
  <c r="AG538" i="1" s="1"/>
  <c r="AG537" i="1" s="1"/>
  <c r="W546" i="1"/>
  <c r="W539" i="1" s="1"/>
  <c r="W538" i="1" s="1"/>
  <c r="W537" i="1" s="1"/>
  <c r="AA558" i="1"/>
  <c r="AB561" i="1"/>
  <c r="S566" i="1"/>
  <c r="AG570" i="1"/>
  <c r="K571" i="1"/>
  <c r="L570" i="1"/>
  <c r="S570" i="1"/>
  <c r="S569" i="1" s="1"/>
  <c r="S568" i="1" s="1"/>
  <c r="S567" i="1" s="1"/>
  <c r="AE571" i="1"/>
  <c r="AD576" i="1"/>
  <c r="J570" i="1"/>
  <c r="AA582" i="1"/>
  <c r="AB585" i="1"/>
  <c r="S591" i="1"/>
  <c r="AA594" i="1"/>
  <c r="AB571" i="1"/>
  <c r="G571" i="1"/>
  <c r="H570" i="1"/>
  <c r="AD587" i="1"/>
  <c r="AD586" i="1" s="1"/>
  <c r="J586" i="1"/>
  <c r="O546" i="1"/>
  <c r="O539" i="1" s="1"/>
  <c r="O538" i="1" s="1"/>
  <c r="O537" i="1" s="1"/>
  <c r="AC552" i="1"/>
  <c r="G552" i="1"/>
  <c r="W556" i="1"/>
  <c r="AB557" i="1"/>
  <c r="AA557" i="1" s="1"/>
  <c r="AA560" i="1"/>
  <c r="AA566" i="1"/>
  <c r="AA573" i="1"/>
  <c r="K576" i="1"/>
  <c r="AB581" i="1"/>
  <c r="G581" i="1"/>
  <c r="AA584" i="1"/>
  <c r="K592" i="1"/>
  <c r="L586" i="1"/>
  <c r="AE592" i="1"/>
  <c r="G562" i="1"/>
  <c r="W566" i="1"/>
  <c r="G576" i="1"/>
  <c r="W580" i="1"/>
  <c r="AF586" i="1"/>
  <c r="G587" i="1"/>
  <c r="K587" i="1"/>
  <c r="W591" i="1"/>
  <c r="I586" i="1"/>
  <c r="I569" i="1" s="1"/>
  <c r="I568" i="1" s="1"/>
  <c r="I567" i="1" s="1"/>
  <c r="AA110" i="1" l="1"/>
  <c r="AA198" i="1"/>
  <c r="AA178" i="1"/>
  <c r="AA323" i="1"/>
  <c r="AA354" i="1"/>
  <c r="AA279" i="1"/>
  <c r="AF136" i="1"/>
  <c r="AF135" i="1" s="1"/>
  <c r="AF21" i="1" s="1"/>
  <c r="AA268" i="1"/>
  <c r="AA25" i="1"/>
  <c r="L136" i="1"/>
  <c r="L135" i="1" s="1"/>
  <c r="L21" i="1" s="1"/>
  <c r="AA645" i="1"/>
  <c r="AA700" i="1"/>
  <c r="AA90" i="1"/>
  <c r="AA148" i="1"/>
  <c r="AH286" i="1"/>
  <c r="AH285" i="1" s="1"/>
  <c r="AH284" i="1" s="1"/>
  <c r="AA690" i="1"/>
  <c r="AA1009" i="1"/>
  <c r="AA189" i="1"/>
  <c r="AA378" i="1"/>
  <c r="K259" i="1"/>
  <c r="AA509" i="1"/>
  <c r="AA429" i="1"/>
  <c r="AA875" i="1"/>
  <c r="AA895" i="1"/>
  <c r="AA904" i="1"/>
  <c r="D569" i="1"/>
  <c r="D568" i="1" s="1"/>
  <c r="D567" i="1" s="1"/>
  <c r="AA742" i="1"/>
  <c r="AA767" i="1"/>
  <c r="AA879" i="1"/>
  <c r="AA556" i="1"/>
  <c r="AA852" i="1"/>
  <c r="S136" i="1"/>
  <c r="S135" i="1" s="1"/>
  <c r="S21" i="1" s="1"/>
  <c r="J136" i="1"/>
  <c r="J135" i="1" s="1"/>
  <c r="J21" i="1" s="1"/>
  <c r="AA158" i="1"/>
  <c r="H136" i="1"/>
  <c r="H135" i="1" s="1"/>
  <c r="H21" i="1" s="1"/>
  <c r="AA115" i="1"/>
  <c r="T11" i="1"/>
  <c r="AA104" i="1"/>
  <c r="AA777" i="1"/>
  <c r="AA958" i="1"/>
  <c r="AA1004" i="1"/>
  <c r="AA963" i="1"/>
  <c r="AA931" i="1"/>
  <c r="AA905" i="1"/>
  <c r="AD570" i="1"/>
  <c r="AD569" i="1" s="1"/>
  <c r="AD568" i="1" s="1"/>
  <c r="AD567" i="1" s="1"/>
  <c r="AA545" i="1"/>
  <c r="AA179" i="1"/>
  <c r="AA863" i="1"/>
  <c r="AA353" i="1"/>
  <c r="AA781" i="1"/>
  <c r="P11" i="1"/>
  <c r="X11" i="1"/>
  <c r="U11" i="1"/>
  <c r="R11" i="1"/>
  <c r="F11" i="1"/>
  <c r="E11" i="1"/>
  <c r="AA650" i="1"/>
  <c r="AA930" i="1"/>
  <c r="C11" i="1"/>
  <c r="AA782" i="1"/>
  <c r="Z11" i="1"/>
  <c r="V11" i="1"/>
  <c r="Q11" i="1"/>
  <c r="W21" i="1"/>
  <c r="AA168" i="1"/>
  <c r="AA204" i="1"/>
  <c r="AA194" i="1"/>
  <c r="AA184" i="1"/>
  <c r="AH21" i="1"/>
  <c r="AH11" i="1" s="1"/>
  <c r="AA70" i="1"/>
  <c r="AA675" i="1"/>
  <c r="AA746" i="1"/>
  <c r="AA899" i="1"/>
  <c r="AA944" i="1"/>
  <c r="AA1013" i="1"/>
  <c r="AA909" i="1"/>
  <c r="AA776" i="1"/>
  <c r="AA766" i="1"/>
  <c r="AA890" i="1"/>
  <c r="AA886" i="1"/>
  <c r="AA787" i="1"/>
  <c r="AA685" i="1"/>
  <c r="D546" i="1"/>
  <c r="D539" i="1" s="1"/>
  <c r="D538" i="1" s="1"/>
  <c r="D537" i="1" s="1"/>
  <c r="AA562" i="1"/>
  <c r="AA762" i="1"/>
  <c r="AA458" i="1"/>
  <c r="AA55" i="1"/>
  <c r="AA935" i="1"/>
  <c r="AA747" i="1"/>
  <c r="AA95" i="1"/>
  <c r="AA694" i="1"/>
  <c r="AF569" i="1"/>
  <c r="AF568" i="1" s="1"/>
  <c r="AF567" i="1" s="1"/>
  <c r="AA585" i="1"/>
  <c r="AA489" i="1"/>
  <c r="AA479" i="1"/>
  <c r="AA394" i="1"/>
  <c r="AA384" i="1"/>
  <c r="AA364" i="1"/>
  <c r="AA318" i="1"/>
  <c r="AA508" i="1"/>
  <c r="AA308" i="1"/>
  <c r="AA264" i="1"/>
  <c r="AA94" i="1"/>
  <c r="AA69" i="1"/>
  <c r="AA640" i="1"/>
  <c r="AA689" i="1"/>
  <c r="AA973" i="1"/>
  <c r="AA968" i="1"/>
  <c r="AB631" i="1"/>
  <c r="AA631" i="1" s="1"/>
  <c r="AA216" i="1"/>
  <c r="AA269" i="1"/>
  <c r="AA134" i="1"/>
  <c r="AA124" i="1"/>
  <c r="S286" i="1"/>
  <c r="S285" i="1" s="1"/>
  <c r="S284" i="1" s="1"/>
  <c r="AA580" i="1"/>
  <c r="AA418" i="1"/>
  <c r="AA337" i="1"/>
  <c r="AA408" i="1"/>
  <c r="AA278" i="1"/>
  <c r="AA254" i="1"/>
  <c r="O136" i="1"/>
  <c r="O135" i="1" s="1"/>
  <c r="O21" i="1" s="1"/>
  <c r="AD546" i="1"/>
  <c r="AD539" i="1" s="1"/>
  <c r="AD538" i="1" s="1"/>
  <c r="AD537" i="1" s="1"/>
  <c r="AA699" i="1"/>
  <c r="AA791" i="1"/>
  <c r="AA771" i="1"/>
  <c r="AA953" i="1"/>
  <c r="AA635" i="1"/>
  <c r="AA756" i="1"/>
  <c r="AA757" i="1"/>
  <c r="AA772" i="1"/>
  <c r="AA253" i="1"/>
  <c r="AE570" i="1"/>
  <c r="J569" i="1"/>
  <c r="J568" i="1" s="1"/>
  <c r="J567" i="1" s="1"/>
  <c r="AA710" i="1"/>
  <c r="N136" i="1"/>
  <c r="N135" i="1" s="1"/>
  <c r="N21" i="1" s="1"/>
  <c r="W286" i="1"/>
  <c r="W285" i="1" s="1"/>
  <c r="W284" i="1" s="1"/>
  <c r="AA1008" i="1"/>
  <c r="AA751" i="1"/>
  <c r="AA715" i="1"/>
  <c r="AG569" i="1"/>
  <c r="AG568" i="1" s="1"/>
  <c r="AG567" i="1" s="1"/>
  <c r="I286" i="1"/>
  <c r="I285" i="1" s="1"/>
  <c r="I284" i="1" s="1"/>
  <c r="AA524" i="1"/>
  <c r="AA399" i="1"/>
  <c r="AA273" i="1"/>
  <c r="AA398" i="1"/>
  <c r="AA54" i="1"/>
  <c r="AA719" i="1"/>
  <c r="AA626" i="1"/>
  <c r="D338" i="1"/>
  <c r="D287" i="1" s="1"/>
  <c r="D286" i="1" s="1"/>
  <c r="D285" i="1" s="1"/>
  <c r="D284" i="1" s="1"/>
  <c r="K138" i="1"/>
  <c r="K137" i="1" s="1"/>
  <c r="G514" i="1"/>
  <c r="H569" i="1"/>
  <c r="H568" i="1" s="1"/>
  <c r="H567" i="1" s="1"/>
  <c r="G540" i="1"/>
  <c r="L539" i="1"/>
  <c r="L538" i="1" s="1"/>
  <c r="L537" i="1" s="1"/>
  <c r="G525" i="1"/>
  <c r="AA89" i="1"/>
  <c r="AA853" i="1"/>
  <c r="AA977" i="1"/>
  <c r="AA786" i="1"/>
  <c r="AA646" i="1"/>
  <c r="AA630" i="1"/>
  <c r="AB514" i="1"/>
  <c r="AA498" i="1"/>
  <c r="D243" i="1"/>
  <c r="D242" i="1" s="1"/>
  <c r="D241" i="1" s="1"/>
  <c r="D240" i="1" s="1"/>
  <c r="AA40" i="1"/>
  <c r="D24" i="1"/>
  <c r="D23" i="1" s="1"/>
  <c r="D22" i="1" s="1"/>
  <c r="AA50" i="1"/>
  <c r="AA962" i="1"/>
  <c r="AC259" i="1"/>
  <c r="AA259" i="1" s="1"/>
  <c r="AA374" i="1"/>
  <c r="AA438" i="1"/>
  <c r="AA169" i="1"/>
  <c r="AA149" i="1"/>
  <c r="AC210" i="1"/>
  <c r="AC209" i="1" s="1"/>
  <c r="AA225" i="1"/>
  <c r="AA358" i="1"/>
  <c r="AA215" i="1"/>
  <c r="AA867" i="1"/>
  <c r="AA972" i="1"/>
  <c r="AA858" i="1"/>
  <c r="AA499" i="1"/>
  <c r="AA459" i="1"/>
  <c r="K586" i="1"/>
  <c r="AA596" i="1"/>
  <c r="AA424" i="1"/>
  <c r="AA144" i="1"/>
  <c r="AA199" i="1"/>
  <c r="AA125" i="1"/>
  <c r="AA283" i="1"/>
  <c r="M136" i="1"/>
  <c r="M135" i="1" s="1"/>
  <c r="M21" i="1" s="1"/>
  <c r="AA473" i="1"/>
  <c r="AA468" i="1"/>
  <c r="AE586" i="1"/>
  <c r="AE569" i="1" s="1"/>
  <c r="AE568" i="1" s="1"/>
  <c r="AE567" i="1" s="1"/>
  <c r="AA348" i="1"/>
  <c r="AA292" i="1"/>
  <c r="AA120" i="1"/>
  <c r="AA49" i="1"/>
  <c r="M287" i="1"/>
  <c r="M286" i="1" s="1"/>
  <c r="M285" i="1" s="1"/>
  <c r="M284" i="1" s="1"/>
  <c r="AA193" i="1"/>
  <c r="AA79" i="1"/>
  <c r="AA244" i="1"/>
  <c r="AA44" i="1"/>
  <c r="AA704" i="1"/>
  <c r="AA761" i="1"/>
  <c r="AA862" i="1"/>
  <c r="AA957" i="1"/>
  <c r="O569" i="1"/>
  <c r="O568" i="1" s="1"/>
  <c r="O567" i="1" s="1"/>
  <c r="AA404" i="1"/>
  <c r="AA515" i="1"/>
  <c r="AA389" i="1"/>
  <c r="AA369" i="1"/>
  <c r="AA159" i="1"/>
  <c r="AA483" i="1"/>
  <c r="AA428" i="1"/>
  <c r="AA322" i="1"/>
  <c r="AA220" i="1"/>
  <c r="AA74" i="1"/>
  <c r="AA857" i="1"/>
  <c r="AB848" i="1"/>
  <c r="AA848" i="1" s="1"/>
  <c r="AA513" i="1"/>
  <c r="AA109" i="1"/>
  <c r="AA327" i="1"/>
  <c r="AA581" i="1"/>
  <c r="AA349" i="1"/>
  <c r="AA463" i="1"/>
  <c r="AA29" i="1"/>
  <c r="AA203" i="1"/>
  <c r="AA183" i="1"/>
  <c r="K24" i="1"/>
  <c r="K23" i="1" s="1"/>
  <c r="K22" i="1" s="1"/>
  <c r="K546" i="1"/>
  <c r="K539" i="1" s="1"/>
  <c r="K538" i="1" s="1"/>
  <c r="K537" i="1" s="1"/>
  <c r="AE210" i="1"/>
  <c r="AE209" i="1" s="1"/>
  <c r="AA288" i="1"/>
  <c r="AA84" i="1"/>
  <c r="AA454" i="1"/>
  <c r="AA359" i="1"/>
  <c r="AA333" i="1"/>
  <c r="AA274" i="1"/>
  <c r="K210" i="1"/>
  <c r="K209" i="1" s="1"/>
  <c r="AA154" i="1"/>
  <c r="AA80" i="1"/>
  <c r="G210" i="1"/>
  <c r="AC138" i="1"/>
  <c r="AC137" i="1" s="1"/>
  <c r="AA100" i="1"/>
  <c r="AA174" i="1"/>
  <c r="AA504" i="1"/>
  <c r="AA493" i="1"/>
  <c r="AA363" i="1"/>
  <c r="AD514" i="1"/>
  <c r="AA328" i="1"/>
  <c r="AD338" i="1"/>
  <c r="AA59" i="1"/>
  <c r="AA34" i="1"/>
  <c r="AA297" i="1"/>
  <c r="AA587" i="1"/>
  <c r="AA561" i="1"/>
  <c r="G546" i="1"/>
  <c r="AA484" i="1"/>
  <c r="AA464" i="1"/>
  <c r="AA444" i="1"/>
  <c r="AA520" i="1"/>
  <c r="AA443" i="1"/>
  <c r="G138" i="1"/>
  <c r="AA221" i="1"/>
  <c r="AD24" i="1"/>
  <c r="AD23" i="1" s="1"/>
  <c r="AD22" i="1" s="1"/>
  <c r="AA503" i="1"/>
  <c r="AA591" i="1"/>
  <c r="AA488" i="1"/>
  <c r="AA453" i="1"/>
  <c r="AA393" i="1"/>
  <c r="AA312" i="1"/>
  <c r="AA248" i="1"/>
  <c r="AA368" i="1"/>
  <c r="AA64" i="1"/>
  <c r="AA967" i="1"/>
  <c r="AC940" i="1"/>
  <c r="AA940" i="1" s="1"/>
  <c r="AC752" i="1"/>
  <c r="AA752" i="1" s="1"/>
  <c r="AC338" i="1"/>
  <c r="AC287" i="1" s="1"/>
  <c r="K570" i="1"/>
  <c r="AA519" i="1"/>
  <c r="AA409" i="1"/>
  <c r="AA230" i="1"/>
  <c r="AE138" i="1"/>
  <c r="AE137" i="1" s="1"/>
  <c r="AE24" i="1"/>
  <c r="AE23" i="1" s="1"/>
  <c r="AE22" i="1" s="1"/>
  <c r="AA35" i="1"/>
  <c r="AA343" i="1"/>
  <c r="AA105" i="1"/>
  <c r="AA173" i="1"/>
  <c r="AA114" i="1"/>
  <c r="AA99" i="1"/>
  <c r="AA39" i="1"/>
  <c r="AE546" i="1"/>
  <c r="AE539" i="1" s="1"/>
  <c r="AE538" i="1" s="1"/>
  <c r="AE537" i="1" s="1"/>
  <c r="AA494" i="1"/>
  <c r="AA474" i="1"/>
  <c r="AA419" i="1"/>
  <c r="AA379" i="1"/>
  <c r="AA448" i="1"/>
  <c r="AA303" i="1"/>
  <c r="AA307" i="1"/>
  <c r="G24" i="1"/>
  <c r="AC24" i="1"/>
  <c r="AC23" i="1" s="1"/>
  <c r="AC22" i="1" s="1"/>
  <c r="AG136" i="1"/>
  <c r="AG135" i="1" s="1"/>
  <c r="AG21" i="1" s="1"/>
  <c r="AA449" i="1"/>
  <c r="AA439" i="1"/>
  <c r="AA403" i="1"/>
  <c r="AA332" i="1"/>
  <c r="AA373" i="1"/>
  <c r="AA423" i="1"/>
  <c r="AA163" i="1"/>
  <c r="AA153" i="1"/>
  <c r="AA143" i="1"/>
  <c r="AA129" i="1"/>
  <c r="AA119" i="1"/>
  <c r="D138" i="1"/>
  <c r="D137" i="1" s="1"/>
  <c r="D136" i="1" s="1"/>
  <c r="D135" i="1" s="1"/>
  <c r="AA65" i="1"/>
  <c r="AA45" i="1"/>
  <c r="J286" i="1"/>
  <c r="J285" i="1" s="1"/>
  <c r="J284" i="1" s="1"/>
  <c r="G338" i="1"/>
  <c r="K338" i="1"/>
  <c r="AG286" i="1"/>
  <c r="AG285" i="1" s="1"/>
  <c r="AG284" i="1" s="1"/>
  <c r="K298" i="1"/>
  <c r="AA433" i="1"/>
  <c r="AE338" i="1"/>
  <c r="AE287" i="1" s="1"/>
  <c r="AE286" i="1" s="1"/>
  <c r="AE285" i="1" s="1"/>
  <c r="AE284" i="1" s="1"/>
  <c r="AF286" i="1"/>
  <c r="AF285" i="1" s="1"/>
  <c r="AF284" i="1" s="1"/>
  <c r="AD210" i="1"/>
  <c r="AD209" i="1" s="1"/>
  <c r="AA263" i="1"/>
  <c r="AD138" i="1"/>
  <c r="AD137" i="1" s="1"/>
  <c r="O286" i="1"/>
  <c r="O285" i="1" s="1"/>
  <c r="O284" i="1" s="1"/>
  <c r="AA413" i="1"/>
  <c r="AA317" i="1"/>
  <c r="AA258" i="1"/>
  <c r="AA383" i="1"/>
  <c r="AA302" i="1"/>
  <c r="AA552" i="1"/>
  <c r="AC546" i="1"/>
  <c r="AC539" i="1" s="1"/>
  <c r="AC538" i="1" s="1"/>
  <c r="AC537" i="1" s="1"/>
  <c r="AA576" i="1"/>
  <c r="AA344" i="1"/>
  <c r="AC514" i="1"/>
  <c r="N286" i="1"/>
  <c r="N285" i="1" s="1"/>
  <c r="N284" i="1" s="1"/>
  <c r="H286" i="1"/>
  <c r="H285" i="1" s="1"/>
  <c r="H284" i="1" s="1"/>
  <c r="AA164" i="1"/>
  <c r="AA130" i="1"/>
  <c r="AA211" i="1"/>
  <c r="AB210" i="1"/>
  <c r="AB209" i="1" s="1"/>
  <c r="G570" i="1"/>
  <c r="AB546" i="1"/>
  <c r="AB540" i="1"/>
  <c r="AA541" i="1"/>
  <c r="AA339" i="1"/>
  <c r="AB338" i="1"/>
  <c r="AE243" i="1"/>
  <c r="AE242" i="1" s="1"/>
  <c r="AE241" i="1" s="1"/>
  <c r="AE240" i="1" s="1"/>
  <c r="AA434" i="1"/>
  <c r="AA226" i="1"/>
  <c r="G243" i="1"/>
  <c r="AB24" i="1"/>
  <c r="AB23" i="1" s="1"/>
  <c r="AB22" i="1" s="1"/>
  <c r="AA249" i="1"/>
  <c r="AB243" i="1"/>
  <c r="AB242" i="1" s="1"/>
  <c r="AB241" i="1" s="1"/>
  <c r="AB240" i="1" s="1"/>
  <c r="AA293" i="1"/>
  <c r="AB570" i="1"/>
  <c r="L569" i="1"/>
  <c r="L568" i="1" s="1"/>
  <c r="L567" i="1" s="1"/>
  <c r="G586" i="1"/>
  <c r="AA592" i="1"/>
  <c r="AB586" i="1"/>
  <c r="AB525" i="1"/>
  <c r="AA313" i="1"/>
  <c r="AB298" i="1"/>
  <c r="AA298" i="1" s="1"/>
  <c r="L287" i="1"/>
  <c r="L286" i="1" s="1"/>
  <c r="L285" i="1" s="1"/>
  <c r="L284" i="1" s="1"/>
  <c r="I136" i="1"/>
  <c r="I135" i="1" s="1"/>
  <c r="I21" i="1" s="1"/>
  <c r="I11" i="1" s="1"/>
  <c r="AD287" i="1"/>
  <c r="AA139" i="1"/>
  <c r="AB138" i="1"/>
  <c r="AB137" i="1" s="1"/>
  <c r="AD243" i="1"/>
  <c r="AD242" i="1" s="1"/>
  <c r="AD241" i="1" s="1"/>
  <c r="AD240" i="1" s="1"/>
  <c r="AA894" i="1" l="1"/>
  <c r="K243" i="1"/>
  <c r="K242" i="1" s="1"/>
  <c r="K241" i="1" s="1"/>
  <c r="K240" i="1" s="1"/>
  <c r="K569" i="1"/>
  <c r="K568" i="1" s="1"/>
  <c r="K567" i="1" s="1"/>
  <c r="AB136" i="1"/>
  <c r="AB135" i="1" s="1"/>
  <c r="AB21" i="1" s="1"/>
  <c r="J11" i="1"/>
  <c r="K136" i="1"/>
  <c r="K135" i="1" s="1"/>
  <c r="K21" i="1" s="1"/>
  <c r="AG11" i="1"/>
  <c r="M11" i="1"/>
  <c r="N11" i="1"/>
  <c r="O11" i="1"/>
  <c r="D21" i="1"/>
  <c r="D11" i="1" s="1"/>
  <c r="S11" i="1"/>
  <c r="AF11" i="1"/>
  <c r="L11" i="1"/>
  <c r="H11" i="1"/>
  <c r="AE136" i="1"/>
  <c r="AE135" i="1" s="1"/>
  <c r="AE21" i="1" s="1"/>
  <c r="AE11" i="1" s="1"/>
  <c r="AC243" i="1"/>
  <c r="AC242" i="1" s="1"/>
  <c r="AC241" i="1" s="1"/>
  <c r="AC240" i="1" s="1"/>
  <c r="AD136" i="1"/>
  <c r="AD135" i="1" s="1"/>
  <c r="AD21" i="1" s="1"/>
  <c r="AA525" i="1"/>
  <c r="G242" i="1"/>
  <c r="AA540" i="1"/>
  <c r="G23" i="1"/>
  <c r="G22" i="1" s="1"/>
  <c r="G137" i="1"/>
  <c r="G539" i="1"/>
  <c r="G287" i="1"/>
  <c r="G209" i="1"/>
  <c r="AA514" i="1"/>
  <c r="K287" i="1"/>
  <c r="K286" i="1" s="1"/>
  <c r="K285" i="1" s="1"/>
  <c r="K284" i="1" s="1"/>
  <c r="AC136" i="1"/>
  <c r="AC135" i="1" s="1"/>
  <c r="AC21" i="1" s="1"/>
  <c r="AA243" i="1"/>
  <c r="AB539" i="1"/>
  <c r="AB538" i="1" s="1"/>
  <c r="AB537" i="1" s="1"/>
  <c r="AA586" i="1"/>
  <c r="AA24" i="1"/>
  <c r="AB287" i="1"/>
  <c r="AB286" i="1" s="1"/>
  <c r="AB285" i="1" s="1"/>
  <c r="AB284" i="1" s="1"/>
  <c r="AD286" i="1"/>
  <c r="AD285" i="1" s="1"/>
  <c r="AD284" i="1" s="1"/>
  <c r="AC286" i="1"/>
  <c r="AC285" i="1" s="1"/>
  <c r="AC284" i="1" s="1"/>
  <c r="AA338" i="1"/>
  <c r="AA138" i="1"/>
  <c r="AB569" i="1"/>
  <c r="AB568" i="1" s="1"/>
  <c r="AB567" i="1" s="1"/>
  <c r="AA546" i="1"/>
  <c r="AA210" i="1"/>
  <c r="G569" i="1"/>
  <c r="AD11" i="1" l="1"/>
  <c r="K11" i="1"/>
  <c r="AB11" i="1"/>
  <c r="AA209" i="1"/>
  <c r="AA137" i="1"/>
  <c r="AA242" i="1"/>
  <c r="G568" i="1"/>
  <c r="AA23" i="1"/>
  <c r="AA22" i="1" s="1"/>
  <c r="G136" i="1"/>
  <c r="G286" i="1"/>
  <c r="G538" i="1"/>
  <c r="G241" i="1"/>
  <c r="AA287" i="1"/>
  <c r="AA539" i="1"/>
  <c r="AA136" i="1" l="1"/>
  <c r="AA135" i="1" s="1"/>
  <c r="AA21" i="1" s="1"/>
  <c r="AA286" i="1"/>
  <c r="G240" i="1"/>
  <c r="G537" i="1"/>
  <c r="G285" i="1"/>
  <c r="G135" i="1"/>
  <c r="G567" i="1"/>
  <c r="AA241" i="1"/>
  <c r="AA538" i="1"/>
  <c r="AC668" i="1"/>
  <c r="AA668" i="1" s="1"/>
  <c r="AC669" i="1"/>
  <c r="AA669" i="1" s="1"/>
  <c r="AC670" i="1"/>
  <c r="AA670" i="1" s="1"/>
  <c r="AA285" i="1" l="1"/>
  <c r="G21" i="1"/>
  <c r="AA240" i="1"/>
  <c r="G284" i="1"/>
  <c r="AA284" i="1"/>
  <c r="AA537" i="1"/>
  <c r="W1002" i="1"/>
  <c r="S1002" i="1"/>
  <c r="S998" i="1" s="1"/>
  <c r="O1002" i="1"/>
  <c r="O998" i="1" s="1"/>
  <c r="K1002" i="1"/>
  <c r="G1002" i="1"/>
  <c r="AD1001" i="1"/>
  <c r="AC1001" i="1"/>
  <c r="AB1001" i="1"/>
  <c r="K1001" i="1"/>
  <c r="G1001" i="1"/>
  <c r="AB1000" i="1"/>
  <c r="AC1000" i="1"/>
  <c r="K1000" i="1"/>
  <c r="G1000" i="1"/>
  <c r="AD999" i="1"/>
  <c r="AC999" i="1"/>
  <c r="AB999" i="1"/>
  <c r="K999" i="1"/>
  <c r="G999" i="1"/>
  <c r="AH998" i="1"/>
  <c r="AG998" i="1"/>
  <c r="AF998" i="1"/>
  <c r="AE998" i="1"/>
  <c r="N998" i="1"/>
  <c r="M998" i="1"/>
  <c r="L998" i="1"/>
  <c r="J998" i="1"/>
  <c r="I998" i="1"/>
  <c r="H998" i="1"/>
  <c r="F998" i="1"/>
  <c r="E998" i="1"/>
  <c r="D998" i="1"/>
  <c r="C998" i="1"/>
  <c r="R725" i="1"/>
  <c r="P676" i="1"/>
  <c r="Q676" i="1"/>
  <c r="R678" i="1"/>
  <c r="O678" i="1" s="1"/>
  <c r="O676" i="1" s="1"/>
  <c r="R683" i="1"/>
  <c r="R681" i="1" s="1"/>
  <c r="R680" i="1" s="1"/>
  <c r="R679" i="1" s="1"/>
  <c r="Q681" i="1"/>
  <c r="Q680" i="1" s="1"/>
  <c r="Q679" i="1" s="1"/>
  <c r="R666" i="1"/>
  <c r="Q617" i="1"/>
  <c r="U617" i="1" s="1"/>
  <c r="Y617" i="1" s="1"/>
  <c r="R617" i="1"/>
  <c r="V617" i="1" s="1"/>
  <c r="Z617" i="1" s="1"/>
  <c r="R602" i="1"/>
  <c r="R604" i="1" s="1"/>
  <c r="AE816" i="1"/>
  <c r="AC816" i="1"/>
  <c r="AB816" i="1"/>
  <c r="K816" i="1"/>
  <c r="G816" i="1"/>
  <c r="AE815" i="1"/>
  <c r="AD815" i="1"/>
  <c r="AC815" i="1"/>
  <c r="AB815" i="1"/>
  <c r="K815" i="1"/>
  <c r="G815" i="1"/>
  <c r="AE814" i="1"/>
  <c r="AB814" i="1"/>
  <c r="AD814" i="1"/>
  <c r="K814" i="1"/>
  <c r="G814" i="1"/>
  <c r="AE813" i="1"/>
  <c r="AD813" i="1"/>
  <c r="AC813" i="1"/>
  <c r="AB813" i="1"/>
  <c r="K813" i="1"/>
  <c r="G813" i="1"/>
  <c r="AH812" i="1"/>
  <c r="AG812" i="1"/>
  <c r="AF812" i="1"/>
  <c r="N812" i="1"/>
  <c r="M812" i="1"/>
  <c r="L812" i="1"/>
  <c r="J812" i="1"/>
  <c r="I812" i="1"/>
  <c r="H812" i="1"/>
  <c r="F812" i="1"/>
  <c r="E812" i="1"/>
  <c r="D812" i="1"/>
  <c r="C812" i="1"/>
  <c r="AB821" i="1"/>
  <c r="K821" i="1"/>
  <c r="G821" i="1"/>
  <c r="AE820" i="1"/>
  <c r="AD820" i="1"/>
  <c r="AC820" i="1"/>
  <c r="AB820" i="1"/>
  <c r="K820" i="1"/>
  <c r="G820" i="1"/>
  <c r="AE819" i="1"/>
  <c r="AB819" i="1"/>
  <c r="AD819" i="1"/>
  <c r="K819" i="1"/>
  <c r="G819" i="1"/>
  <c r="AE818" i="1"/>
  <c r="AD818" i="1"/>
  <c r="AC818" i="1"/>
  <c r="AB818" i="1"/>
  <c r="K818" i="1"/>
  <c r="G818" i="1"/>
  <c r="AH817" i="1"/>
  <c r="AG817" i="1"/>
  <c r="AF817" i="1"/>
  <c r="N817" i="1"/>
  <c r="M817" i="1"/>
  <c r="L817" i="1"/>
  <c r="J817" i="1"/>
  <c r="I817" i="1"/>
  <c r="H817" i="1"/>
  <c r="F817" i="1"/>
  <c r="E817" i="1"/>
  <c r="D817" i="1"/>
  <c r="C817" i="1"/>
  <c r="AB826" i="1"/>
  <c r="K826" i="1"/>
  <c r="G826" i="1"/>
  <c r="AE825" i="1"/>
  <c r="AD825" i="1"/>
  <c r="AC825" i="1"/>
  <c r="AB825" i="1"/>
  <c r="K825" i="1"/>
  <c r="G825" i="1"/>
  <c r="AE824" i="1"/>
  <c r="AB824" i="1"/>
  <c r="K824" i="1"/>
  <c r="G824" i="1"/>
  <c r="AE823" i="1"/>
  <c r="AD823" i="1"/>
  <c r="AC823" i="1"/>
  <c r="AB823" i="1"/>
  <c r="K823" i="1"/>
  <c r="G823" i="1"/>
  <c r="AH822" i="1"/>
  <c r="AG822" i="1"/>
  <c r="AF822" i="1"/>
  <c r="N822" i="1"/>
  <c r="M822" i="1"/>
  <c r="L822" i="1"/>
  <c r="J822" i="1"/>
  <c r="I822" i="1"/>
  <c r="H822" i="1"/>
  <c r="F822" i="1"/>
  <c r="E822" i="1"/>
  <c r="D822" i="1"/>
  <c r="C822" i="1"/>
  <c r="AE831" i="1"/>
  <c r="AD831" i="1"/>
  <c r="AC831" i="1"/>
  <c r="AB831" i="1"/>
  <c r="K831" i="1"/>
  <c r="G831" i="1"/>
  <c r="AE830" i="1"/>
  <c r="AD830" i="1"/>
  <c r="AD827" i="1" s="1"/>
  <c r="AC830" i="1"/>
  <c r="AB830" i="1"/>
  <c r="K830" i="1"/>
  <c r="G830" i="1"/>
  <c r="AE829" i="1"/>
  <c r="AB829" i="1"/>
  <c r="K829" i="1"/>
  <c r="G829" i="1"/>
  <c r="AE828" i="1"/>
  <c r="AD828" i="1"/>
  <c r="AC828" i="1"/>
  <c r="AB828" i="1"/>
  <c r="K828" i="1"/>
  <c r="G828" i="1"/>
  <c r="AH827" i="1"/>
  <c r="AG827" i="1"/>
  <c r="AF827" i="1"/>
  <c r="N827" i="1"/>
  <c r="M827" i="1"/>
  <c r="L827" i="1"/>
  <c r="J827" i="1"/>
  <c r="I827" i="1"/>
  <c r="H827" i="1"/>
  <c r="F827" i="1"/>
  <c r="E827" i="1"/>
  <c r="D827" i="1"/>
  <c r="C827" i="1"/>
  <c r="AB836" i="1"/>
  <c r="K836" i="1"/>
  <c r="G836" i="1"/>
  <c r="AE835" i="1"/>
  <c r="AD835" i="1"/>
  <c r="AC835" i="1"/>
  <c r="AB835" i="1"/>
  <c r="K835" i="1"/>
  <c r="G835" i="1"/>
  <c r="AE834" i="1"/>
  <c r="AB834" i="1"/>
  <c r="AD834" i="1"/>
  <c r="K834" i="1"/>
  <c r="G834" i="1"/>
  <c r="AE833" i="1"/>
  <c r="AD833" i="1"/>
  <c r="AC833" i="1"/>
  <c r="AB833" i="1"/>
  <c r="K833" i="1"/>
  <c r="G833" i="1"/>
  <c r="AH832" i="1"/>
  <c r="AG832" i="1"/>
  <c r="AF832" i="1"/>
  <c r="N832" i="1"/>
  <c r="M832" i="1"/>
  <c r="L832" i="1"/>
  <c r="J832" i="1"/>
  <c r="I832" i="1"/>
  <c r="H832" i="1"/>
  <c r="F832" i="1"/>
  <c r="E832" i="1"/>
  <c r="D832" i="1"/>
  <c r="C832" i="1"/>
  <c r="AE841" i="1"/>
  <c r="AD841" i="1"/>
  <c r="AC841" i="1"/>
  <c r="AB841" i="1"/>
  <c r="K841" i="1"/>
  <c r="G841" i="1"/>
  <c r="AE840" i="1"/>
  <c r="AD840" i="1"/>
  <c r="AC840" i="1"/>
  <c r="AB840" i="1"/>
  <c r="K840" i="1"/>
  <c r="G840" i="1"/>
  <c r="AE839" i="1"/>
  <c r="AD839" i="1"/>
  <c r="AC839" i="1"/>
  <c r="AB839" i="1"/>
  <c r="K839" i="1"/>
  <c r="G839" i="1"/>
  <c r="AE838" i="1"/>
  <c r="AD838" i="1"/>
  <c r="AC838" i="1"/>
  <c r="AB838" i="1"/>
  <c r="K838" i="1"/>
  <c r="G838" i="1"/>
  <c r="AH837" i="1"/>
  <c r="AG837" i="1"/>
  <c r="AF837" i="1"/>
  <c r="N837" i="1"/>
  <c r="M837" i="1"/>
  <c r="L837" i="1"/>
  <c r="J837" i="1"/>
  <c r="I837" i="1"/>
  <c r="H837" i="1"/>
  <c r="F837" i="1"/>
  <c r="E837" i="1"/>
  <c r="D837" i="1"/>
  <c r="C837" i="1"/>
  <c r="AE846" i="1"/>
  <c r="AD846" i="1"/>
  <c r="AC846" i="1"/>
  <c r="AB846" i="1"/>
  <c r="K846" i="1"/>
  <c r="G846" i="1"/>
  <c r="AE845" i="1"/>
  <c r="AD845" i="1"/>
  <c r="AC845" i="1"/>
  <c r="AB845" i="1"/>
  <c r="K845" i="1"/>
  <c r="G845" i="1"/>
  <c r="AE844" i="1"/>
  <c r="AD844" i="1"/>
  <c r="K844" i="1"/>
  <c r="G844" i="1"/>
  <c r="AE843" i="1"/>
  <c r="AD843" i="1"/>
  <c r="AC843" i="1"/>
  <c r="AB843" i="1"/>
  <c r="K843" i="1"/>
  <c r="G843" i="1"/>
  <c r="AH842" i="1"/>
  <c r="AG842" i="1"/>
  <c r="AF842" i="1"/>
  <c r="N842" i="1"/>
  <c r="M842" i="1"/>
  <c r="L842" i="1"/>
  <c r="J842" i="1"/>
  <c r="I842" i="1"/>
  <c r="H842" i="1"/>
  <c r="F842" i="1"/>
  <c r="E842" i="1"/>
  <c r="D842" i="1"/>
  <c r="C842" i="1"/>
  <c r="AB811" i="1"/>
  <c r="AA811" i="1" s="1"/>
  <c r="K811" i="1"/>
  <c r="G811" i="1"/>
  <c r="AE810" i="1"/>
  <c r="AD810" i="1"/>
  <c r="AC810" i="1"/>
  <c r="AB810" i="1"/>
  <c r="K810" i="1"/>
  <c r="G810" i="1"/>
  <c r="AE809" i="1"/>
  <c r="AB809" i="1"/>
  <c r="AD809" i="1"/>
  <c r="AC809" i="1"/>
  <c r="K809" i="1"/>
  <c r="G809" i="1"/>
  <c r="AE808" i="1"/>
  <c r="AD808" i="1"/>
  <c r="AC808" i="1"/>
  <c r="AB808" i="1"/>
  <c r="K808" i="1"/>
  <c r="G808" i="1"/>
  <c r="AH807" i="1"/>
  <c r="AG807" i="1"/>
  <c r="AF807" i="1"/>
  <c r="N807" i="1"/>
  <c r="M807" i="1"/>
  <c r="L807" i="1"/>
  <c r="J807" i="1"/>
  <c r="I807" i="1"/>
  <c r="H807" i="1"/>
  <c r="F807" i="1"/>
  <c r="E807" i="1"/>
  <c r="D807" i="1"/>
  <c r="C807" i="1"/>
  <c r="AB806" i="1"/>
  <c r="K806" i="1"/>
  <c r="G806" i="1"/>
  <c r="AE805" i="1"/>
  <c r="AD805" i="1"/>
  <c r="AC805" i="1"/>
  <c r="AB805" i="1"/>
  <c r="K805" i="1"/>
  <c r="G805" i="1"/>
  <c r="AE804" i="1"/>
  <c r="AB804" i="1"/>
  <c r="AC804" i="1"/>
  <c r="K804" i="1"/>
  <c r="G804" i="1"/>
  <c r="AE803" i="1"/>
  <c r="AD803" i="1"/>
  <c r="AC803" i="1"/>
  <c r="AB803" i="1"/>
  <c r="K803" i="1"/>
  <c r="G803" i="1"/>
  <c r="AH802" i="1"/>
  <c r="AG802" i="1"/>
  <c r="AF802" i="1"/>
  <c r="N802" i="1"/>
  <c r="M802" i="1"/>
  <c r="L802" i="1"/>
  <c r="J802" i="1"/>
  <c r="I802" i="1"/>
  <c r="H802" i="1"/>
  <c r="F802" i="1"/>
  <c r="E802" i="1"/>
  <c r="D802" i="1"/>
  <c r="C802" i="1"/>
  <c r="AE801" i="1"/>
  <c r="AB801" i="1"/>
  <c r="AA801" i="1" s="1"/>
  <c r="K801" i="1"/>
  <c r="G801" i="1"/>
  <c r="AE800" i="1"/>
  <c r="AD800" i="1"/>
  <c r="AC800" i="1"/>
  <c r="AB800" i="1"/>
  <c r="K800" i="1"/>
  <c r="G800" i="1"/>
  <c r="AE799" i="1"/>
  <c r="K799" i="1"/>
  <c r="G799" i="1"/>
  <c r="AE798" i="1"/>
  <c r="AD798" i="1"/>
  <c r="AC798" i="1"/>
  <c r="AB798" i="1"/>
  <c r="K798" i="1"/>
  <c r="G798" i="1"/>
  <c r="AH797" i="1"/>
  <c r="AG797" i="1"/>
  <c r="AF797" i="1"/>
  <c r="N797" i="1"/>
  <c r="M797" i="1"/>
  <c r="L797" i="1"/>
  <c r="J797" i="1"/>
  <c r="I797" i="1"/>
  <c r="H797" i="1"/>
  <c r="F797" i="1"/>
  <c r="E797" i="1"/>
  <c r="D797" i="1"/>
  <c r="C797" i="1"/>
  <c r="AE817" i="1" l="1"/>
  <c r="AE807" i="1"/>
  <c r="AA808" i="1"/>
  <c r="AA813" i="1"/>
  <c r="G11" i="1"/>
  <c r="R676" i="1"/>
  <c r="W998" i="1"/>
  <c r="AE827" i="1"/>
  <c r="AA816" i="1"/>
  <c r="K998" i="1"/>
  <c r="AA1001" i="1"/>
  <c r="K837" i="1"/>
  <c r="AA826" i="1"/>
  <c r="AA821" i="1"/>
  <c r="K812" i="1"/>
  <c r="AA999" i="1"/>
  <c r="AE842" i="1"/>
  <c r="AE837" i="1"/>
  <c r="K827" i="1"/>
  <c r="AE797" i="1"/>
  <c r="K797" i="1"/>
  <c r="K802" i="1"/>
  <c r="AE802" i="1"/>
  <c r="K807" i="1"/>
  <c r="AA846" i="1"/>
  <c r="K832" i="1"/>
  <c r="AA825" i="1"/>
  <c r="AA818" i="1"/>
  <c r="AE812" i="1"/>
  <c r="O683" i="1"/>
  <c r="O681" i="1" s="1"/>
  <c r="O680" i="1" s="1"/>
  <c r="O679" i="1" s="1"/>
  <c r="AA843" i="1"/>
  <c r="AA839" i="1"/>
  <c r="AA840" i="1"/>
  <c r="AA841" i="1"/>
  <c r="AA833" i="1"/>
  <c r="AA831" i="1"/>
  <c r="AA823" i="1"/>
  <c r="AA805" i="1"/>
  <c r="AA806" i="1"/>
  <c r="AA809" i="1"/>
  <c r="AA800" i="1"/>
  <c r="G817" i="1"/>
  <c r="AB807" i="1"/>
  <c r="G807" i="1"/>
  <c r="K842" i="1"/>
  <c r="AC837" i="1"/>
  <c r="AE832" i="1"/>
  <c r="AC817" i="1"/>
  <c r="AA820" i="1"/>
  <c r="AA815" i="1"/>
  <c r="G797" i="1"/>
  <c r="G802" i="1"/>
  <c r="AB837" i="1"/>
  <c r="AC822" i="1"/>
  <c r="AB797" i="1"/>
  <c r="AC799" i="1"/>
  <c r="AA810" i="1"/>
  <c r="G842" i="1"/>
  <c r="AD837" i="1"/>
  <c r="AA838" i="1"/>
  <c r="G832" i="1"/>
  <c r="AB832" i="1"/>
  <c r="AA835" i="1"/>
  <c r="AA836" i="1"/>
  <c r="AB827" i="1"/>
  <c r="G827" i="1"/>
  <c r="AC829" i="1"/>
  <c r="K822" i="1"/>
  <c r="AE822" i="1"/>
  <c r="AC824" i="1"/>
  <c r="AD817" i="1"/>
  <c r="G812" i="1"/>
  <c r="AB812" i="1"/>
  <c r="AD797" i="1"/>
  <c r="AD832" i="1"/>
  <c r="AC797" i="1"/>
  <c r="AA798" i="1"/>
  <c r="AD799" i="1"/>
  <c r="AB802" i="1"/>
  <c r="AA803" i="1"/>
  <c r="AC807" i="1"/>
  <c r="AC842" i="1"/>
  <c r="AC844" i="1"/>
  <c r="AA845" i="1"/>
  <c r="G837" i="1"/>
  <c r="AC832" i="1"/>
  <c r="AA828" i="1"/>
  <c r="AD829" i="1"/>
  <c r="AA829" i="1" s="1"/>
  <c r="AA830" i="1"/>
  <c r="AB822" i="1"/>
  <c r="G822" i="1"/>
  <c r="AD824" i="1"/>
  <c r="K817" i="1"/>
  <c r="AC819" i="1"/>
  <c r="AA819" i="1" s="1"/>
  <c r="AC812" i="1"/>
  <c r="AC814" i="1"/>
  <c r="AA814" i="1" s="1"/>
  <c r="AB817" i="1"/>
  <c r="AA1002" i="1"/>
  <c r="AC998" i="1"/>
  <c r="AD1000" i="1"/>
  <c r="AD998" i="1" s="1"/>
  <c r="G998" i="1"/>
  <c r="AB998" i="1"/>
  <c r="AD812" i="1"/>
  <c r="AD822" i="1"/>
  <c r="AC827" i="1"/>
  <c r="AC834" i="1"/>
  <c r="AA834" i="1" s="1"/>
  <c r="AB844" i="1"/>
  <c r="AD842" i="1"/>
  <c r="AD807" i="1"/>
  <c r="AD804" i="1"/>
  <c r="AA804" i="1" s="1"/>
  <c r="AC802" i="1"/>
  <c r="AD802" i="1"/>
  <c r="AB799" i="1"/>
  <c r="AA799" i="1" l="1"/>
  <c r="AA822" i="1"/>
  <c r="AA844" i="1"/>
  <c r="AA837" i="1"/>
  <c r="AA832" i="1"/>
  <c r="AA817" i="1"/>
  <c r="AA807" i="1"/>
  <c r="AA797" i="1"/>
  <c r="AA812" i="1"/>
  <c r="AA824" i="1"/>
  <c r="AA827" i="1"/>
  <c r="AA802" i="1"/>
  <c r="AA1000" i="1"/>
  <c r="AB842" i="1"/>
  <c r="AA842" i="1" s="1"/>
  <c r="AA998" i="1" l="1"/>
  <c r="AE872" i="1"/>
  <c r="AA872" i="1"/>
  <c r="K872" i="1"/>
  <c r="G872" i="1"/>
  <c r="AE871" i="1"/>
  <c r="AD871" i="1"/>
  <c r="AC871" i="1"/>
  <c r="AB871" i="1"/>
  <c r="K871" i="1"/>
  <c r="G871" i="1"/>
  <c r="AE870" i="1"/>
  <c r="AD870" i="1"/>
  <c r="AC870" i="1"/>
  <c r="AB870" i="1"/>
  <c r="K870" i="1"/>
  <c r="G870" i="1"/>
  <c r="AE869" i="1"/>
  <c r="AD869" i="1"/>
  <c r="AC869" i="1"/>
  <c r="AB869" i="1"/>
  <c r="K869" i="1"/>
  <c r="G869" i="1"/>
  <c r="AH868" i="1"/>
  <c r="AG868" i="1"/>
  <c r="AF868" i="1"/>
  <c r="N868" i="1"/>
  <c r="M868" i="1"/>
  <c r="L868" i="1"/>
  <c r="J868" i="1"/>
  <c r="I868" i="1"/>
  <c r="H868" i="1"/>
  <c r="F868" i="1"/>
  <c r="E868" i="1"/>
  <c r="D868" i="1"/>
  <c r="C868" i="1"/>
  <c r="AE1023" i="1"/>
  <c r="AD1023" i="1"/>
  <c r="AC1023" i="1"/>
  <c r="AB1023" i="1"/>
  <c r="K1023" i="1"/>
  <c r="G1023" i="1"/>
  <c r="AE1022" i="1"/>
  <c r="AD1022" i="1"/>
  <c r="AC1022" i="1"/>
  <c r="AB1022" i="1"/>
  <c r="K1022" i="1"/>
  <c r="G1022" i="1"/>
  <c r="AE1021" i="1"/>
  <c r="AB1021" i="1"/>
  <c r="AC1021" i="1"/>
  <c r="K1021" i="1"/>
  <c r="G1021" i="1"/>
  <c r="AE1020" i="1"/>
  <c r="AD1020" i="1"/>
  <c r="AC1020" i="1"/>
  <c r="AB1020" i="1"/>
  <c r="K1020" i="1"/>
  <c r="G1020" i="1"/>
  <c r="AH1019" i="1"/>
  <c r="AG1019" i="1"/>
  <c r="AF1019" i="1"/>
  <c r="N1019" i="1"/>
  <c r="M1019" i="1"/>
  <c r="L1019" i="1"/>
  <c r="J1019" i="1"/>
  <c r="I1019" i="1"/>
  <c r="H1019" i="1"/>
  <c r="F1019" i="1"/>
  <c r="E1019" i="1"/>
  <c r="D1019" i="1"/>
  <c r="C1019" i="1"/>
  <c r="AD997" i="1"/>
  <c r="AC997" i="1"/>
  <c r="AB997" i="1"/>
  <c r="K997" i="1"/>
  <c r="G997" i="1"/>
  <c r="AD996" i="1"/>
  <c r="AC996" i="1"/>
  <c r="AB996" i="1"/>
  <c r="K996" i="1"/>
  <c r="G996" i="1"/>
  <c r="AB995" i="1"/>
  <c r="AD995" i="1"/>
  <c r="AC995" i="1"/>
  <c r="K995" i="1"/>
  <c r="G995" i="1"/>
  <c r="AD994" i="1"/>
  <c r="AC994" i="1"/>
  <c r="AB994" i="1"/>
  <c r="K994" i="1"/>
  <c r="G994" i="1"/>
  <c r="N993" i="1"/>
  <c r="M993" i="1"/>
  <c r="L993" i="1"/>
  <c r="J993" i="1"/>
  <c r="I993" i="1"/>
  <c r="H993" i="1"/>
  <c r="F993" i="1"/>
  <c r="E993" i="1"/>
  <c r="D993" i="1"/>
  <c r="C993" i="1"/>
  <c r="AC919" i="1"/>
  <c r="AB919" i="1"/>
  <c r="W919" i="1"/>
  <c r="S919" i="1"/>
  <c r="O919" i="1"/>
  <c r="K919" i="1"/>
  <c r="G919" i="1"/>
  <c r="AC918" i="1"/>
  <c r="AB918" i="1"/>
  <c r="W918" i="1"/>
  <c r="S918" i="1"/>
  <c r="O918" i="1"/>
  <c r="K918" i="1"/>
  <c r="G918" i="1"/>
  <c r="AC917" i="1"/>
  <c r="AB917" i="1"/>
  <c r="K917" i="1"/>
  <c r="G917" i="1"/>
  <c r="AC916" i="1"/>
  <c r="AB916" i="1"/>
  <c r="K916" i="1"/>
  <c r="G916" i="1"/>
  <c r="N915" i="1"/>
  <c r="M915" i="1"/>
  <c r="L915" i="1"/>
  <c r="K915" i="1"/>
  <c r="J915" i="1"/>
  <c r="I915" i="1"/>
  <c r="H915" i="1"/>
  <c r="F915" i="1"/>
  <c r="E915" i="1"/>
  <c r="D915" i="1"/>
  <c r="C915" i="1"/>
  <c r="AC881" i="1"/>
  <c r="AB881" i="1"/>
  <c r="C880" i="1"/>
  <c r="D880" i="1"/>
  <c r="E880" i="1"/>
  <c r="F880" i="1"/>
  <c r="H880" i="1"/>
  <c r="I880" i="1"/>
  <c r="J880" i="1"/>
  <c r="L880" i="1"/>
  <c r="M880" i="1"/>
  <c r="N880" i="1"/>
  <c r="G881" i="1"/>
  <c r="K881" i="1"/>
  <c r="O915" i="1" l="1"/>
  <c r="AE1019" i="1"/>
  <c r="W915" i="1"/>
  <c r="K1019" i="1"/>
  <c r="AA917" i="1"/>
  <c r="S915" i="1"/>
  <c r="AA918" i="1"/>
  <c r="AA869" i="1"/>
  <c r="AA916" i="1"/>
  <c r="AA1022" i="1"/>
  <c r="AA1023" i="1"/>
  <c r="G868" i="1"/>
  <c r="G915" i="1"/>
  <c r="G993" i="1"/>
  <c r="AA996" i="1"/>
  <c r="AA997" i="1"/>
  <c r="AC868" i="1"/>
  <c r="AC847" i="1" s="1"/>
  <c r="K868" i="1"/>
  <c r="AD868" i="1"/>
  <c r="K993" i="1"/>
  <c r="AA994" i="1"/>
  <c r="AC993" i="1"/>
  <c r="G1019" i="1"/>
  <c r="AA1020" i="1"/>
  <c r="AA870" i="1"/>
  <c r="AE868" i="1"/>
  <c r="AA995" i="1"/>
  <c r="AB993" i="1"/>
  <c r="AD993" i="1"/>
  <c r="AA871" i="1"/>
  <c r="AB868" i="1"/>
  <c r="AC1019" i="1"/>
  <c r="AD1021" i="1"/>
  <c r="AD1019" i="1" s="1"/>
  <c r="AB1019" i="1"/>
  <c r="AA993" i="1" l="1"/>
  <c r="AA868" i="1"/>
  <c r="AA1021" i="1"/>
  <c r="AA1019" i="1" l="1"/>
  <c r="AB615" i="1" l="1"/>
  <c r="O615" i="1"/>
  <c r="K615" i="1"/>
  <c r="G615" i="1"/>
  <c r="D615" i="1"/>
  <c r="AE614" i="1"/>
  <c r="AD614" i="1"/>
  <c r="AC614" i="1"/>
  <c r="AB614" i="1"/>
  <c r="O614" i="1"/>
  <c r="K614" i="1"/>
  <c r="G614" i="1"/>
  <c r="AE613" i="1"/>
  <c r="AD613" i="1"/>
  <c r="AC613" i="1"/>
  <c r="AB613" i="1"/>
  <c r="O613" i="1"/>
  <c r="K613" i="1"/>
  <c r="G613" i="1"/>
  <c r="AE612" i="1"/>
  <c r="AD612" i="1"/>
  <c r="AC612" i="1"/>
  <c r="AB612" i="1"/>
  <c r="O612" i="1"/>
  <c r="K612" i="1"/>
  <c r="G612" i="1"/>
  <c r="D612" i="1"/>
  <c r="D611" i="1" s="1"/>
  <c r="AH611" i="1"/>
  <c r="AG611" i="1"/>
  <c r="AF611" i="1"/>
  <c r="O611" i="1"/>
  <c r="N611" i="1"/>
  <c r="M611" i="1"/>
  <c r="L611" i="1"/>
  <c r="J611" i="1"/>
  <c r="I611" i="1"/>
  <c r="H611" i="1"/>
  <c r="AB611" i="1" l="1"/>
  <c r="AE611" i="1"/>
  <c r="K611" i="1"/>
  <c r="AC611" i="1"/>
  <c r="AD611" i="1"/>
  <c r="AA614" i="1"/>
  <c r="AA613" i="1"/>
  <c r="AA612" i="1"/>
  <c r="AA615" i="1"/>
  <c r="G611" i="1"/>
  <c r="AA611" i="1" l="1"/>
  <c r="X604" i="1" l="1"/>
  <c r="AC726" i="1"/>
  <c r="AA726" i="1" s="1"/>
  <c r="AC727" i="1"/>
  <c r="AA727" i="1" s="1"/>
  <c r="AC728" i="1"/>
  <c r="AA728" i="1" s="1"/>
  <c r="AC729" i="1"/>
  <c r="AA729" i="1" s="1"/>
  <c r="S726" i="1"/>
  <c r="S727" i="1"/>
  <c r="S728" i="1"/>
  <c r="S729" i="1"/>
  <c r="W726" i="1"/>
  <c r="W727" i="1"/>
  <c r="W728" i="1"/>
  <c r="W729" i="1"/>
  <c r="S667" i="1"/>
  <c r="S669" i="1"/>
  <c r="S670" i="1"/>
  <c r="S666" i="1"/>
  <c r="S793" i="1"/>
  <c r="S795" i="1"/>
  <c r="S796" i="1"/>
  <c r="W793" i="1"/>
  <c r="W794" i="1"/>
  <c r="W795" i="1"/>
  <c r="W796" i="1"/>
  <c r="AC793" i="1"/>
  <c r="AA793" i="1" s="1"/>
  <c r="AC795" i="1"/>
  <c r="AA795" i="1" s="1"/>
  <c r="AC796" i="1"/>
  <c r="AA796" i="1" s="1"/>
  <c r="Y983" i="1" l="1"/>
  <c r="W669" i="1" l="1"/>
  <c r="W670" i="1"/>
  <c r="U661" i="1"/>
  <c r="U625" i="1" s="1"/>
  <c r="W667" i="1" l="1"/>
  <c r="AC667" i="1"/>
  <c r="AA667" i="1" s="1"/>
  <c r="AC794" i="1"/>
  <c r="AA794" i="1" s="1"/>
  <c r="S794" i="1"/>
  <c r="W668" i="1"/>
  <c r="S668" i="1"/>
  <c r="V604" i="1"/>
  <c r="Y604" i="1"/>
  <c r="AC666" i="1" l="1"/>
  <c r="W666" i="1"/>
  <c r="Z604" i="1"/>
  <c r="W604" i="1" s="1"/>
  <c r="S604" i="1"/>
  <c r="O667" i="1"/>
  <c r="O668" i="1"/>
  <c r="O669" i="1"/>
  <c r="O670" i="1"/>
  <c r="D666" i="1"/>
  <c r="E666" i="1"/>
  <c r="F666" i="1"/>
  <c r="G666" i="1"/>
  <c r="H666" i="1"/>
  <c r="I666" i="1"/>
  <c r="J666" i="1"/>
  <c r="K666" i="1"/>
  <c r="L666" i="1"/>
  <c r="M666" i="1"/>
  <c r="N666" i="1"/>
  <c r="P666" i="1"/>
  <c r="T666" i="1"/>
  <c r="AB666" i="1"/>
  <c r="AD666" i="1"/>
  <c r="AE666" i="1"/>
  <c r="AF666" i="1"/>
  <c r="AG666" i="1"/>
  <c r="AH666" i="1"/>
  <c r="C666" i="1"/>
  <c r="AA666" i="1" l="1"/>
  <c r="O666" i="1"/>
  <c r="AH988" i="1" l="1"/>
  <c r="AG988" i="1"/>
  <c r="AF988" i="1"/>
  <c r="Z988" i="1"/>
  <c r="Y988" i="1"/>
  <c r="Y952" i="1" s="1"/>
  <c r="X988" i="1"/>
  <c r="V988" i="1"/>
  <c r="U952" i="1"/>
  <c r="N988" i="1"/>
  <c r="M988" i="1"/>
  <c r="L988" i="1"/>
  <c r="J988" i="1"/>
  <c r="I988" i="1"/>
  <c r="H988" i="1"/>
  <c r="F988" i="1"/>
  <c r="E988" i="1"/>
  <c r="D988" i="1"/>
  <c r="C988" i="1"/>
  <c r="AE919" i="1"/>
  <c r="AD919" i="1"/>
  <c r="AA919" i="1" s="1"/>
  <c r="AE918" i="1"/>
  <c r="AE917" i="1"/>
  <c r="AE916" i="1"/>
  <c r="AH915" i="1"/>
  <c r="AG915" i="1"/>
  <c r="AF915" i="1"/>
  <c r="AB915" i="1" l="1"/>
  <c r="AC915" i="1"/>
  <c r="AE988" i="1"/>
  <c r="K988" i="1"/>
  <c r="AE915" i="1"/>
  <c r="G988" i="1"/>
  <c r="AB988" i="1"/>
  <c r="AD988" i="1"/>
  <c r="W988" i="1"/>
  <c r="AC988" i="1"/>
  <c r="AA915" i="1" l="1"/>
  <c r="AA988" i="1"/>
  <c r="AE660" i="1"/>
  <c r="AD660" i="1"/>
  <c r="AC660" i="1"/>
  <c r="AB660" i="1"/>
  <c r="W660" i="1"/>
  <c r="S660" i="1"/>
  <c r="O660" i="1"/>
  <c r="K660" i="1"/>
  <c r="G660" i="1"/>
  <c r="AE659" i="1"/>
  <c r="AD659" i="1"/>
  <c r="AC659" i="1"/>
  <c r="AB659" i="1"/>
  <c r="W659" i="1"/>
  <c r="AE658" i="1"/>
  <c r="AD658" i="1"/>
  <c r="AC658" i="1"/>
  <c r="AB658" i="1"/>
  <c r="W658" i="1"/>
  <c r="S658" i="1"/>
  <c r="O658" i="1"/>
  <c r="K658" i="1"/>
  <c r="G658" i="1"/>
  <c r="AE657" i="1"/>
  <c r="AD657" i="1"/>
  <c r="AC657" i="1"/>
  <c r="AB657" i="1"/>
  <c r="W657" i="1"/>
  <c r="S657" i="1"/>
  <c r="O657" i="1"/>
  <c r="K657" i="1"/>
  <c r="G657" i="1"/>
  <c r="AH656" i="1"/>
  <c r="AG656" i="1"/>
  <c r="AF656" i="1"/>
  <c r="Z656" i="1"/>
  <c r="Y656" i="1"/>
  <c r="V656" i="1"/>
  <c r="V625" i="1" s="1"/>
  <c r="R656" i="1"/>
  <c r="Q656" i="1"/>
  <c r="P656" i="1"/>
  <c r="N656" i="1"/>
  <c r="M656" i="1"/>
  <c r="L656" i="1"/>
  <c r="J656" i="1"/>
  <c r="I656" i="1"/>
  <c r="H656" i="1"/>
  <c r="F656" i="1"/>
  <c r="E656" i="1"/>
  <c r="D656" i="1"/>
  <c r="C656" i="1"/>
  <c r="AE665" i="1"/>
  <c r="AD665" i="1"/>
  <c r="AC665" i="1"/>
  <c r="AB665" i="1"/>
  <c r="W665" i="1"/>
  <c r="S665" i="1"/>
  <c r="O665" i="1"/>
  <c r="K665" i="1"/>
  <c r="G665" i="1"/>
  <c r="AE664" i="1"/>
  <c r="AD664" i="1"/>
  <c r="AC664" i="1"/>
  <c r="AB664" i="1"/>
  <c r="W664" i="1"/>
  <c r="AE663" i="1"/>
  <c r="AD663" i="1"/>
  <c r="AC663" i="1"/>
  <c r="AB663" i="1"/>
  <c r="W663" i="1"/>
  <c r="S663" i="1"/>
  <c r="O663" i="1"/>
  <c r="K663" i="1"/>
  <c r="G663" i="1"/>
  <c r="AE662" i="1"/>
  <c r="AD662" i="1"/>
  <c r="AC662" i="1"/>
  <c r="AB662" i="1"/>
  <c r="W662" i="1"/>
  <c r="S662" i="1"/>
  <c r="O662" i="1"/>
  <c r="K662" i="1"/>
  <c r="G662" i="1"/>
  <c r="AH661" i="1"/>
  <c r="AG661" i="1"/>
  <c r="AF661" i="1"/>
  <c r="Z661" i="1"/>
  <c r="Y661" i="1"/>
  <c r="T661" i="1"/>
  <c r="T625" i="1" s="1"/>
  <c r="R661" i="1"/>
  <c r="Q661" i="1"/>
  <c r="P661" i="1"/>
  <c r="N661" i="1"/>
  <c r="M661" i="1"/>
  <c r="L661" i="1"/>
  <c r="J661" i="1"/>
  <c r="I661" i="1"/>
  <c r="H661" i="1"/>
  <c r="F661" i="1"/>
  <c r="E661" i="1"/>
  <c r="D661" i="1"/>
  <c r="C661" i="1"/>
  <c r="AE734" i="1"/>
  <c r="AD734" i="1"/>
  <c r="AC734" i="1"/>
  <c r="AB734" i="1"/>
  <c r="W734" i="1"/>
  <c r="K734" i="1"/>
  <c r="G734" i="1"/>
  <c r="AE733" i="1"/>
  <c r="AD733" i="1"/>
  <c r="AC733" i="1"/>
  <c r="AB733" i="1"/>
  <c r="W733" i="1"/>
  <c r="AE732" i="1"/>
  <c r="AD732" i="1"/>
  <c r="AC732" i="1"/>
  <c r="AB732" i="1"/>
  <c r="W732" i="1"/>
  <c r="K732" i="1"/>
  <c r="G732" i="1"/>
  <c r="AE731" i="1"/>
  <c r="AD731" i="1"/>
  <c r="AC731" i="1"/>
  <c r="AB731" i="1"/>
  <c r="W731" i="1"/>
  <c r="K731" i="1"/>
  <c r="G731" i="1"/>
  <c r="AH730" i="1"/>
  <c r="AG730" i="1"/>
  <c r="AF730" i="1"/>
  <c r="Z730" i="1"/>
  <c r="Y730" i="1"/>
  <c r="X730" i="1"/>
  <c r="N730" i="1"/>
  <c r="M730" i="1"/>
  <c r="L730" i="1"/>
  <c r="J730" i="1"/>
  <c r="I730" i="1"/>
  <c r="H730" i="1"/>
  <c r="F730" i="1"/>
  <c r="E730" i="1"/>
  <c r="D730" i="1"/>
  <c r="C730" i="1"/>
  <c r="P625" i="1" l="1"/>
  <c r="R625" i="1"/>
  <c r="Y625" i="1"/>
  <c r="Q625" i="1"/>
  <c r="Z625" i="1"/>
  <c r="AA665" i="1"/>
  <c r="AA658" i="1"/>
  <c r="W661" i="1"/>
  <c r="O656" i="1"/>
  <c r="S656" i="1"/>
  <c r="G656" i="1"/>
  <c r="AA660" i="1"/>
  <c r="AE661" i="1"/>
  <c r="AA664" i="1"/>
  <c r="AA657" i="1"/>
  <c r="AA659" i="1"/>
  <c r="K730" i="1"/>
  <c r="AE656" i="1"/>
  <c r="G661" i="1"/>
  <c r="O661" i="1"/>
  <c r="AC656" i="1"/>
  <c r="G730" i="1"/>
  <c r="AA732" i="1"/>
  <c r="K661" i="1"/>
  <c r="K656" i="1"/>
  <c r="AB656" i="1"/>
  <c r="AD656" i="1"/>
  <c r="AA733" i="1"/>
  <c r="AA663" i="1"/>
  <c r="AA662" i="1"/>
  <c r="AB730" i="1"/>
  <c r="AD730" i="1"/>
  <c r="AC661" i="1"/>
  <c r="W730" i="1"/>
  <c r="AC730" i="1"/>
  <c r="AE730" i="1"/>
  <c r="AA731" i="1"/>
  <c r="AA734" i="1"/>
  <c r="AD661" i="1"/>
  <c r="W656" i="1"/>
  <c r="W625" i="1" s="1"/>
  <c r="S661" i="1"/>
  <c r="AB661" i="1"/>
  <c r="AH993" i="1"/>
  <c r="AG993" i="1"/>
  <c r="AF993" i="1"/>
  <c r="AH983" i="1"/>
  <c r="AG983" i="1"/>
  <c r="AF983" i="1"/>
  <c r="AE884" i="1"/>
  <c r="AE883" i="1"/>
  <c r="AE882" i="1"/>
  <c r="AE881" i="1"/>
  <c r="AC880" i="1"/>
  <c r="AB880" i="1"/>
  <c r="AH725" i="1"/>
  <c r="AG725" i="1"/>
  <c r="AF725" i="1"/>
  <c r="AH792" i="1"/>
  <c r="AG792" i="1"/>
  <c r="AF792" i="1"/>
  <c r="AE655" i="1"/>
  <c r="AE654" i="1"/>
  <c r="AE653" i="1"/>
  <c r="AE652" i="1"/>
  <c r="AH651" i="1"/>
  <c r="AH625" i="1" s="1"/>
  <c r="AG651" i="1"/>
  <c r="AG625" i="1" s="1"/>
  <c r="AF651" i="1"/>
  <c r="AF625" i="1" s="1"/>
  <c r="AE621" i="1"/>
  <c r="AE620" i="1"/>
  <c r="AE619" i="1"/>
  <c r="AE618" i="1"/>
  <c r="AH617" i="1"/>
  <c r="AH616" i="1" s="1"/>
  <c r="AG617" i="1"/>
  <c r="AG616" i="1" s="1"/>
  <c r="AF617" i="1"/>
  <c r="AF616" i="1" s="1"/>
  <c r="AE606" i="1"/>
  <c r="AE605" i="1"/>
  <c r="AE604" i="1"/>
  <c r="AE603" i="1"/>
  <c r="AH602" i="1"/>
  <c r="AH601" i="1" s="1"/>
  <c r="AH600" i="1" s="1"/>
  <c r="AH599" i="1" s="1"/>
  <c r="AH598" i="1" s="1"/>
  <c r="AG602" i="1"/>
  <c r="AG601" i="1" s="1"/>
  <c r="AG600" i="1" s="1"/>
  <c r="AG599" i="1" s="1"/>
  <c r="AG598" i="1" s="1"/>
  <c r="AF602" i="1"/>
  <c r="AF601" i="1" s="1"/>
  <c r="AF600" i="1" s="1"/>
  <c r="AF599" i="1" s="1"/>
  <c r="AF598" i="1" s="1"/>
  <c r="O625" i="1" l="1"/>
  <c r="S625" i="1"/>
  <c r="AE792" i="1"/>
  <c r="AE725" i="1"/>
  <c r="AE880" i="1"/>
  <c r="AA656" i="1"/>
  <c r="AE602" i="1"/>
  <c r="AE601" i="1" s="1"/>
  <c r="AE600" i="1" s="1"/>
  <c r="AE599" i="1" s="1"/>
  <c r="AE598" i="1" s="1"/>
  <c r="AE617" i="1"/>
  <c r="AE616" i="1" s="1"/>
  <c r="AA661" i="1"/>
  <c r="AA730" i="1"/>
  <c r="AE993" i="1"/>
  <c r="AE983" i="1"/>
  <c r="AE651" i="1"/>
  <c r="AE625" i="1" s="1"/>
  <c r="N885" i="1"/>
  <c r="M885" i="1"/>
  <c r="L885" i="1"/>
  <c r="J885" i="1"/>
  <c r="I885" i="1"/>
  <c r="H885" i="1"/>
  <c r="D885" i="1" l="1"/>
  <c r="K885" i="1"/>
  <c r="G885" i="1" l="1"/>
  <c r="S603" i="1" l="1"/>
  <c r="S605" i="1"/>
  <c r="S606" i="1"/>
  <c r="S618" i="1"/>
  <c r="S619" i="1"/>
  <c r="S620" i="1"/>
  <c r="S621" i="1"/>
  <c r="T602" i="1"/>
  <c r="T601" i="1" s="1"/>
  <c r="T600" i="1" s="1"/>
  <c r="T599" i="1" s="1"/>
  <c r="T598" i="1" s="1"/>
  <c r="T617" i="1"/>
  <c r="T616" i="1" s="1"/>
  <c r="T792" i="1"/>
  <c r="T725" i="1"/>
  <c r="T983" i="1"/>
  <c r="T952" i="1" s="1"/>
  <c r="U602" i="1"/>
  <c r="U601" i="1" s="1"/>
  <c r="U600" i="1" s="1"/>
  <c r="U599" i="1" s="1"/>
  <c r="U598" i="1" s="1"/>
  <c r="U616" i="1"/>
  <c r="V602" i="1"/>
  <c r="V601" i="1" s="1"/>
  <c r="V600" i="1" s="1"/>
  <c r="V599" i="1" s="1"/>
  <c r="V598" i="1" s="1"/>
  <c r="V616" i="1"/>
  <c r="S725" i="1"/>
  <c r="V952" i="1"/>
  <c r="O603" i="1"/>
  <c r="O604" i="1"/>
  <c r="O605" i="1"/>
  <c r="O606" i="1"/>
  <c r="O618" i="1"/>
  <c r="O619" i="1"/>
  <c r="O620" i="1"/>
  <c r="O621" i="1"/>
  <c r="P601" i="1"/>
  <c r="P600" i="1" s="1"/>
  <c r="P599" i="1" s="1"/>
  <c r="P598" i="1" s="1"/>
  <c r="P617" i="1"/>
  <c r="P616" i="1" s="1"/>
  <c r="P792" i="1"/>
  <c r="P725" i="1"/>
  <c r="P983" i="1"/>
  <c r="P952" i="1" s="1"/>
  <c r="Q601" i="1"/>
  <c r="Q600" i="1" s="1"/>
  <c r="Q599" i="1" s="1"/>
  <c r="Q598" i="1" s="1"/>
  <c r="Q616" i="1"/>
  <c r="Q983" i="1"/>
  <c r="Q952" i="1" s="1"/>
  <c r="R601" i="1"/>
  <c r="R600" i="1" s="1"/>
  <c r="R599" i="1" s="1"/>
  <c r="R598" i="1" s="1"/>
  <c r="R616" i="1"/>
  <c r="R983" i="1"/>
  <c r="R952" i="1" s="1"/>
  <c r="S792" i="1" l="1"/>
  <c r="O617" i="1"/>
  <c r="O616" i="1" s="1"/>
  <c r="S602" i="1"/>
  <c r="S601" i="1" s="1"/>
  <c r="S600" i="1" s="1"/>
  <c r="S599" i="1" s="1"/>
  <c r="S617" i="1"/>
  <c r="S616" i="1" s="1"/>
  <c r="O602" i="1"/>
  <c r="O601" i="1" s="1"/>
  <c r="O600" i="1" s="1"/>
  <c r="O599" i="1" s="1"/>
  <c r="O598" i="1" s="1"/>
  <c r="O725" i="1"/>
  <c r="O983" i="1"/>
  <c r="O952" i="1" s="1"/>
  <c r="O792" i="1"/>
  <c r="S983" i="1"/>
  <c r="S952" i="1" s="1"/>
  <c r="S598" i="1" l="1"/>
  <c r="AD606" i="1" l="1"/>
  <c r="AC606" i="1"/>
  <c r="AB606" i="1"/>
  <c r="W606" i="1"/>
  <c r="K606" i="1"/>
  <c r="G606" i="1"/>
  <c r="AD605" i="1"/>
  <c r="AC605" i="1"/>
  <c r="AB605" i="1"/>
  <c r="W605" i="1"/>
  <c r="K605" i="1"/>
  <c r="G605" i="1"/>
  <c r="AD604" i="1"/>
  <c r="AC604" i="1"/>
  <c r="AB604" i="1"/>
  <c r="K604" i="1"/>
  <c r="G604" i="1"/>
  <c r="AD603" i="1"/>
  <c r="AC603" i="1"/>
  <c r="AB603" i="1"/>
  <c r="W603" i="1"/>
  <c r="K603" i="1"/>
  <c r="G603" i="1"/>
  <c r="Z602" i="1"/>
  <c r="Z601" i="1" s="1"/>
  <c r="Z600" i="1" s="1"/>
  <c r="Z599" i="1" s="1"/>
  <c r="Z598" i="1" s="1"/>
  <c r="Y602" i="1"/>
  <c r="Y601" i="1" s="1"/>
  <c r="Y600" i="1" s="1"/>
  <c r="Y599" i="1" s="1"/>
  <c r="Y598" i="1" s="1"/>
  <c r="X602" i="1"/>
  <c r="X601" i="1" s="1"/>
  <c r="X600" i="1" s="1"/>
  <c r="X599" i="1" s="1"/>
  <c r="X598" i="1" s="1"/>
  <c r="N602" i="1"/>
  <c r="N601" i="1" s="1"/>
  <c r="N600" i="1" s="1"/>
  <c r="N599" i="1" s="1"/>
  <c r="N598" i="1" s="1"/>
  <c r="M602" i="1"/>
  <c r="M601" i="1" s="1"/>
  <c r="M600" i="1" s="1"/>
  <c r="M599" i="1" s="1"/>
  <c r="M598" i="1" s="1"/>
  <c r="L602" i="1"/>
  <c r="L601" i="1" s="1"/>
  <c r="L600" i="1" s="1"/>
  <c r="L599" i="1" s="1"/>
  <c r="L598" i="1" s="1"/>
  <c r="J602" i="1"/>
  <c r="J601" i="1" s="1"/>
  <c r="J600" i="1" s="1"/>
  <c r="J599" i="1" s="1"/>
  <c r="J598" i="1" s="1"/>
  <c r="I602" i="1"/>
  <c r="I601" i="1" s="1"/>
  <c r="I600" i="1" s="1"/>
  <c r="I599" i="1" s="1"/>
  <c r="I598" i="1" s="1"/>
  <c r="H602" i="1"/>
  <c r="H601" i="1" s="1"/>
  <c r="H600" i="1" s="1"/>
  <c r="H599" i="1" s="1"/>
  <c r="H598" i="1" s="1"/>
  <c r="F602" i="1"/>
  <c r="F601" i="1" s="1"/>
  <c r="F600" i="1" s="1"/>
  <c r="F599" i="1" s="1"/>
  <c r="F598" i="1" s="1"/>
  <c r="E602" i="1"/>
  <c r="E601" i="1" s="1"/>
  <c r="E600" i="1" s="1"/>
  <c r="E599" i="1" s="1"/>
  <c r="E598" i="1" s="1"/>
  <c r="D602" i="1"/>
  <c r="D601" i="1" s="1"/>
  <c r="D600" i="1" s="1"/>
  <c r="D599" i="1" s="1"/>
  <c r="D598" i="1" s="1"/>
  <c r="C602" i="1"/>
  <c r="C601" i="1" s="1"/>
  <c r="C600" i="1" s="1"/>
  <c r="C599" i="1" s="1"/>
  <c r="C598" i="1" s="1"/>
  <c r="AD655" i="1"/>
  <c r="AC655" i="1"/>
  <c r="AB655" i="1"/>
  <c r="K655" i="1"/>
  <c r="G655" i="1"/>
  <c r="AD654" i="1"/>
  <c r="AC654" i="1"/>
  <c r="AB654" i="1"/>
  <c r="K654" i="1"/>
  <c r="G654" i="1"/>
  <c r="AD653" i="1"/>
  <c r="AC653" i="1"/>
  <c r="AB653" i="1"/>
  <c r="K653" i="1"/>
  <c r="G653" i="1"/>
  <c r="AD652" i="1"/>
  <c r="AC652" i="1"/>
  <c r="AB652" i="1"/>
  <c r="K652" i="1"/>
  <c r="G652" i="1"/>
  <c r="N651" i="1"/>
  <c r="N625" i="1" s="1"/>
  <c r="M651" i="1"/>
  <c r="M625" i="1" s="1"/>
  <c r="L651" i="1"/>
  <c r="L625" i="1" s="1"/>
  <c r="J651" i="1"/>
  <c r="J625" i="1" s="1"/>
  <c r="I651" i="1"/>
  <c r="I625" i="1" s="1"/>
  <c r="H651" i="1"/>
  <c r="H625" i="1" s="1"/>
  <c r="F651" i="1"/>
  <c r="F625" i="1" s="1"/>
  <c r="E651" i="1"/>
  <c r="E625" i="1" s="1"/>
  <c r="D651" i="1"/>
  <c r="D625" i="1" s="1"/>
  <c r="C651" i="1"/>
  <c r="C625" i="1" s="1"/>
  <c r="AD621" i="1"/>
  <c r="AC621" i="1"/>
  <c r="AB621" i="1"/>
  <c r="W621" i="1"/>
  <c r="K621" i="1"/>
  <c r="G621" i="1"/>
  <c r="AD620" i="1"/>
  <c r="AC620" i="1"/>
  <c r="AB620" i="1"/>
  <c r="W620" i="1"/>
  <c r="K620" i="1"/>
  <c r="G620" i="1"/>
  <c r="AD619" i="1"/>
  <c r="AC619" i="1"/>
  <c r="AB619" i="1"/>
  <c r="W619" i="1"/>
  <c r="K619" i="1"/>
  <c r="G619" i="1"/>
  <c r="AD618" i="1"/>
  <c r="AC618" i="1"/>
  <c r="AB618" i="1"/>
  <c r="W618" i="1"/>
  <c r="K618" i="1"/>
  <c r="G618" i="1"/>
  <c r="Z616" i="1"/>
  <c r="Y616" i="1"/>
  <c r="X617" i="1"/>
  <c r="X616" i="1" s="1"/>
  <c r="N617" i="1"/>
  <c r="N616" i="1" s="1"/>
  <c r="M617" i="1"/>
  <c r="M616" i="1" s="1"/>
  <c r="L617" i="1"/>
  <c r="L616" i="1" s="1"/>
  <c r="J617" i="1"/>
  <c r="J616" i="1" s="1"/>
  <c r="I617" i="1"/>
  <c r="I616" i="1" s="1"/>
  <c r="H617" i="1"/>
  <c r="H616" i="1" s="1"/>
  <c r="F617" i="1"/>
  <c r="F616" i="1" s="1"/>
  <c r="E617" i="1"/>
  <c r="E616" i="1" s="1"/>
  <c r="D617" i="1"/>
  <c r="D616" i="1" s="1"/>
  <c r="C617" i="1"/>
  <c r="C616" i="1" s="1"/>
  <c r="G651" i="1" l="1"/>
  <c r="G602" i="1"/>
  <c r="G617" i="1"/>
  <c r="W617" i="1"/>
  <c r="W616" i="1" s="1"/>
  <c r="AA606" i="1"/>
  <c r="AA655" i="1"/>
  <c r="K651" i="1"/>
  <c r="K625" i="1" s="1"/>
  <c r="AA653" i="1"/>
  <c r="AA618" i="1"/>
  <c r="AA619" i="1"/>
  <c r="AA620" i="1"/>
  <c r="AC651" i="1"/>
  <c r="AC625" i="1" s="1"/>
  <c r="K602" i="1"/>
  <c r="K601" i="1" s="1"/>
  <c r="K600" i="1" s="1"/>
  <c r="K599" i="1" s="1"/>
  <c r="K598" i="1" s="1"/>
  <c r="W602" i="1"/>
  <c r="AA603" i="1"/>
  <c r="AA604" i="1"/>
  <c r="AA605" i="1"/>
  <c r="AD651" i="1"/>
  <c r="AD625" i="1" s="1"/>
  <c r="AA621" i="1"/>
  <c r="AA652" i="1"/>
  <c r="AA654" i="1"/>
  <c r="K617" i="1"/>
  <c r="K616" i="1" s="1"/>
  <c r="AB651" i="1"/>
  <c r="AB625" i="1" s="1"/>
  <c r="AC617" i="1"/>
  <c r="AC616" i="1" s="1"/>
  <c r="AB617" i="1"/>
  <c r="AD617" i="1"/>
  <c r="AD616" i="1" s="1"/>
  <c r="AB602" i="1"/>
  <c r="AD602" i="1"/>
  <c r="AD601" i="1" s="1"/>
  <c r="AD600" i="1" s="1"/>
  <c r="AD599" i="1" s="1"/>
  <c r="AD598" i="1" s="1"/>
  <c r="AC602" i="1"/>
  <c r="AC601" i="1" s="1"/>
  <c r="AC600" i="1" s="1"/>
  <c r="AC599" i="1" s="1"/>
  <c r="AC598" i="1" s="1"/>
  <c r="G625" i="1" l="1"/>
  <c r="W601" i="1"/>
  <c r="G601" i="1"/>
  <c r="G616" i="1"/>
  <c r="AA651" i="1"/>
  <c r="AB601" i="1"/>
  <c r="AB600" i="1" s="1"/>
  <c r="AB599" i="1" s="1"/>
  <c r="AB598" i="1" s="1"/>
  <c r="AA602" i="1"/>
  <c r="AB616" i="1"/>
  <c r="AA617" i="1"/>
  <c r="AA625" i="1" l="1"/>
  <c r="W600" i="1"/>
  <c r="AA616" i="1"/>
  <c r="G600" i="1"/>
  <c r="AA601" i="1"/>
  <c r="AA600" i="1" l="1"/>
  <c r="W599" i="1"/>
  <c r="G599" i="1"/>
  <c r="AA599" i="1" l="1"/>
  <c r="W598" i="1"/>
  <c r="G598" i="1"/>
  <c r="AA598" i="1" l="1"/>
  <c r="Z952" i="1"/>
  <c r="X983" i="1"/>
  <c r="X952" i="1" s="1"/>
  <c r="N983" i="1"/>
  <c r="N952" i="1" s="1"/>
  <c r="M983" i="1"/>
  <c r="M952" i="1" s="1"/>
  <c r="L983" i="1"/>
  <c r="L952" i="1" s="1"/>
  <c r="J983" i="1"/>
  <c r="J952" i="1" s="1"/>
  <c r="I983" i="1"/>
  <c r="I952" i="1" s="1"/>
  <c r="H983" i="1"/>
  <c r="H952" i="1" s="1"/>
  <c r="F983" i="1"/>
  <c r="F952" i="1" s="1"/>
  <c r="E983" i="1"/>
  <c r="E952" i="1" s="1"/>
  <c r="D983" i="1"/>
  <c r="D952" i="1" s="1"/>
  <c r="C983" i="1"/>
  <c r="C952" i="1" s="1"/>
  <c r="N925" i="1"/>
  <c r="I925" i="1"/>
  <c r="J925" i="1"/>
  <c r="AD884" i="1"/>
  <c r="AC884" i="1"/>
  <c r="AB884" i="1"/>
  <c r="K884" i="1"/>
  <c r="G884" i="1"/>
  <c r="AD883" i="1"/>
  <c r="AC883" i="1"/>
  <c r="AB883" i="1"/>
  <c r="K883" i="1"/>
  <c r="G883" i="1"/>
  <c r="AD882" i="1"/>
  <c r="AC882" i="1"/>
  <c r="AB882" i="1"/>
  <c r="K882" i="1"/>
  <c r="G882" i="1"/>
  <c r="AD881" i="1"/>
  <c r="AA881" i="1" s="1"/>
  <c r="X725" i="1"/>
  <c r="N725" i="1"/>
  <c r="M725" i="1"/>
  <c r="L725" i="1"/>
  <c r="J725" i="1"/>
  <c r="I725" i="1"/>
  <c r="H725" i="1"/>
  <c r="F725" i="1"/>
  <c r="E725" i="1"/>
  <c r="D725" i="1"/>
  <c r="C725" i="1"/>
  <c r="D874" i="1"/>
  <c r="D873" i="1" s="1"/>
  <c r="N874" i="1"/>
  <c r="N873" i="1" s="1"/>
  <c r="M874" i="1"/>
  <c r="M873" i="1" s="1"/>
  <c r="L874" i="1"/>
  <c r="L873" i="1" s="1"/>
  <c r="J874" i="1"/>
  <c r="J873" i="1" s="1"/>
  <c r="I874" i="1"/>
  <c r="I873" i="1" s="1"/>
  <c r="H874" i="1"/>
  <c r="H873" i="1" s="1"/>
  <c r="AC792" i="1"/>
  <c r="AA792" i="1" s="1"/>
  <c r="X792" i="1"/>
  <c r="N792" i="1"/>
  <c r="M792" i="1"/>
  <c r="L792" i="1"/>
  <c r="J792" i="1"/>
  <c r="I792" i="1"/>
  <c r="H792" i="1"/>
  <c r="F792" i="1"/>
  <c r="E792" i="1"/>
  <c r="D792" i="1"/>
  <c r="C792" i="1"/>
  <c r="N610" i="1"/>
  <c r="K610" i="1"/>
  <c r="J610" i="1"/>
  <c r="I610" i="1"/>
  <c r="M610" i="1"/>
  <c r="G880" i="1" l="1"/>
  <c r="K880" i="1"/>
  <c r="AC725" i="1"/>
  <c r="AA725" i="1" s="1"/>
  <c r="W725" i="1"/>
  <c r="W792" i="1"/>
  <c r="I893" i="1"/>
  <c r="I892" i="1" s="1"/>
  <c r="I891" i="1" s="1"/>
  <c r="N893" i="1"/>
  <c r="N892" i="1" s="1"/>
  <c r="N891" i="1" s="1"/>
  <c r="G792" i="1"/>
  <c r="N939" i="1"/>
  <c r="N938" i="1" s="1"/>
  <c r="N937" i="1" s="1"/>
  <c r="J939" i="1"/>
  <c r="J938" i="1" s="1"/>
  <c r="J937" i="1" s="1"/>
  <c r="I684" i="1"/>
  <c r="L684" i="1"/>
  <c r="N684" i="1"/>
  <c r="I741" i="1"/>
  <c r="I740" i="1" s="1"/>
  <c r="L741" i="1"/>
  <c r="L740" i="1" s="1"/>
  <c r="N741" i="1"/>
  <c r="N740" i="1" s="1"/>
  <c r="H847" i="1"/>
  <c r="J847" i="1"/>
  <c r="M847" i="1"/>
  <c r="J893" i="1"/>
  <c r="J892" i="1" s="1"/>
  <c r="J891" i="1" s="1"/>
  <c r="M939" i="1"/>
  <c r="M938" i="1" s="1"/>
  <c r="M937" i="1" s="1"/>
  <c r="I1003" i="1"/>
  <c r="L1003" i="1"/>
  <c r="N1003" i="1"/>
  <c r="W983" i="1"/>
  <c r="W952" i="1" s="1"/>
  <c r="G983" i="1"/>
  <c r="K983" i="1"/>
  <c r="K952" i="1" s="1"/>
  <c r="H939" i="1"/>
  <c r="H938" i="1" s="1"/>
  <c r="H937" i="1" s="1"/>
  <c r="K939" i="1"/>
  <c r="K938" i="1" s="1"/>
  <c r="K937" i="1" s="1"/>
  <c r="L939" i="1"/>
  <c r="L938" i="1" s="1"/>
  <c r="L937" i="1" s="1"/>
  <c r="H684" i="1"/>
  <c r="J684" i="1"/>
  <c r="M684" i="1"/>
  <c r="D684" i="1"/>
  <c r="I847" i="1"/>
  <c r="L847" i="1"/>
  <c r="N847" i="1"/>
  <c r="G725" i="1"/>
  <c r="I939" i="1"/>
  <c r="I938" i="1" s="1"/>
  <c r="I937" i="1" s="1"/>
  <c r="H1003" i="1"/>
  <c r="J1003" i="1"/>
  <c r="M1003" i="1"/>
  <c r="D847" i="1"/>
  <c r="H741" i="1"/>
  <c r="H740" i="1" s="1"/>
  <c r="J741" i="1"/>
  <c r="J740" i="1" s="1"/>
  <c r="D1003" i="1"/>
  <c r="D741" i="1"/>
  <c r="D740" i="1" s="1"/>
  <c r="M741" i="1"/>
  <c r="M740" i="1" s="1"/>
  <c r="K792" i="1"/>
  <c r="K725" i="1"/>
  <c r="I609" i="1"/>
  <c r="I608" i="1" s="1"/>
  <c r="I607" i="1" s="1"/>
  <c r="M609" i="1"/>
  <c r="M608" i="1" s="1"/>
  <c r="M607" i="1" s="1"/>
  <c r="K609" i="1"/>
  <c r="K608" i="1" s="1"/>
  <c r="K607" i="1" s="1"/>
  <c r="N609" i="1"/>
  <c r="N608" i="1" s="1"/>
  <c r="N607" i="1" s="1"/>
  <c r="J609" i="1"/>
  <c r="J608" i="1" s="1"/>
  <c r="J607" i="1" s="1"/>
  <c r="AB792" i="1"/>
  <c r="AD792" i="1"/>
  <c r="G610" i="1"/>
  <c r="AB725" i="1"/>
  <c r="AD725" i="1"/>
  <c r="AD880" i="1"/>
  <c r="AA880" i="1" s="1"/>
  <c r="AA882" i="1"/>
  <c r="AA883" i="1"/>
  <c r="AA884" i="1"/>
  <c r="AC983" i="1"/>
  <c r="H925" i="1"/>
  <c r="L925" i="1"/>
  <c r="M925" i="1"/>
  <c r="K925" i="1"/>
  <c r="AB983" i="1"/>
  <c r="AD983" i="1"/>
  <c r="H610" i="1"/>
  <c r="L610" i="1"/>
  <c r="K874" i="1"/>
  <c r="K873" i="1" s="1"/>
  <c r="D610" i="1"/>
  <c r="D925" i="1"/>
  <c r="D939" i="1"/>
  <c r="D938" i="1" s="1"/>
  <c r="D937" i="1" s="1"/>
  <c r="M624" i="1" l="1"/>
  <c r="M623" i="1" s="1"/>
  <c r="M622" i="1" s="1"/>
  <c r="H624" i="1"/>
  <c r="L624" i="1"/>
  <c r="L623" i="1" s="1"/>
  <c r="L622" i="1" s="1"/>
  <c r="D624" i="1"/>
  <c r="D623" i="1" s="1"/>
  <c r="D622" i="1" s="1"/>
  <c r="J624" i="1"/>
  <c r="J623" i="1" s="1"/>
  <c r="J622" i="1" s="1"/>
  <c r="N624" i="1"/>
  <c r="N623" i="1" s="1"/>
  <c r="N622" i="1" s="1"/>
  <c r="I624" i="1"/>
  <c r="I623" i="1" s="1"/>
  <c r="I622" i="1" s="1"/>
  <c r="G952" i="1"/>
  <c r="J951" i="1"/>
  <c r="J950" i="1" s="1"/>
  <c r="J936" i="1" s="1"/>
  <c r="G874" i="1"/>
  <c r="H623" i="1"/>
  <c r="H622" i="1" s="1"/>
  <c r="G925" i="1"/>
  <c r="H893" i="1"/>
  <c r="H892" i="1" s="1"/>
  <c r="H891" i="1" s="1"/>
  <c r="I951" i="1"/>
  <c r="I950" i="1" s="1"/>
  <c r="I936" i="1" s="1"/>
  <c r="N951" i="1"/>
  <c r="N950" i="1" s="1"/>
  <c r="N936" i="1" s="1"/>
  <c r="M951" i="1"/>
  <c r="M950" i="1" s="1"/>
  <c r="M936" i="1" s="1"/>
  <c r="M893" i="1"/>
  <c r="M892" i="1" s="1"/>
  <c r="M891" i="1" s="1"/>
  <c r="K741" i="1"/>
  <c r="K740" i="1" s="1"/>
  <c r="G939" i="1"/>
  <c r="G847" i="1"/>
  <c r="K684" i="1"/>
  <c r="K893" i="1"/>
  <c r="K892" i="1" s="1"/>
  <c r="K891" i="1" s="1"/>
  <c r="G684" i="1"/>
  <c r="K847" i="1"/>
  <c r="L893" i="1"/>
  <c r="L892" i="1" s="1"/>
  <c r="L891" i="1" s="1"/>
  <c r="G741" i="1"/>
  <c r="D893" i="1"/>
  <c r="D892" i="1" s="1"/>
  <c r="D951" i="1"/>
  <c r="D950" i="1" s="1"/>
  <c r="D936" i="1" s="1"/>
  <c r="G1003" i="1"/>
  <c r="K1003" i="1"/>
  <c r="L609" i="1"/>
  <c r="L608" i="1" s="1"/>
  <c r="L607" i="1" s="1"/>
  <c r="G609" i="1"/>
  <c r="D609" i="1"/>
  <c r="D608" i="1" s="1"/>
  <c r="D607" i="1" s="1"/>
  <c r="H609" i="1"/>
  <c r="H608" i="1" s="1"/>
  <c r="H607" i="1" s="1"/>
  <c r="AA983" i="1"/>
  <c r="L951" i="1"/>
  <c r="L950" i="1" s="1"/>
  <c r="L936" i="1" s="1"/>
  <c r="H951" i="1"/>
  <c r="H950" i="1" s="1"/>
  <c r="H936" i="1" s="1"/>
  <c r="G740" i="1" l="1"/>
  <c r="K624" i="1"/>
  <c r="K623" i="1" s="1"/>
  <c r="K622" i="1" s="1"/>
  <c r="G893" i="1"/>
  <c r="G938" i="1"/>
  <c r="G873" i="1"/>
  <c r="I597" i="1"/>
  <c r="I10" i="1" s="1"/>
  <c r="N597" i="1"/>
  <c r="N10" i="1" s="1"/>
  <c r="J597" i="1"/>
  <c r="J10" i="1" s="1"/>
  <c r="K951" i="1"/>
  <c r="K950" i="1" s="1"/>
  <c r="K936" i="1" s="1"/>
  <c r="M597" i="1"/>
  <c r="M10" i="1" s="1"/>
  <c r="G951" i="1"/>
  <c r="D891" i="1"/>
  <c r="D597" i="1" s="1"/>
  <c r="D10" i="1" s="1"/>
  <c r="L597" i="1"/>
  <c r="L10" i="1" s="1"/>
  <c r="H597" i="1"/>
  <c r="H10" i="1" s="1"/>
  <c r="G608" i="1"/>
  <c r="G624" i="1" l="1"/>
  <c r="G623" i="1" s="1"/>
  <c r="G607" i="1"/>
  <c r="G950" i="1"/>
  <c r="G892" i="1"/>
  <c r="G937" i="1"/>
  <c r="K597" i="1"/>
  <c r="K10" i="1" s="1"/>
  <c r="G622" i="1" l="1"/>
  <c r="G936" i="1"/>
  <c r="G891" i="1"/>
  <c r="G597" i="1" l="1"/>
  <c r="G10" i="1" s="1"/>
  <c r="AH610" i="1" l="1"/>
  <c r="AH609" i="1" s="1"/>
  <c r="AH608" i="1" s="1"/>
  <c r="AH607" i="1" s="1"/>
  <c r="AG610" i="1"/>
  <c r="AG609" i="1" s="1"/>
  <c r="AG608" i="1" s="1"/>
  <c r="AG607" i="1" s="1"/>
  <c r="AH1003" i="1"/>
  <c r="AH885" i="1" l="1"/>
  <c r="AH874" i="1" s="1"/>
  <c r="AH873" i="1" s="1"/>
  <c r="AD952" i="1"/>
  <c r="AH952" i="1"/>
  <c r="AH951" i="1" s="1"/>
  <c r="AH950" i="1" s="1"/>
  <c r="AF952" i="1"/>
  <c r="AG885" i="1"/>
  <c r="AG874" i="1" s="1"/>
  <c r="AG873" i="1" s="1"/>
  <c r="AC952" i="1"/>
  <c r="AG952" i="1"/>
  <c r="AH684" i="1"/>
  <c r="AG741" i="1"/>
  <c r="AG740" i="1" s="1"/>
  <c r="AG925" i="1"/>
  <c r="AG939" i="1"/>
  <c r="AG938" i="1" s="1"/>
  <c r="AG937" i="1" s="1"/>
  <c r="AH939" i="1"/>
  <c r="AH938" i="1" s="1"/>
  <c r="AH937" i="1" s="1"/>
  <c r="AG847" i="1"/>
  <c r="AG684" i="1"/>
  <c r="AH847" i="1"/>
  <c r="AH741" i="1"/>
  <c r="AH740" i="1" s="1"/>
  <c r="AH925" i="1"/>
  <c r="AG1003" i="1"/>
  <c r="AF684" i="1"/>
  <c r="AF885" i="1"/>
  <c r="AF874" i="1" s="1"/>
  <c r="AF873" i="1" s="1"/>
  <c r="AE885" i="1"/>
  <c r="AF847" i="1"/>
  <c r="AF741" i="1"/>
  <c r="AF740" i="1" s="1"/>
  <c r="AF925" i="1"/>
  <c r="AF939" i="1"/>
  <c r="AF938" i="1" s="1"/>
  <c r="AF937" i="1" s="1"/>
  <c r="AE952" i="1"/>
  <c r="AF1003" i="1"/>
  <c r="AE610" i="1"/>
  <c r="AE609" i="1" s="1"/>
  <c r="AE608" i="1" s="1"/>
  <c r="AE607" i="1" s="1"/>
  <c r="AF610" i="1"/>
  <c r="AF609" i="1" s="1"/>
  <c r="AF608" i="1" s="1"/>
  <c r="AF607" i="1" s="1"/>
  <c r="AF624" i="1" l="1"/>
  <c r="AF623" i="1" s="1"/>
  <c r="AF622" i="1" s="1"/>
  <c r="AH624" i="1"/>
  <c r="AG624" i="1"/>
  <c r="AG623" i="1" s="1"/>
  <c r="AG622" i="1" s="1"/>
  <c r="AB952" i="1"/>
  <c r="AE874" i="1"/>
  <c r="AE873" i="1" s="1"/>
  <c r="AH623" i="1"/>
  <c r="AH622" i="1" s="1"/>
  <c r="AH893" i="1"/>
  <c r="AH892" i="1" s="1"/>
  <c r="AH891" i="1" s="1"/>
  <c r="AG893" i="1"/>
  <c r="AG892" i="1" s="1"/>
  <c r="AG891" i="1" s="1"/>
  <c r="AH936" i="1"/>
  <c r="AG951" i="1"/>
  <c r="AG950" i="1" s="1"/>
  <c r="AG936" i="1" s="1"/>
  <c r="AE939" i="1"/>
  <c r="AE938" i="1" s="1"/>
  <c r="AE937" i="1" s="1"/>
  <c r="AE925" i="1"/>
  <c r="AE1003" i="1"/>
  <c r="AF893" i="1"/>
  <c r="AF892" i="1" s="1"/>
  <c r="AF891" i="1" s="1"/>
  <c r="AE847" i="1"/>
  <c r="AE684" i="1"/>
  <c r="AF951" i="1"/>
  <c r="AF950" i="1" s="1"/>
  <c r="AF936" i="1" s="1"/>
  <c r="AE741" i="1"/>
  <c r="AE740" i="1" s="1"/>
  <c r="AE624" i="1" l="1"/>
  <c r="AE623" i="1" s="1"/>
  <c r="AE622" i="1" s="1"/>
  <c r="AA952" i="1"/>
  <c r="AH597" i="1"/>
  <c r="AH10" i="1" s="1"/>
  <c r="AG597" i="1"/>
  <c r="AG10" i="1" s="1"/>
  <c r="AE893" i="1"/>
  <c r="AE892" i="1" s="1"/>
  <c r="AE891" i="1" s="1"/>
  <c r="AF597" i="1"/>
  <c r="AF10" i="1" s="1"/>
  <c r="AE951" i="1"/>
  <c r="AE950" i="1" s="1"/>
  <c r="AE936" i="1" s="1"/>
  <c r="AE597" i="1" l="1"/>
  <c r="AE10" i="1" s="1"/>
  <c r="R885" i="1" l="1"/>
  <c r="R874" i="1" s="1"/>
  <c r="R873" i="1" s="1"/>
  <c r="R939" i="1"/>
  <c r="R938" i="1" s="1"/>
  <c r="R937" i="1" s="1"/>
  <c r="R847" i="1"/>
  <c r="Q925" i="1"/>
  <c r="Q847" i="1"/>
  <c r="R1003" i="1"/>
  <c r="R925" i="1" l="1"/>
  <c r="C925" i="1"/>
  <c r="Z1003" i="1"/>
  <c r="X847" i="1"/>
  <c r="Y684" i="1"/>
  <c r="Q684" i="1"/>
  <c r="Z610" i="1"/>
  <c r="Z609" i="1" s="1"/>
  <c r="Z608" i="1" s="1"/>
  <c r="Z607" i="1" s="1"/>
  <c r="AD610" i="1"/>
  <c r="AD609" i="1" s="1"/>
  <c r="AD608" i="1" s="1"/>
  <c r="AD607" i="1" s="1"/>
  <c r="U925" i="1"/>
  <c r="Y847" i="1"/>
  <c r="C847" i="1"/>
  <c r="Y885" i="1"/>
  <c r="Y874" i="1" s="1"/>
  <c r="Y873" i="1" s="1"/>
  <c r="AC885" i="1"/>
  <c r="X610" i="1"/>
  <c r="X609" i="1" s="1"/>
  <c r="X608" i="1" s="1"/>
  <c r="X607" i="1" s="1"/>
  <c r="E847" i="1"/>
  <c r="X1003" i="1"/>
  <c r="U885" i="1"/>
  <c r="U874" i="1" s="1"/>
  <c r="U873" i="1" s="1"/>
  <c r="Z847" i="1"/>
  <c r="E1003" i="1"/>
  <c r="Z925" i="1"/>
  <c r="X684" i="1"/>
  <c r="V925" i="1"/>
  <c r="T741" i="1"/>
  <c r="T740" i="1" s="1"/>
  <c r="E925" i="1"/>
  <c r="C939" i="1"/>
  <c r="C938" i="1" s="1"/>
  <c r="C937" i="1" s="1"/>
  <c r="P1003" i="1"/>
  <c r="U741" i="1"/>
  <c r="U740" i="1" s="1"/>
  <c r="T610" i="1"/>
  <c r="T609" i="1" s="1"/>
  <c r="T608" i="1" s="1"/>
  <c r="T607" i="1" s="1"/>
  <c r="V1003" i="1"/>
  <c r="V684" i="1"/>
  <c r="P925" i="1"/>
  <c r="P847" i="1"/>
  <c r="F885" i="1"/>
  <c r="F874" i="1" s="1"/>
  <c r="F873" i="1" s="1"/>
  <c r="C684" i="1"/>
  <c r="T847" i="1"/>
  <c r="P885" i="1"/>
  <c r="P874" i="1" s="1"/>
  <c r="P873" i="1" s="1"/>
  <c r="E885" i="1"/>
  <c r="E874" i="1" s="1"/>
  <c r="E873" i="1" s="1"/>
  <c r="Z684" i="1"/>
  <c r="P610" i="1"/>
  <c r="P609" i="1" s="1"/>
  <c r="P608" i="1" s="1"/>
  <c r="P607" i="1" s="1"/>
  <c r="U1003" i="1"/>
  <c r="C610" i="1"/>
  <c r="C609" i="1" s="1"/>
  <c r="C608" i="1" s="1"/>
  <c r="C607" i="1" s="1"/>
  <c r="Y741" i="1"/>
  <c r="Y740" i="1" s="1"/>
  <c r="V610" i="1"/>
  <c r="V609" i="1" s="1"/>
  <c r="V608" i="1" s="1"/>
  <c r="V607" i="1" s="1"/>
  <c r="V741" i="1"/>
  <c r="V740" i="1" s="1"/>
  <c r="U939" i="1"/>
  <c r="U938" i="1" s="1"/>
  <c r="U937" i="1" s="1"/>
  <c r="Y1003" i="1"/>
  <c r="F610" i="1"/>
  <c r="F609" i="1" s="1"/>
  <c r="F608" i="1" s="1"/>
  <c r="F607" i="1" s="1"/>
  <c r="F741" i="1"/>
  <c r="F740" i="1" s="1"/>
  <c r="T939" i="1"/>
  <c r="T938" i="1" s="1"/>
  <c r="T937" i="1" s="1"/>
  <c r="F925" i="1"/>
  <c r="U684" i="1"/>
  <c r="Z741" i="1"/>
  <c r="Z740" i="1" s="1"/>
  <c r="Q741" i="1"/>
  <c r="Q740" i="1" s="1"/>
  <c r="F847" i="1"/>
  <c r="Q610" i="1"/>
  <c r="Q609" i="1" s="1"/>
  <c r="Q608" i="1" s="1"/>
  <c r="Q607" i="1" s="1"/>
  <c r="C1003" i="1"/>
  <c r="X885" i="1"/>
  <c r="X874" i="1" s="1"/>
  <c r="X873" i="1" s="1"/>
  <c r="U847" i="1"/>
  <c r="U610" i="1"/>
  <c r="U609" i="1" s="1"/>
  <c r="U608" i="1" s="1"/>
  <c r="U607" i="1" s="1"/>
  <c r="R951" i="1"/>
  <c r="R950" i="1" s="1"/>
  <c r="R936" i="1" s="1"/>
  <c r="Z939" i="1"/>
  <c r="Z938" i="1" s="1"/>
  <c r="Z937" i="1" s="1"/>
  <c r="F684" i="1"/>
  <c r="Y925" i="1"/>
  <c r="P741" i="1"/>
  <c r="P740" i="1" s="1"/>
  <c r="R610" i="1"/>
  <c r="R609" i="1" s="1"/>
  <c r="R608" i="1" s="1"/>
  <c r="R607" i="1" s="1"/>
  <c r="P939" i="1"/>
  <c r="P938" i="1" s="1"/>
  <c r="P937" i="1" s="1"/>
  <c r="Z885" i="1"/>
  <c r="Z874" i="1" s="1"/>
  <c r="Z873" i="1" s="1"/>
  <c r="AD885" i="1"/>
  <c r="T885" i="1"/>
  <c r="T874" i="1" s="1"/>
  <c r="T873" i="1" s="1"/>
  <c r="X741" i="1"/>
  <c r="X740" i="1" s="1"/>
  <c r="F1003" i="1"/>
  <c r="T1003" i="1"/>
  <c r="E684" i="1"/>
  <c r="Y610" i="1"/>
  <c r="Y609" i="1" s="1"/>
  <c r="Y608" i="1" s="1"/>
  <c r="Y607" i="1" s="1"/>
  <c r="AC610" i="1"/>
  <c r="AC609" i="1" s="1"/>
  <c r="AC608" i="1" s="1"/>
  <c r="AC607" i="1" s="1"/>
  <c r="V939" i="1"/>
  <c r="V938" i="1" s="1"/>
  <c r="V937" i="1" s="1"/>
  <c r="V847" i="1"/>
  <c r="C885" i="1"/>
  <c r="C874" i="1" s="1"/>
  <c r="C873" i="1" s="1"/>
  <c r="E610" i="1"/>
  <c r="E609" i="1" s="1"/>
  <c r="E608" i="1" s="1"/>
  <c r="E607" i="1" s="1"/>
  <c r="E939" i="1"/>
  <c r="E938" i="1" s="1"/>
  <c r="E937" i="1" s="1"/>
  <c r="R741" i="1"/>
  <c r="R740" i="1" s="1"/>
  <c r="Q939" i="1"/>
  <c r="Q938" i="1" s="1"/>
  <c r="Q937" i="1" s="1"/>
  <c r="Q893" i="1"/>
  <c r="Q892" i="1" s="1"/>
  <c r="Q891" i="1" s="1"/>
  <c r="F939" i="1"/>
  <c r="F938" i="1" s="1"/>
  <c r="F937" i="1" s="1"/>
  <c r="T925" i="1"/>
  <c r="X939" i="1"/>
  <c r="X938" i="1" s="1"/>
  <c r="X937" i="1" s="1"/>
  <c r="E741" i="1"/>
  <c r="E740" i="1" s="1"/>
  <c r="Q885" i="1"/>
  <c r="P684" i="1"/>
  <c r="C741" i="1"/>
  <c r="C740" i="1" s="1"/>
  <c r="V885" i="1"/>
  <c r="V874" i="1" s="1"/>
  <c r="V873" i="1" s="1"/>
  <c r="R684" i="1"/>
  <c r="X925" i="1"/>
  <c r="Q1003" i="1"/>
  <c r="T684" i="1"/>
  <c r="Y939" i="1"/>
  <c r="Y938" i="1" s="1"/>
  <c r="Y937" i="1" s="1"/>
  <c r="F624" i="1" l="1"/>
  <c r="P624" i="1"/>
  <c r="R624" i="1"/>
  <c r="X624" i="1"/>
  <c r="E624" i="1"/>
  <c r="E623" i="1" s="1"/>
  <c r="E622" i="1" s="1"/>
  <c r="C624" i="1"/>
  <c r="C623" i="1" s="1"/>
  <c r="C622" i="1" s="1"/>
  <c r="T624" i="1"/>
  <c r="Z624" i="1"/>
  <c r="Z623" i="1" s="1"/>
  <c r="Z622" i="1" s="1"/>
  <c r="V624" i="1"/>
  <c r="Y624" i="1"/>
  <c r="Y623" i="1" s="1"/>
  <c r="Y622" i="1" s="1"/>
  <c r="U624" i="1"/>
  <c r="U623" i="1" s="1"/>
  <c r="U622" i="1" s="1"/>
  <c r="X951" i="1"/>
  <c r="X950" i="1" s="1"/>
  <c r="X936" i="1" s="1"/>
  <c r="Y951" i="1"/>
  <c r="Y950" i="1" s="1"/>
  <c r="Y936" i="1" s="1"/>
  <c r="F623" i="1"/>
  <c r="F622" i="1" s="1"/>
  <c r="R623" i="1"/>
  <c r="R622" i="1" s="1"/>
  <c r="X623" i="1"/>
  <c r="X622" i="1" s="1"/>
  <c r="AD874" i="1"/>
  <c r="AD873" i="1" s="1"/>
  <c r="Q874" i="1"/>
  <c r="Q873" i="1" s="1"/>
  <c r="Q624" i="1" s="1"/>
  <c r="AC874" i="1"/>
  <c r="AC873" i="1" s="1"/>
  <c r="U951" i="1"/>
  <c r="U950" i="1" s="1"/>
  <c r="U936" i="1" s="1"/>
  <c r="O939" i="1"/>
  <c r="O938" i="1" s="1"/>
  <c r="O937" i="1" s="1"/>
  <c r="U893" i="1"/>
  <c r="U892" i="1" s="1"/>
  <c r="U891" i="1" s="1"/>
  <c r="AC925" i="1"/>
  <c r="R893" i="1"/>
  <c r="R892" i="1" s="1"/>
  <c r="R891" i="1" s="1"/>
  <c r="C951" i="1"/>
  <c r="C950" i="1" s="1"/>
  <c r="C936" i="1" s="1"/>
  <c r="AC939" i="1"/>
  <c r="AC938" i="1" s="1"/>
  <c r="AC937" i="1" s="1"/>
  <c r="E893" i="1"/>
  <c r="E892" i="1" s="1"/>
  <c r="E891" i="1" s="1"/>
  <c r="C893" i="1"/>
  <c r="C892" i="1" s="1"/>
  <c r="C891" i="1" s="1"/>
  <c r="Z951" i="1"/>
  <c r="Z950" i="1" s="1"/>
  <c r="Z936" i="1" s="1"/>
  <c r="AC1003" i="1"/>
  <c r="AC951" i="1" s="1"/>
  <c r="AC950" i="1" s="1"/>
  <c r="V893" i="1"/>
  <c r="V892" i="1" s="1"/>
  <c r="V891" i="1" s="1"/>
  <c r="P893" i="1"/>
  <c r="P892" i="1" s="1"/>
  <c r="P891" i="1" s="1"/>
  <c r="Z893" i="1"/>
  <c r="Z892" i="1" s="1"/>
  <c r="Z891" i="1" s="1"/>
  <c r="O925" i="1"/>
  <c r="E951" i="1"/>
  <c r="E950" i="1" s="1"/>
  <c r="E936" i="1" s="1"/>
  <c r="T951" i="1"/>
  <c r="T950" i="1" s="1"/>
  <c r="T936" i="1" s="1"/>
  <c r="Q951" i="1"/>
  <c r="Q950" i="1" s="1"/>
  <c r="Q936" i="1" s="1"/>
  <c r="S684" i="1"/>
  <c r="W925" i="1"/>
  <c r="AB925" i="1"/>
  <c r="AB893" i="1" s="1"/>
  <c r="AB892" i="1" s="1"/>
  <c r="AB891" i="1" s="1"/>
  <c r="AB939" i="1"/>
  <c r="AB938" i="1" s="1"/>
  <c r="AB937" i="1" s="1"/>
  <c r="S925" i="1"/>
  <c r="AB741" i="1"/>
  <c r="AB740" i="1" s="1"/>
  <c r="S885" i="1"/>
  <c r="S874" i="1" s="1"/>
  <c r="S873" i="1" s="1"/>
  <c r="O741" i="1"/>
  <c r="O740" i="1" s="1"/>
  <c r="AD939" i="1"/>
  <c r="AD938" i="1" s="1"/>
  <c r="AD937" i="1" s="1"/>
  <c r="AB885" i="1"/>
  <c r="AB874" i="1" s="1"/>
  <c r="AB873" i="1" s="1"/>
  <c r="F951" i="1"/>
  <c r="F950" i="1" s="1"/>
  <c r="F936" i="1" s="1"/>
  <c r="AC741" i="1"/>
  <c r="AC740" i="1" s="1"/>
  <c r="O610" i="1"/>
  <c r="O609" i="1" s="1"/>
  <c r="O608" i="1" s="1"/>
  <c r="O607" i="1" s="1"/>
  <c r="AD684" i="1"/>
  <c r="O885" i="1"/>
  <c r="O847" i="1"/>
  <c r="O1003" i="1"/>
  <c r="S741" i="1"/>
  <c r="Y893" i="1"/>
  <c r="Y892" i="1" s="1"/>
  <c r="Y891" i="1" s="1"/>
  <c r="W684" i="1"/>
  <c r="AD925" i="1"/>
  <c r="AD847" i="1"/>
  <c r="W1003" i="1"/>
  <c r="X893" i="1"/>
  <c r="X892" i="1" s="1"/>
  <c r="X891" i="1" s="1"/>
  <c r="AB610" i="1"/>
  <c r="AB609" i="1" s="1"/>
  <c r="AB608" i="1" s="1"/>
  <c r="AB607" i="1" s="1"/>
  <c r="P951" i="1"/>
  <c r="P950" i="1" s="1"/>
  <c r="P936" i="1" s="1"/>
  <c r="W847" i="1"/>
  <c r="AD1003" i="1"/>
  <c r="O684" i="1"/>
  <c r="W939" i="1"/>
  <c r="S1003" i="1"/>
  <c r="W741" i="1"/>
  <c r="W885" i="1"/>
  <c r="AD741" i="1"/>
  <c r="AD740" i="1" s="1"/>
  <c r="S939" i="1"/>
  <c r="S847" i="1"/>
  <c r="S610" i="1"/>
  <c r="V951" i="1"/>
  <c r="V950" i="1" s="1"/>
  <c r="V936" i="1" s="1"/>
  <c r="F893" i="1"/>
  <c r="F892" i="1" s="1"/>
  <c r="F891" i="1" s="1"/>
  <c r="AB684" i="1"/>
  <c r="AB1003" i="1"/>
  <c r="W610" i="1"/>
  <c r="AC684" i="1"/>
  <c r="T893" i="1"/>
  <c r="T892" i="1" s="1"/>
  <c r="T891" i="1" s="1"/>
  <c r="AB847" i="1"/>
  <c r="Q623" i="1" l="1"/>
  <c r="Q622" i="1" s="1"/>
  <c r="AB624" i="1"/>
  <c r="AD624" i="1"/>
  <c r="AD623" i="1" s="1"/>
  <c r="AD622" i="1" s="1"/>
  <c r="AC624" i="1"/>
  <c r="AC623" i="1" s="1"/>
  <c r="AC622" i="1" s="1"/>
  <c r="W874" i="1"/>
  <c r="AB623" i="1"/>
  <c r="AB622" i="1" s="1"/>
  <c r="O874" i="1"/>
  <c r="O873" i="1" s="1"/>
  <c r="T623" i="1"/>
  <c r="T622" i="1" s="1"/>
  <c r="T597" i="1" s="1"/>
  <c r="V623" i="1"/>
  <c r="V622" i="1" s="1"/>
  <c r="V597" i="1" s="1"/>
  <c r="V10" i="1" s="1"/>
  <c r="P623" i="1"/>
  <c r="P622" i="1" s="1"/>
  <c r="X597" i="1"/>
  <c r="X10" i="1" s="1"/>
  <c r="U597" i="1"/>
  <c r="AC893" i="1"/>
  <c r="AC892" i="1" s="1"/>
  <c r="AC891" i="1" s="1"/>
  <c r="O893" i="1"/>
  <c r="O892" i="1" s="1"/>
  <c r="O891" i="1" s="1"/>
  <c r="R597" i="1"/>
  <c r="R10" i="1" s="1"/>
  <c r="Z597" i="1"/>
  <c r="Z10" i="1" s="1"/>
  <c r="O951" i="1"/>
  <c r="O950" i="1" s="1"/>
  <c r="O936" i="1" s="1"/>
  <c r="F597" i="1"/>
  <c r="F10" i="1" s="1"/>
  <c r="AC936" i="1"/>
  <c r="Y597" i="1"/>
  <c r="E597" i="1"/>
  <c r="E10" i="1" s="1"/>
  <c r="AB951" i="1"/>
  <c r="AB950" i="1" s="1"/>
  <c r="AB936" i="1" s="1"/>
  <c r="C597" i="1"/>
  <c r="C10" i="1" s="1"/>
  <c r="Q597" i="1"/>
  <c r="Q10" i="1" s="1"/>
  <c r="AA847" i="1"/>
  <c r="W609" i="1"/>
  <c r="S609" i="1"/>
  <c r="S938" i="1"/>
  <c r="W740" i="1"/>
  <c r="W938" i="1"/>
  <c r="S893" i="1"/>
  <c r="AA610" i="1"/>
  <c r="S740" i="1"/>
  <c r="S624" i="1" s="1"/>
  <c r="AD893" i="1"/>
  <c r="AD892" i="1" s="1"/>
  <c r="AD891" i="1" s="1"/>
  <c r="AA885" i="1"/>
  <c r="AA1003" i="1"/>
  <c r="AA684" i="1"/>
  <c r="S951" i="1"/>
  <c r="W893" i="1"/>
  <c r="AD951" i="1"/>
  <c r="AD950" i="1" s="1"/>
  <c r="AD936" i="1" s="1"/>
  <c r="AA741" i="1"/>
  <c r="AA939" i="1"/>
  <c r="W951" i="1"/>
  <c r="AA925" i="1"/>
  <c r="U10" i="1" l="1"/>
  <c r="T10" i="1"/>
  <c r="P597" i="1"/>
  <c r="P10" i="1" s="1"/>
  <c r="O624" i="1"/>
  <c r="O623" i="1" s="1"/>
  <c r="O622" i="1" s="1"/>
  <c r="O597" i="1" s="1"/>
  <c r="O10" i="1" s="1"/>
  <c r="W873" i="1"/>
  <c r="AA938" i="1"/>
  <c r="AA874" i="1"/>
  <c r="AC597" i="1"/>
  <c r="AB597" i="1"/>
  <c r="AB10" i="1" s="1"/>
  <c r="AD597" i="1"/>
  <c r="AD10" i="1" s="1"/>
  <c r="S950" i="1"/>
  <c r="AA609" i="1"/>
  <c r="S892" i="1"/>
  <c r="S608" i="1"/>
  <c r="AA893" i="1"/>
  <c r="W950" i="1"/>
  <c r="AA740" i="1"/>
  <c r="W892" i="1"/>
  <c r="AA951" i="1"/>
  <c r="W937" i="1"/>
  <c r="S937" i="1"/>
  <c r="W608" i="1"/>
  <c r="W624" i="1" l="1"/>
  <c r="AA937" i="1"/>
  <c r="AA873" i="1"/>
  <c r="AA950" i="1"/>
  <c r="S623" i="1"/>
  <c r="S622" i="1" s="1"/>
  <c r="W936" i="1"/>
  <c r="W607" i="1"/>
  <c r="W891" i="1"/>
  <c r="S891" i="1"/>
  <c r="AA608" i="1"/>
  <c r="S936" i="1"/>
  <c r="AA892" i="1"/>
  <c r="S607" i="1"/>
  <c r="AA624" i="1" l="1"/>
  <c r="W623" i="1"/>
  <c r="AA936" i="1"/>
  <c r="AA607" i="1"/>
  <c r="S597" i="1"/>
  <c r="S10" i="1" s="1"/>
  <c r="AA891" i="1"/>
  <c r="W622" i="1" l="1"/>
  <c r="AA623" i="1"/>
  <c r="W597" i="1" l="1"/>
  <c r="AA622" i="1"/>
  <c r="AA597" i="1" l="1"/>
  <c r="W571" i="1" l="1"/>
  <c r="W570" i="1"/>
  <c r="W569" i="1" s="1"/>
  <c r="AA571" i="1"/>
  <c r="Y570" i="1"/>
  <c r="Y569" i="1" s="1"/>
  <c r="Y568" i="1" s="1"/>
  <c r="Y567" i="1" s="1"/>
  <c r="Y11" i="1" s="1"/>
  <c r="Y10" i="1" s="1"/>
  <c r="W575" i="1" l="1"/>
  <c r="AC575" i="1"/>
  <c r="AA575" i="1" s="1"/>
  <c r="AA570" i="1"/>
  <c r="W568" i="1"/>
  <c r="AC570" i="1"/>
  <c r="AC569" i="1" s="1"/>
  <c r="AC568" i="1" s="1"/>
  <c r="AC567" i="1" s="1"/>
  <c r="AC11" i="1" s="1"/>
  <c r="AC10" i="1" s="1"/>
  <c r="W567" i="1" l="1"/>
  <c r="AA569" i="1"/>
  <c r="AA568" i="1" l="1"/>
  <c r="W11" i="1"/>
  <c r="W10" i="1" l="1"/>
  <c r="AA567" i="1"/>
  <c r="AA11" i="1" l="1"/>
  <c r="AA10" i="1" l="1"/>
</calcChain>
</file>

<file path=xl/sharedStrings.xml><?xml version="1.0" encoding="utf-8"?>
<sst xmlns="http://schemas.openxmlformats.org/spreadsheetml/2006/main" count="3693" uniqueCount="320">
  <si>
    <t>ИТОГИ ВЫПОЛНЕНИЯ</t>
  </si>
  <si>
    <t>Наименование источника,
 отрасли, объекта</t>
  </si>
  <si>
    <t>Плановая
стоимость объекта</t>
  </si>
  <si>
    <t>в т.ч. стоимость проектных работ</t>
  </si>
  <si>
    <t>в т.ч. КЗ:</t>
  </si>
  <si>
    <t>в т.ч. АВАНС:</t>
  </si>
  <si>
    <t>Ввод мощности в соотв. ед. измерения</t>
  </si>
  <si>
    <t>всего, тыс. руб.</t>
  </si>
  <si>
    <t>в том числе:</t>
  </si>
  <si>
    <t>федеральный бюджет</t>
  </si>
  <si>
    <t>областной бюджет</t>
  </si>
  <si>
    <t>муниципальный бюджет</t>
  </si>
  <si>
    <t xml:space="preserve">федеральный бюджет </t>
  </si>
  <si>
    <t>муници
пальный бюджет</t>
  </si>
  <si>
    <t>федераль
ный бюджет</t>
  </si>
  <si>
    <t xml:space="preserve">предусмотрено на год </t>
  </si>
  <si>
    <t>введено с начала года по отчетный месяц</t>
  </si>
  <si>
    <t>скрыть</t>
  </si>
  <si>
    <t>ВСЕГО</t>
  </si>
  <si>
    <t>ОБЪЕКТЫ ОБЛАСТНОЙ СОБСТВЕННОСТИ</t>
  </si>
  <si>
    <t>НАЦИОНАЛЬНАЯ ЭКОНОМИКА</t>
  </si>
  <si>
    <t>Государственная программа Воронежской области «Обеспечение доступным и комфортным жильем населения Воронежской области»</t>
  </si>
  <si>
    <t>Подпрограмма «Создание условий для обеспечения доступным и комфортным жильем населения Воронежской области»</t>
  </si>
  <si>
    <t>Основное мероприятие «Газификация Воронежской области»</t>
  </si>
  <si>
    <t>ПРОЕКТИРОВАНИЕ</t>
  </si>
  <si>
    <t>СТРОИТЕЛЬСТВО</t>
  </si>
  <si>
    <t>ОБОРУДОВАНИЕ</t>
  </si>
  <si>
    <t>ПРОЧИЕ</t>
  </si>
  <si>
    <t>Государственная программа Воронежской области «Экономическое развитие и инновационная экономика»</t>
  </si>
  <si>
    <t>Подпрограмма  «Формирование благоприятной инвестиционной среды»</t>
  </si>
  <si>
    <t>Основное мероприятие «Повышение инвестиционной привлекательности Воронежской области»</t>
  </si>
  <si>
    <t>Создание и развитие инфраструктуры индустриальных парков, особо значимых инвестиционных проектов (включая особую экономическую зону «Центр»)</t>
  </si>
  <si>
    <t>Основное мероприятие «Содействие развитию моногородов Воронежской области»</t>
  </si>
  <si>
    <t>Строительство и (или) реконструкция объектов инфраструктуры моногородов, находящихся в государственной собственности</t>
  </si>
  <si>
    <t xml:space="preserve">КУЛЬТУРА, КИНЕМАТОГРАФИЯ </t>
  </si>
  <si>
    <t>Государственная программа Воронежской области «Развитие культуры и туризма»</t>
  </si>
  <si>
    <t xml:space="preserve">ЗДРАВООХРАНЕНИЕ </t>
  </si>
  <si>
    <t>Государственная программа Воронежской области «Развитие здравоохранения»</t>
  </si>
  <si>
    <t>Подпрограмма  «Совершенствование системы территориального планирования учреждений здравоохранения Воронежской области»</t>
  </si>
  <si>
    <t>Основное мероприятие «Строительство и реконструкция объектов здравоохранения»</t>
  </si>
  <si>
    <t>Строительство фельдшерско-акушерских пунктов и врачебных амбулаторий в сельских населенных пунктах (включая ПИР)</t>
  </si>
  <si>
    <t>СОЦИАЛЬНАЯ ПОЛИТИКА</t>
  </si>
  <si>
    <t>Государственная программа Воронежской области «Социальная поддержка граждан»</t>
  </si>
  <si>
    <t>Подпрограмма  «Развитие социального обслуживания и предоставления мер социальной поддержки населению»</t>
  </si>
  <si>
    <t>Основное мероприятие «Обеспечение деятельности подведомственных областных государственных учреждений»</t>
  </si>
  <si>
    <t>ФИЗИЧЕСКАЯ КУЛЬТУРА  И СПОРТ</t>
  </si>
  <si>
    <t xml:space="preserve">Государственная программа Воронежской области «Развитие физической культуры и спорта» </t>
  </si>
  <si>
    <t>Основное мероприятие «Строительство и реконструкция спортивных объектов областной собственности»</t>
  </si>
  <si>
    <t>Федеральный проект "Спорт - норма жизни"</t>
  </si>
  <si>
    <t>ОБЪЕКТЫ МУНИЦИПАЛЬНОЙ СОБСТВЕННОСТИ</t>
  </si>
  <si>
    <t>ОБРАЗОВАНИЕ</t>
  </si>
  <si>
    <t>Основное мероприятие «Развитие и модернизация общего образования»</t>
  </si>
  <si>
    <t>Региональный проект «Жилье»</t>
  </si>
  <si>
    <t>Региональный проект «Современная школа»</t>
  </si>
  <si>
    <t>Мероприятия по созданию новых мест в общеобразовательных организациях</t>
  </si>
  <si>
    <t>Основное мероприятие  «Развитие и модернизация дошкольного образования»</t>
  </si>
  <si>
    <t>Региональный проект «Содействие занятости женщин - создание условий дошкольного образования для детей в возрасте до трех лет»</t>
  </si>
  <si>
    <t>Мероприятия по созданию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</si>
  <si>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Строительство пристройки к  функционирующему детскому саду МБДОУ «Детский сад № 69», г. Воронеж, ул. Попова, д. 2 (включая ПИР)</t>
  </si>
  <si>
    <t>Строительство пристройки к  функционирующему детскому саду МБДОУ «Детский сад общеразвивающего вида № 185», г. Воронеж, ул. 45 Стрелковой Дивизии, д. 281 (включая ПИР)</t>
  </si>
  <si>
    <t>Строительство пристройки к  функционирующему детскому саду МБДОУ «Центр развития ребенка - детский сад № 73», г. Воронеж, ул. Ульяновская, д. 31 (включая ПИР)</t>
  </si>
  <si>
    <t>Строительство пристройки к  функционирующему детскому саду МБДОУ «Детский сад общеразвивающего вида № 142», г. Воронеж, ул. Глинки, д. 11 (включая ПИР)</t>
  </si>
  <si>
    <t>Строительство пристройки к функционирующему детскому саду МБДОУ «Детский сад комбинированного вида № 167», г. Воронеж, ул. Теплоэнергетиков, д. 21 (включая ПИР)</t>
  </si>
  <si>
    <t>Строительство пристройки  к функционирующему детскому саду МБДОУ «Детский сад  № 119», г. Воронеж, ул. Тепличная, д. 18 (включая ПИР)</t>
  </si>
  <si>
    <t>Строительство детского сада на 280 мест в  мкр. Репное городского округа город Воронеж (включая ПИР)</t>
  </si>
  <si>
    <t>Строительство детского сада на 300 мест в мкр. Шилово г.о.г. Воронеж (включая ПИР)</t>
  </si>
  <si>
    <t>Подпрограмма  «Развитие культуры муниципальных образований Воронежской области»</t>
  </si>
  <si>
    <t>Основное мероприятие «Строительство и реконструкция культурно-досуговых учреждений в Воронежской области»</t>
  </si>
  <si>
    <t>Основное мероприятие «Строительство и реконструкция спортивных объектов муниципальной собственности»</t>
  </si>
  <si>
    <t>Региональный проект «Спорт - норма жизни»</t>
  </si>
  <si>
    <t xml:space="preserve">Государственная программа Воронежской области «Развитие образования» </t>
  </si>
  <si>
    <t>Государственная программа Воронежской области «Содействие развитию муниципальных образований и местного самоуправления»</t>
  </si>
  <si>
    <t>Профинансировано на 01.01.2020</t>
  </si>
  <si>
    <t>Выполнено на 01.01.2020</t>
  </si>
  <si>
    <t xml:space="preserve">Лимит инвестиций на 2020 год  </t>
  </si>
  <si>
    <t>Кредиторская задолженность на 01.01.20 г.</t>
  </si>
  <si>
    <t>Неотработанный аванс на 01.01.20 г.</t>
  </si>
  <si>
    <t>Региональный проект «Культурная среда»</t>
  </si>
  <si>
    <t>ЖИЛИЩНО-КОММУНАЛЬНОЕ ХОЗЯЙСТВО</t>
  </si>
  <si>
    <t>Подпрограмма  «Создание условий для обеспечения доступным и комфортным жильем населения Воронежской области»</t>
  </si>
  <si>
    <t>Основное мероприятие «Создание инфраструктуры на земельных участках, предназначенных  для предоставления семьям, имеющим трех и более детей»</t>
  </si>
  <si>
    <t>КУЛЬТУРА, КИНЕМАТОГРАФИЯ И СРЕДСТВА МАССОВОЙ ИНФОРМАЦИИ</t>
  </si>
  <si>
    <t>Государственная программа Воронежской области "Развитие культуры и туризма"</t>
  </si>
  <si>
    <t xml:space="preserve">Подпрограмма "Развитие культуры Воронежской области" </t>
  </si>
  <si>
    <t>Основное мероприятие "Сохранение и развитие объектов культуры"</t>
  </si>
  <si>
    <t>Региональный проект «Борьба с онкологическими заболеваниями»</t>
  </si>
  <si>
    <t>Региональный проект «Развитие детского здравоохранения, включая создание современной инфраструктуры оказания медицинской помощи детям»</t>
  </si>
  <si>
    <t>Региональный проект "Старшее поколение"</t>
  </si>
  <si>
    <t xml:space="preserve">Подпрограмма  «Строительство, реконструкция и капитальный ремонт спортивных сооружений Воронежской области» </t>
  </si>
  <si>
    <t>Подпрограмма  «Развитие дошкольного и общего образования»</t>
  </si>
  <si>
    <t xml:space="preserve">Подпрограмма «Реализация мероприятий в рамках заключенных соглашений между правительством Воронежской области и организациями, осуществляющими деятельность на территории муниципальных образований» </t>
  </si>
  <si>
    <t>Основное мероприятие «Строительство (реконструкция) объектов муниципальной собственности в рамках соглашений, заключенных между правительством Воронежской области и организациями, осуществляющими деятельность на территории муниципальных образований»</t>
  </si>
  <si>
    <t>Строительство водозабора с инженерными сетями (водопровод, канализация, подъездная дорога) и сетей водоснабжения, водоотведения на территории жилой застройки восточной части города Россошь Россошанского муниципального района Воронежской области (включая ПИР)</t>
  </si>
  <si>
    <t>Основное мероприятие «Стимулирование развития жилищного строительства в Воронежской области»</t>
  </si>
  <si>
    <t>Детское дошкольное учреждение на 600 мест по Московскому проспекту  в г. Воронеже (включая ПИР)</t>
  </si>
  <si>
    <t>Реконструкция МБОУ СОШ № 45 по ул. 9 Января, 46, г. Воронеж</t>
  </si>
  <si>
    <t>Строительство пристройки к МДОУ «Бобровский детский сад № 3  «Солнышко», Бобровский район (включая ПИР)</t>
  </si>
  <si>
    <t>Строительство пристройки к функционирующему детскому саду МБДОУ «Центр развития ребенка - детский сад № 138», г. Воронеж, ул. Лизюкова, 41 (включая ПИР)</t>
  </si>
  <si>
    <t>Строительство пристройки к МБОУ гимназия «УВК № 1» структурное подразделение детский сад, г. Воронеж, ул. Беговая, д. 164 (включая ПИР)</t>
  </si>
  <si>
    <t>Детский сад на 300 мест по ул. Артамонова в г. Воронеж</t>
  </si>
  <si>
    <t>Реконструкция МБОУ Хреновская СОШ № 1, Бобровский муниципальный район (включая ПИР)</t>
  </si>
  <si>
    <t>Образовательный центр на 2860 мест на Московском проспекте, г. Воронеж (включая ПИР)</t>
  </si>
  <si>
    <t>Физкультурно-оздоровительный комплекс, расположенный по адресу: г. Бобров, ул. 22 Января 2/2 (включая ПИР)</t>
  </si>
  <si>
    <t xml:space="preserve">Реконструкция тренировочной площадки на стадионе «Чайка» г. Воронеж, ул. Краснознаменная, д. 101 </t>
  </si>
  <si>
    <t>Физкультурно-оздоровительный комплекс на территории  МБОУ СОШ № 30 (ул. Туполева, 20)</t>
  </si>
  <si>
    <t>Подпрограмма   «Создание условий для обеспечения доступным и комфортным жильем населения Воронежской области»</t>
  </si>
  <si>
    <t>Строительство автомобильной дороги по ул. Богатырская в городском округе город Воронеж</t>
  </si>
  <si>
    <t>12,4 МВт</t>
  </si>
  <si>
    <t>2,4 тыс. м3/сутки</t>
  </si>
  <si>
    <t>5,5 км</t>
  </si>
  <si>
    <t>объект</t>
  </si>
  <si>
    <t>55 
койко/мест</t>
  </si>
  <si>
    <t>50 / 300
коек/посещений</t>
  </si>
  <si>
    <t>100 мест</t>
  </si>
  <si>
    <t>количество обучающихся-225 чел.,39 групп;блок спального корпуса-84 места</t>
  </si>
  <si>
    <t>220 мест</t>
  </si>
  <si>
    <t>40 мест</t>
  </si>
  <si>
    <t>60 мест</t>
  </si>
  <si>
    <t>250 мест</t>
  </si>
  <si>
    <t>1100 мест</t>
  </si>
  <si>
    <t>248 мест</t>
  </si>
  <si>
    <t>2,6 км</t>
  </si>
  <si>
    <t>Пристройка к МБОУ СОШ № 84 в г. Воронеже по ул. Тепличная, 20б</t>
  </si>
  <si>
    <t>Детский сад на 220 мест по ул. Дмитрия Горина, 63 в г. Воронеж (включая ПИР)</t>
  </si>
  <si>
    <t>Детский сад на 150 мест в гмкр. «Подклетное», ул. Красочная, 1 в г. Воронеже (включая ПИР)</t>
  </si>
  <si>
    <t>«Музей Воздушно-Десантных войск» в г. Воронеже по адресу: ул. Генерала Лизюкова, 42в, включая ПИР</t>
  </si>
  <si>
    <t>Физкультурно-оздоровительный комплекс на территории МБОУ гимназия № 7 им. Воронцова В.М., ул. Ростовская, 36 (включая ПИР)</t>
  </si>
  <si>
    <t>12,3 МВт</t>
  </si>
  <si>
    <t/>
  </si>
  <si>
    <t>Сеть газораспределения по ул. 50 лет Победы в с. Шуриновка и ул. Степная в х. Марьевка, газопровод  низкого давления с. Подколодновка Богучарского муниципального района Воронежской области (включая ПИР)</t>
  </si>
  <si>
    <t>Строительство газораспределительных сетей мкр. «Березки» Борисоглебского городского округа Воронежской области (включая ПИР)</t>
  </si>
  <si>
    <t>Газораспределительные сети с. Верхняя Плавица Верхнехавского муниципального района Воронежской области (включая ПИР)</t>
  </si>
  <si>
    <t>Газораспределительные сети п. Троицкий Верхнехавского муниципального района Воронежской области (включая ПИР)</t>
  </si>
  <si>
    <t xml:space="preserve"> Газораспределительные сети п. Марьевка Верхнехавского муниципального района Воронежской области  (включая ПИР)</t>
  </si>
  <si>
    <t>Газораспределительные сети п. Николаевка, п. Фоминичи Верхнехавского муниципального района Воронежской области (включая ПИР)</t>
  </si>
  <si>
    <t>Межпоселковый газопровод высокого давления до х. Атамановка и газораспределительные сети х. Атамановка Каменского муниципального района Воронежской области (включая ПИР)</t>
  </si>
  <si>
    <t>Межпоселковый газопровод высокого давления до х. Козки и газораспределительные сети х. Козки Каменского муниципального района Воронежской области (включая ПИР)</t>
  </si>
  <si>
    <t>Межпоселковый газопровод высокого давления до с. Ярки и газораспределительные сети с. Ярки Каменского муниципального района Воронежской области (включая ПИР)</t>
  </si>
  <si>
    <t>Газораспределительные сети микрорайона «Пчелка» и микрорайона «Раздолье» села Новая Усмань Новоусманского муниципального района Воронежской области (II этап) (включая ПИР)</t>
  </si>
  <si>
    <t>Строительство газораспределительных сетей по ул. Советская в с. Пыховка Новохоперского муниципального района Воронежской области (включая ПИР)</t>
  </si>
  <si>
    <t>Межпоселковый газопровод от п. Долиновский до п. Соколовский, п. Желтые Пруды, п. Карачановский. Газораспределительные сети п. Соколовский, п. Желтые Пруды, п. Карачановский Коленовского сельского поселения Новохоперского муниципального района Воронежской области (включая ПИР)</t>
  </si>
  <si>
    <t>Строительство газораспределительных сетей в х. Шинкин Острогожского муниципального района Воронежской области (включая ПИР)</t>
  </si>
  <si>
    <t>Газораспределительные сети с. Бычок Петропавловского муниципального района Воронежской области (включая ПИР)</t>
  </si>
  <si>
    <t>Газопровод среднего и низкого давления х. Покровка Подгоренского муниципального района Воронежской области (включая ПИР)</t>
  </si>
  <si>
    <t>Межпоселковый газопровод от с. Сергеевка до х. Погореловка, х. Должик. Газораспределительные сети х. Погореловка, х. Должик Сергеевского сельского поселения Подгоренского муниципального района Воронежской области (включая ПИР)</t>
  </si>
  <si>
    <t>Газопровод высокого и низкого давления по ул. Свободы, ул. Революции, ул. 8 Марта в п. Участок № 28 Таловского муниципального района Воронежской области (включая ПИР)</t>
  </si>
  <si>
    <t>Газораспределительные сети для новой жилой застройки с. Терновое Семилукского района Воронежской области (включая ПИР)</t>
  </si>
  <si>
    <t>Строительство газораспределительных сетей в п. Савальского лесхоза Терновского муниципального района (включая ПИР)</t>
  </si>
  <si>
    <t>Строительство разводящих сетей газопровода низкого давления по ул. Микрорайон в с. Терновка Терновского муниципального района (включая ПИР)</t>
  </si>
  <si>
    <t xml:space="preserve">Строительство газораспределительных сетей в п. Савальского лесничества Терновского муниципального района (включая ПИР) </t>
  </si>
  <si>
    <t>Трансформаторная подстанция 110/10 кВ ПС «Парковая» с электрическими сетями в индустриальном парке «Масловский» (включая ПИР)</t>
  </si>
  <si>
    <t>Проведение геологоразведочных работ с целью переоценки запасов подземных вод для хозяйственно-бытового и технологического водоснабжения индустриального парка «Масловский» (включая ПИР)</t>
  </si>
  <si>
    <t>Технологическое присоединение к сетям газораспределения «Внутриплощадочные сети газоснабжения в индустриальном парке «Масловский»</t>
  </si>
  <si>
    <t>Производственный корпус  для размещения предприятий малого и среднего предпринимательства в индустриальном парке «Масловский» (включая ПИР)</t>
  </si>
  <si>
    <t>Административно-деловой центр для размещения управляющей компании и предприятий, оказывающих сопутствующие услуги в индустриальном парке «Масловский»  (включая ПИР)</t>
  </si>
  <si>
    <t>Таможенный терминал особой экономической зоны промышленно-производственного типа «Центр» (включая ПИР)</t>
  </si>
  <si>
    <t>Электроснабжение  инвестиционной площадки для размещения субъектов МСП (земельный участок «Северный») (включая ПИР)</t>
  </si>
  <si>
    <t>Электроснабжение  инвестиционной площадки для размещения субъектов МСП (земельный участок «Южный») (включая ПИР)</t>
  </si>
  <si>
    <t>Строительство межплощадочной автомобильной дороги № 14 в ОЭЗ ППТ «Центр» и хозяйственно-бытовой канализации вдоль межплощадочной дороги № 8  в ОЭЗ ППТ «Центр» (включая ПИР)</t>
  </si>
  <si>
    <t>Строительство автостоянки для грузового транспорта в индустриальном парке «Масловский» (включая ПИР)</t>
  </si>
  <si>
    <t>Строительство разворотной площадки и автомобильной стоянки у въезда в ОЭЗ ППТ «Центр» (включая ПИР)</t>
  </si>
  <si>
    <t>Строительство системы видеонаблюдения ОЭЗ ППТ "Центр" (включая ПИР)</t>
  </si>
  <si>
    <t xml:space="preserve">Подъездные автомобильные дороги с твердым покрытием к мясохладобойне-предприятию по убою, переработке и хранению животноводческой продукции свиноводческого комплекса АГРОЭКО. Корректировка 2. (включая ПИР) </t>
  </si>
  <si>
    <t>Внешние сети электроснабжения к мясохладобойне-предприятию по убою, переработке и хранению животноводческой продукции свиноводческого комплекса АГРОЭКО. I и II этапы строительства. Энергокомплекс. I этап строительства (включая ПИР)</t>
  </si>
  <si>
    <t>Внешние сети водоотведения к мясохладобойне-предприятию по убою, переработке и хранению животноводческой продукции свиноводческого комплекса АГРОЭКО (включая ПИР)</t>
  </si>
  <si>
    <t>Внешние сети водоснабжения к мясохладобойне-предприятию по убою, переработке и хранению животноводческой продукции свиноводческого комплекса АГРОЭКО (включая ПИР)</t>
  </si>
  <si>
    <t xml:space="preserve">Историко-культурный центр «Дворцовый комплекс Ольденбургских» (реставрационные работы с приспособлением для современного использования объекта культурного наследия регионального значения «Комплекс Ольденбургских»)  (включая ПИР) </t>
  </si>
  <si>
    <t>Дом с ризалитами в р.п. Рамонь Воронежской области (включая ПИР)</t>
  </si>
  <si>
    <t>Реконструкция нежилого помещения в лит. Б и благоустройство территории ГБУК ВО «Воронежский областной краеведческий музей» по адресу: г. Воронеж, ул. Ст. Разина, 43 (включая ПИР)</t>
  </si>
  <si>
    <t>Мемориальный комплекс «Осетровский плацдарм» в с. Осетровка Верхнемамонского района Воронежской области (включая ПИР)</t>
  </si>
  <si>
    <t>Здание государственного бюджетного учреждения культуры Воронежской области «Воронежский государственный театр оперы и балета» (включая ПИР)</t>
  </si>
  <si>
    <t>Производственно-репетиционный корпус ГБУК ВО «Воронежский государственный театр оперы и балета» (включая ПИР)</t>
  </si>
  <si>
    <t>Реконструкция объекта незавершенного строительства (пристройка к учебному корпусу): г. Воронеж, ул. Стрелецкая Большая, д. 20 (включая ПИР)</t>
  </si>
  <si>
    <t>Создание историко-культурного тематического парка "Петровский остров" (включая ПИР)</t>
  </si>
  <si>
    <t>Поликлиника по ул. 20-летия Октября в г. Воронеже (включая ПИР)</t>
  </si>
  <si>
    <t>Стационар БУЗ ВО «Каширская РБ» в с. Каширское Каширского муниципального района Воронежской области (включая ПИР)</t>
  </si>
  <si>
    <t>Строительство детского корпуса КУЗ ВО «Воронежский областной клинический противотуберкулезный диспансер имени Н.С. Похвисневой» (включая ПИР)</t>
  </si>
  <si>
    <t xml:space="preserve">Стационар БУЗ ВО «Калачеевская РБ» в  Калачеевском муниципальном районе (включая ПИР) </t>
  </si>
  <si>
    <t>Поликлиника  для БУЗ ВО «Новоусманская РБ» в с. Новая Усмань Новоусманского района, Воронежской области (включая ПИР)</t>
  </si>
  <si>
    <t>Пристройка к зданию БУЗ ВО «Борисоглебская РБ» для размещения ангиографа (включая ПИР)</t>
  </si>
  <si>
    <t>Здание аптеки БУЗ ВО «Воронежская областная клиническая больница № 1» (включая ПИР)</t>
  </si>
  <si>
    <t>Поликлиника в Железнодорожном районе (мкр. «Лазурный») городского округа г. Воронежа (включая ПИР)</t>
  </si>
  <si>
    <t>Поликлинический комплекс с инфраструктурой для КУЗ ВО «Воронежский областной клинический противотуберкулезный диспансер им. Н.С. Похвисневой» (включая ПИР)</t>
  </si>
  <si>
    <t>Административно-поликлинический корпус со вспомогательными зданиями для инфекционного медицинского центра в г. Воронеж (включая ПИР)</t>
  </si>
  <si>
    <t>Строительство  ФАП в с. Рамонье Аннинского муниципального района Воронежской области (включая ПИР)</t>
  </si>
  <si>
    <t>Строительство ФАП в с. Шишовка Бобровского муниципального района Воронежской области (включая ПИР)</t>
  </si>
  <si>
    <t>Строительство ФАП в с. Журавка  Богучарского муниципального района Воронежской области (включая ПИР)</t>
  </si>
  <si>
    <t>Строительство врачебной амбулатории  в с. Третьяки Борисоглебского городского округа Воронежской области (включая ПИР)</t>
  </si>
  <si>
    <t>Строительство ФАП в с. Губари Борисоглебского городского округа (включая ПИР)</t>
  </si>
  <si>
    <t>Строительство врачебной амбулатории в с. Великоархангельское Бутурлиновского муниципального района Воронежской области (включая ПИР)</t>
  </si>
  <si>
    <t>Строительство врачебной амбулатории в с. Шукавка Верхнехавского муниципального района Воронежской области (включая ПИР)</t>
  </si>
  <si>
    <t xml:space="preserve">Строительство ФАП в с. Мужичье Воробьевского муниципального района Воронежской области (включая ПИР) </t>
  </si>
  <si>
    <t xml:space="preserve">Строительство ФАП в с. Новогольское Грибановского муниципального района Воронежской области (включая ПИР)  </t>
  </si>
  <si>
    <t>Строительство врачебной амбулатории  в с. Подгорное Калачеевского муниципального района Воронежской области (включая ПИР)</t>
  </si>
  <si>
    <t>Строительство ФАП в с. Писаревка Кантемировского муниципального района  Воронежской области  (включая ПИР)</t>
  </si>
  <si>
    <t>Строительство ФАП в с. Данково Каширского муниципального района  Воронежской области (включая ПИР)</t>
  </si>
  <si>
    <t>Строительство ФАП в с. Лискинское  Лискинского муниципального района  Воронежской области (включая ПИР)</t>
  </si>
  <si>
    <t>Строительство ФАП в п. с-за «Кучугуровский»  Нижнедевицкого муниципального района  Воронежской области (включая ПИР)</t>
  </si>
  <si>
    <t>Строительство ФАП в с. Хлебное Новоусманского муниципального района Воронежской области (включая ПИР)</t>
  </si>
  <si>
    <t>Строительство ФАП в с. Бурляевка Новохоперского муниципального района  Воронежской области (включая ПИР)</t>
  </si>
  <si>
    <t>Строительство ФАП в с. Копаная 1-я Ольховатского муниципального района Воронежской области (включая ПИР)</t>
  </si>
  <si>
    <t>Строительство ФАП в с. Гнилое Острогожского муниципального района  Воронежской области (включая ПИР)</t>
  </si>
  <si>
    <t>Строительство ФАП в с. Черкасское Павловского муниципального района  Воронежской области (включая ПИР)</t>
  </si>
  <si>
    <t>Строительство врачебной амбулатории  в п. Перелешино Панинского муниципального района Воронежской области (включая ПИР)</t>
  </si>
  <si>
    <t>Строительство ФАП в с. Новобогородицкое  Петропавловского муниципального района Воронежской области  (включая ПИР)</t>
  </si>
  <si>
    <t>Строительство врачебной амбулатории  с жильем для врача в с. Октябрьское Поворинского муниципального района Воронежской области (включая ПИР)</t>
  </si>
  <si>
    <t>Строительство ФАП в х. Большой Скорорыб  Подгоренского муниципального района  Воронежской области (включая ПИР)</t>
  </si>
  <si>
    <t>Строительство ФАП в с. Кулешовка Подгоренского муниципального района  Воронежской области (включая ПИР)</t>
  </si>
  <si>
    <t>Строительство ФАП в с. Айдарово Рамонского муниципального района  Воронежской области (включая ПИР)</t>
  </si>
  <si>
    <t>Строительство ФАП в с. Новосолдатка Репьевского муниципального района Воронежской области (включая ПИР)</t>
  </si>
  <si>
    <t>Строительство врачебной амбулатории  с жильем для врача в с. Поповка Россошанского муниципального района Воронежской области (включая ПИР)</t>
  </si>
  <si>
    <t>Строительство врачебной амбулатории  в с. Нижняя Ведуга Семилукского муниципального района Воронежской области (включая ПИР)</t>
  </si>
  <si>
    <t>Строительство врачебной амбулатории в с. Верхняя Тишанка Таловского муниципального района Воронежской области (включая ПИР)</t>
  </si>
  <si>
    <t>Строительство врачебной амбулатории  в п. Есипово Терновского муниципального района Воронежской области (включая ПИР)</t>
  </si>
  <si>
    <t>Строительство ФАП в п. Опытной Станции ВНИИК Хохольского муниципального района  Воронежской области (включая ПИР)</t>
  </si>
  <si>
    <t>Строительство ФАП в п. Дмитриевка Эртильского муниципального района Воронежской области  (включая ПИР)</t>
  </si>
  <si>
    <t>Технологическое присоединение к сети газораспределения объекта капитального строительства «Строительство врачебной амбулатории в с. Губарево Семилукского муниципального района»</t>
  </si>
  <si>
    <t>Хирургический корпус для БУЗ ВО «Воронежский областной клинический онкологический диспансер» в г. Воронеж (включая ПИР)</t>
  </si>
  <si>
    <t>Каньон для лучевой терапии на территории БУЗ ВО «Воронежский областной клинический онкологический диспансер» по адресу: ул. Электросигнальная 13 (включая ПИР)</t>
  </si>
  <si>
    <t>Строительство детского корпуса для оказания специализированной медицинской помощи  детям по профилям Онкология, Гематология, ЛОР органов БУЗ ВО ВОДКБ № 1 по ул. Ломоносова в г. Воронеже (включая ПИР)</t>
  </si>
  <si>
    <t>Поликлиника на 1100 посещений с подстанцией скорой медицинской помощи на 10 бригад по адресу: г. Воронеж, Московский проспект, 142у (включая ПИР)</t>
  </si>
  <si>
    <t>Строительство корпуса  и отдельно стоящих домиков для КУ ВО «Областной центр социальной помощи семье и детям «Буревестник» в г. Воронеж, ул. Дубовая, 32а (включая ПИР)</t>
  </si>
  <si>
    <t>Жилой корпус  для предоставления стационарного социального обслуживания в Поворинском муниципальном районе Воронежской области (включая ПИР)</t>
  </si>
  <si>
    <t>Центр ухода и социализации «Хохольский» в Хохольском муниципальном районе Воронежской области (включая ПИР)</t>
  </si>
  <si>
    <t>Дом-интернат для престарелых и инвалидов в Нижнедевицком муниципальном районе Воронежской области (включая ПИР)</t>
  </si>
  <si>
    <t>Физкультурно-оздоровительный комплекс по спортивной гимнастике (центр мужской гимнастики), г. Воронеж, Ленинский проспект, 93в (включая ПИР)</t>
  </si>
  <si>
    <t>Стрелковый комплекс в г. Воронеж (включая ПИР)</t>
  </si>
  <si>
    <t>Футбольный манеж в г. Воронеж (включая ПИР)</t>
  </si>
  <si>
    <t>Спортивный комплекс с борцовским залом в г. Воронеж, включая ПИР</t>
  </si>
  <si>
    <t>Кабельная линия 6 кВ для электроснабжения микрорайона «Березки» в г. Борисоглебске Воронежской области</t>
  </si>
  <si>
    <t>Детский сад в п. Курбатово, Нижнедевицкий муниципальный район (включая ПИР)</t>
  </si>
  <si>
    <t>Комплексная жилая застройка по адресу: Воронежская область, Новоусманский район, центральная часть кадастрового квартала 36:16:5400001, квартал № 1. Детский сад на 250 мест поз. 15</t>
  </si>
  <si>
    <t>Строительство детского сада в с. Народное, Терновский муниципальный район (включая ПИР)</t>
  </si>
  <si>
    <t>Детский сад мкрн. «Южный» в с. Новая Усмань Новоусманского муниципального района Воронежской области (включая ПИР)</t>
  </si>
  <si>
    <t>Детский сад на 150 мест по адресу: Воронежская область, г. Борисоглебск, ул. Дубровинская, 127 (включая ПИР)</t>
  </si>
  <si>
    <t>Реконструкция незавершенного строительством здания под школу-детский сад в п.г.т. Грибановский Воронежской области (включая ПИР)</t>
  </si>
  <si>
    <t>«Образовательный центр в городе Боброве (Корректировка).» II этап - строительство блока спального корпуса (интернат для обучающихся), блока профобразования и здания учебных мастерских  (включая ПИР)</t>
  </si>
  <si>
    <t>Реконструкция средней общеобразовательной школы в с. Александровка Донская Павловского муниципального района Воронежской области (включая ПИР)</t>
  </si>
  <si>
    <t>Школа в с. Садовое Аннинского района  Воронежской области (включая ПИР)</t>
  </si>
  <si>
    <t>Детский сад на 220 мест в с. Ямное Рамонского района Воронежской области (включая ПИР)</t>
  </si>
  <si>
    <t>Пристройка к зданию МБОО «Лицей села Верхний Мамон» в с. Верхний Мамон Верхнемамонского муниципального района Воронежской области (ПИР)</t>
  </si>
  <si>
    <t>Пристройка к зданию школы по ул. Чехова, 16б в с. Гремячье, Хохольского района, Воронежской области (1 этап) (включая ПИР)</t>
  </si>
  <si>
    <t>Пристройка "Спортивный  зал" к зданию МБОУ "Елань-Коленовская СОШ №2" Новохоперского муниципального района Воронежской области</t>
  </si>
  <si>
    <t>Пристройка к детскому саду по ул. Советская в с. Щучье, Лискинского района, Воронежской области  (включая ПИР)</t>
  </si>
  <si>
    <t>Пристройка к зданию МКДОУ Детский сад № 10 в г. Лиски Воронежской области по адресу: г. Лиски, ул. В. Буракова, д. 7. (включая ПИР)</t>
  </si>
  <si>
    <t>Детский сад в г. Борисоглебске Воронежской области (включая ПИР)</t>
  </si>
  <si>
    <t>Строительство пристройки к  детскому саду № 19, г. Борисоглебск,  Борисоглебский городской округ (включая ПИР)</t>
  </si>
  <si>
    <t>Пристройка ясельных групп к МКОУ «Эртильская СОШ  № 1» в Эртильском  муниципальном районе  (включая ПИР)</t>
  </si>
  <si>
    <t>Детский сад  в с. Новоживотинное Рамонского муниципального района Воронежской области  (включая ПИР)</t>
  </si>
  <si>
    <t>МКДОУ «Детский сад ОВ» на 280 мест в с. Углянец Верхнехавского муниципального района Воронежской области  (включая ПИР)</t>
  </si>
  <si>
    <t>Пристройка нового корпуса на 205 мест МКДОУ Детский сад № 8 по ул. Октябрьская, 146 «а» в г. Острогожске (включая ПИР)</t>
  </si>
  <si>
    <t>Строительство здания детского сада в с. Монастырщина Богучарский муниципальный район (включая ПИР)</t>
  </si>
  <si>
    <t>Детский сад в г. Поворино Поворинского муниципального района Воронежской области  (включая ПИР)</t>
  </si>
  <si>
    <t>Комплексная жилая застройка по адресу: Воронежская область, Новоусманский район, центральная часть кадастрового квартала 36:16:5400001. Квартал № 3 Общеобразовательная школа на 1224 места поз. 48.</t>
  </si>
  <si>
    <t>Общеобразовательная школа на 1100 мест микрорайона Бабяково. Новый квартал в с. Новая Усмань Новоусманского района Воронежской области</t>
  </si>
  <si>
    <t>Школа в г. Борисоглебске Воронежской области (включая ПИР)</t>
  </si>
  <si>
    <t>Школа в с. Новая Усмань, Новоусманского муниципального района (включая ПИР)</t>
  </si>
  <si>
    <t>Общеобразовательная школа в с. Ямное Рамонского муниципального района Воронежской области (включая ПИР)</t>
  </si>
  <si>
    <t>Строительство комплекса школа-детский сад с. Чертовицы, Рамонский муниципальный район (включая ПИР)</t>
  </si>
  <si>
    <t>Районный дом культуры в п.г.т. Каменка Каменского муниципального района Воронежской области (включая ПИР)</t>
  </si>
  <si>
    <t>Реконструкция существующего здания муниципального казенного учреждения культуры Новоусманского муниципального района Воронежской области «Межпоселенческий центр досуга» (II очередь) (включая ПИР)</t>
  </si>
  <si>
    <t>Строительство культурно-досугового центра в с. Пески Поворинского района (включая ПИР)</t>
  </si>
  <si>
    <t>Дом культуры в с. Листопадовка Грибановского муниципального района Воронежской области (включая ПИР)</t>
  </si>
  <si>
    <t>Культурно-досуговый центр в с. Каширское, Каширского муниципального района, Воронежской области (включая ПИР)</t>
  </si>
  <si>
    <t>Спортивно-оздоровительный комплекс. Адрес: г. Нововоронеж, ул. Набережная, 9 (включая ПИР)</t>
  </si>
  <si>
    <t>Устройство велосипедной дорожки в Новоусманском лесничестве, урочище «Большая Усманская дача» (включая ПИР)</t>
  </si>
  <si>
    <t>Спортивно-оздоровительный комплекс с плавательным бассейном в г. Борисоглебске Воронежской области (включая ПИР)</t>
  </si>
  <si>
    <t>Стадион в с. Нижнедевицк, Нижнедевицкий муниципальный район (включая ПИР)</t>
  </si>
  <si>
    <t>Спортивный комплекс в г. Калач Калачеевского муниципального района Воронежской области (включая ПИР)</t>
  </si>
  <si>
    <t>Стадион по ул. Гребенникова, 1А в р.п. Панино Панинского муниципального района Воронежской области</t>
  </si>
  <si>
    <t>Строительство стадиона по ул. Сахзаводская, 78 в пгт. Грибановский, Грибановского муниципального района Воронежской области (включая ПИР)</t>
  </si>
  <si>
    <t>Строительство спортивного комплекса, расположенного по адресу: ул. Советская, 2а/1, с. Ямное, Рамонского района, Воронежской области (включая ПИР)</t>
  </si>
  <si>
    <t>Департамент строительной политики Воронежской области</t>
  </si>
  <si>
    <t>ПРОЧИЕ (строительный контроль)</t>
  </si>
  <si>
    <t>Реконструция МДОУ «Бобровский детский сад № 3  «Солнышко»</t>
  </si>
  <si>
    <t>№ п/п</t>
  </si>
  <si>
    <t>Бабий</t>
  </si>
  <si>
    <t>Зубащенко</t>
  </si>
  <si>
    <t>Межпоселковый газопровод высокого давления до п. Теллермановский, газопровод низкого давления в п. Теллермановский Грибановского муниципального района Воронежской области (ПИР)</t>
  </si>
  <si>
    <t>ТерновоеГаз</t>
  </si>
  <si>
    <t>ТерновкаСети</t>
  </si>
  <si>
    <t>ТПСетиМасловский</t>
  </si>
  <si>
    <t>КорпусПроизвод</t>
  </si>
  <si>
    <t>Благоустройство особой экономической зоны промышленно-производственного типа  «Центр» (включая ПИР)</t>
  </si>
  <si>
    <t>5,8 км</t>
  </si>
  <si>
    <t>Строительство врачебной амбулатории (корпус 1) в с. Орлово Новоусманского муниципального района (включая ПИР)</t>
  </si>
  <si>
    <t>Детский спортивно-образовательный центр по адресу: Российская Федерация, Воронежская область, городской округ город Воронеж, город Воронеж, проспект Ленинский, дом 201</t>
  </si>
  <si>
    <t>Встроенно-пристроенное нежилое помещение (детский сад на 100 мест) по адресу: Российская Федерация, Воронежская область, городской округ город Воронеж, город Воронеж, улица 9 Января, дом 68, корпус 2, помещение 1</t>
  </si>
  <si>
    <t>Реконструкция тренировочной площадки на стадионе «Локомотив», г. Воронеж, ул. Нариманова, д. 2 (строительство блочно-модульной котельной)</t>
  </si>
  <si>
    <t>65 мест</t>
  </si>
  <si>
    <t>141 место</t>
  </si>
  <si>
    <t>78 мест</t>
  </si>
  <si>
    <t>96 мест</t>
  </si>
  <si>
    <t>42 места</t>
  </si>
  <si>
    <t>*</t>
  </si>
  <si>
    <t>областной бюджет
 (№ 117-ОЗ от 18.12.2020)</t>
  </si>
  <si>
    <t>федераль
ный бюджет (№ 117-ОЗ от 18.12.2020)</t>
  </si>
  <si>
    <t>областной адресной инвестиционной программы  за 2020  год</t>
  </si>
  <si>
    <t>Профинансировано на 01.01. 2021 г.</t>
  </si>
  <si>
    <t>Выполнено на 01.01. 2021 г.</t>
  </si>
  <si>
    <t>Текущая кредиторская задолженность на 01.01.2021 г.</t>
  </si>
  <si>
    <t>Неотработанный аванс на 01.01.2021 г.</t>
  </si>
  <si>
    <t>МасловВодозаб</t>
  </si>
  <si>
    <t>Реконструкция водозабора в ИП «Масловский» с целью увеличения производительности до 6000 м.куб./сут. (включая ПИР)</t>
  </si>
  <si>
    <t>2,73 км</t>
  </si>
  <si>
    <t>2,93 км</t>
  </si>
  <si>
    <t>175 мест</t>
  </si>
  <si>
    <t>Подпрограмма  «Развитие дополнительного образования и воспитания»</t>
  </si>
  <si>
    <t>Основное мероприятие  «Развитие инфраструктуры и обновление содержания дополнительного образования детей»</t>
  </si>
  <si>
    <t>98 мест</t>
  </si>
  <si>
    <t>**</t>
  </si>
  <si>
    <t>***</t>
  </si>
  <si>
    <t>Реконструкция стадиона «Буран», г. Воронеж (включая ПИР) - аванс 116,1 тыс. рублей перечислен в 2019 году за тех. присоединение</t>
  </si>
  <si>
    <t>Строительство ФАП в п. Новая Жизнь Аннинского муниципального района Воронежской области (включая ПИР) -  аванс 6,292 тыс. рублей перечислен в 2019 году за тех. присоединение</t>
  </si>
  <si>
    <r>
      <t>Реконструкция стадиона «Буран», г. Воронеж (включая ПИР)</t>
    </r>
    <r>
      <rPr>
        <sz val="10"/>
        <color rgb="FFFF0000"/>
        <rFont val="Times New Roman"/>
        <family val="1"/>
        <charset val="204"/>
      </rPr>
      <t>***</t>
    </r>
  </si>
  <si>
    <r>
      <t xml:space="preserve">Дом-интернат для престарелых и инвалидов в с. Ярки, Новохоперский муниципальный район Воронежской области (включая ПИР) </t>
    </r>
    <r>
      <rPr>
        <sz val="10"/>
        <color rgb="FFFF0000"/>
        <rFont val="Times New Roman"/>
        <family val="1"/>
        <charset val="204"/>
      </rPr>
      <t>**</t>
    </r>
  </si>
  <si>
    <r>
      <t>Строительство ФАП в п. Новая Жизнь Аннинского муниципального района Воронежской области (включая ПИР)</t>
    </r>
    <r>
      <rPr>
        <sz val="10.5"/>
        <color rgb="FFFF0000"/>
        <rFont val="Times New Roman"/>
        <family val="1"/>
        <charset val="204"/>
      </rPr>
      <t xml:space="preserve"> *</t>
    </r>
  </si>
  <si>
    <t>Клуб в с. Новая Калитва Россошанского района Воронежской области</t>
  </si>
  <si>
    <t>В соответствии с актом контрольного мероприятия № 1 от 12.03.2020, произведенного Мнистерством труда и социальной защиты Российской Федерации, часть средств федерального бюджета, опалаченных в 2019 году за технологическое присоединение энергопринимающих устройств к электрическим сетям была возвращена в федеральный бюджет  12.11.2020 п.п. № 144769. Выполненные работы  были оплачены средствами областного бюджета в размере 3 471,365 тыс. рублей.  Часть средств опалаченных в 2019 году за услуги заказчика застройщика была возвращены в федеральный бюджет, выполненные работы  были оплачены средствами областного бюджета в размере - 3 870,695 тыс. рублей. Итого: 7 342,06 тыс. рублей.</t>
  </si>
  <si>
    <t>3327,01кв.м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</si>
</sst>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_-* #,##0.00_р_._-;\-* #,##0.00_р_._-;_-* &quot;-&quot;??_р_._-;_-@_-"/>
    <numFmt numFmtId="166" formatCode="#,##0.000"/>
    <numFmt numFmtId="167" formatCode="#,##0.0"/>
    <numFmt numFmtId="168" formatCode="0.0"/>
  </numFmts>
  <fonts count="45" x14ac:knownFonts="1">
    <font>
      <sz val="10"/>
      <name val="Arial Cyr"/>
      <charset val="204"/>
    </font>
    <font>
      <sz val="11"/>
      <color theme="1"/>
      <name val="Calibri"/>
      <family val="2"/>
      <charset val="204"/>
      <scheme val="minor"/>
    </font>
    <font>
      <sz val="10"/>
      <name val="Arial Cyr"/>
      <charset val="204"/>
    </font>
    <font>
      <b/>
      <sz val="13"/>
      <color indexed="8"/>
      <name val="Times New Roman"/>
      <family val="1"/>
      <charset val="204"/>
    </font>
    <font>
      <sz val="11"/>
      <color indexed="9"/>
      <name val="Calibri"/>
      <family val="2"/>
      <charset val="204"/>
    </font>
    <font>
      <sz val="11"/>
      <color indexed="8"/>
      <name val="Times New Roman"/>
      <family val="1"/>
      <charset val="204"/>
    </font>
    <font>
      <sz val="11"/>
      <name val="Times New Roman"/>
      <family val="1"/>
      <charset val="204"/>
    </font>
    <font>
      <sz val="9.5"/>
      <name val="Times New Roman"/>
      <family val="1"/>
      <charset val="204"/>
    </font>
    <font>
      <sz val="10"/>
      <name val="Times New Roman"/>
      <family val="1"/>
      <charset val="204"/>
    </font>
    <font>
      <sz val="9"/>
      <name val="Times New Roman"/>
      <family val="1"/>
      <charset val="204"/>
    </font>
    <font>
      <sz val="8"/>
      <name val="Times New Roman"/>
      <family val="1"/>
      <charset val="204"/>
    </font>
    <font>
      <sz val="8"/>
      <color indexed="10"/>
      <name val="Times New Roman"/>
      <family val="1"/>
      <charset val="204"/>
    </font>
    <font>
      <sz val="8"/>
      <color indexed="8"/>
      <name val="Times New Roman"/>
      <family val="1"/>
      <charset val="204"/>
    </font>
    <font>
      <b/>
      <sz val="11"/>
      <name val="Times New Roman"/>
      <family val="1"/>
      <charset val="204"/>
    </font>
    <font>
      <b/>
      <sz val="10.5"/>
      <name val="Times New Roman"/>
      <family val="1"/>
      <charset val="204"/>
    </font>
    <font>
      <b/>
      <u/>
      <sz val="10.5"/>
      <name val="Times New Roman"/>
      <family val="1"/>
      <charset val="204"/>
    </font>
    <font>
      <b/>
      <i/>
      <sz val="10.5"/>
      <name val="Times New Roman"/>
      <family val="1"/>
      <charset val="204"/>
    </font>
    <font>
      <b/>
      <i/>
      <sz val="11"/>
      <name val="Times New Roman"/>
      <family val="1"/>
      <charset val="204"/>
    </font>
    <font>
      <sz val="10"/>
      <name val="Arial"/>
      <family val="2"/>
      <charset val="204"/>
    </font>
    <font>
      <sz val="10.5"/>
      <name val="Times New Roman"/>
      <family val="1"/>
      <charset val="204"/>
    </font>
    <font>
      <b/>
      <i/>
      <sz val="11"/>
      <color indexed="8"/>
      <name val="Calibri"/>
      <family val="2"/>
      <charset val="204"/>
    </font>
    <font>
      <b/>
      <i/>
      <sz val="10"/>
      <name val="Times New Roman"/>
      <family val="1"/>
      <charset val="204"/>
    </font>
    <font>
      <b/>
      <sz val="10"/>
      <name val="Arial Cyr"/>
      <charset val="204"/>
    </font>
    <font>
      <b/>
      <u/>
      <sz val="11"/>
      <name val="Times New Roman"/>
      <family val="1"/>
      <charset val="204"/>
    </font>
    <font>
      <b/>
      <i/>
      <sz val="9.5"/>
      <name val="Times New Roman"/>
      <family val="1"/>
      <charset val="204"/>
    </font>
    <font>
      <sz val="10"/>
      <name val="Arial Cyr"/>
      <family val="2"/>
      <charset val="204"/>
    </font>
    <font>
      <sz val="11"/>
      <color theme="1"/>
      <name val="Calibri"/>
      <family val="2"/>
      <scheme val="minor"/>
    </font>
    <font>
      <sz val="11"/>
      <name val="Calibri"/>
      <family val="2"/>
      <charset val="204"/>
    </font>
    <font>
      <sz val="11"/>
      <color rgb="FFFF0000"/>
      <name val="Times New Roman"/>
      <family val="1"/>
      <charset val="204"/>
    </font>
    <font>
      <b/>
      <sz val="11"/>
      <color rgb="FFFF0000"/>
      <name val="Calibri"/>
      <family val="2"/>
      <charset val="204"/>
    </font>
    <font>
      <b/>
      <sz val="11"/>
      <color indexed="8"/>
      <name val="Times New Roman"/>
      <family val="1"/>
      <charset val="204"/>
    </font>
    <font>
      <sz val="12"/>
      <name val="Times New Roman"/>
      <family val="1"/>
      <charset val="204"/>
    </font>
    <font>
      <sz val="11"/>
      <color theme="0"/>
      <name val="Times New Roman"/>
      <family val="1"/>
      <charset val="204"/>
    </font>
    <font>
      <b/>
      <sz val="11"/>
      <color rgb="FFFF0000"/>
      <name val="Times New Roman"/>
      <family val="1"/>
      <charset val="204"/>
    </font>
    <font>
      <b/>
      <sz val="11"/>
      <color theme="0"/>
      <name val="Times New Roman"/>
      <family val="1"/>
      <charset val="204"/>
    </font>
    <font>
      <b/>
      <sz val="12"/>
      <color rgb="FFFF0000"/>
      <name val="Arial Cyr"/>
      <charset val="204"/>
    </font>
    <font>
      <sz val="14"/>
      <name val="Times New Roman"/>
      <family val="1"/>
      <charset val="204"/>
    </font>
    <font>
      <i/>
      <sz val="11"/>
      <name val="Times New Roman"/>
      <family val="1"/>
      <charset val="204"/>
    </font>
    <font>
      <i/>
      <sz val="10"/>
      <name val="Times New Roman"/>
      <family val="1"/>
      <charset val="204"/>
    </font>
    <font>
      <i/>
      <sz val="10"/>
      <name val="Arial Cyr"/>
      <charset val="204"/>
    </font>
    <font>
      <b/>
      <i/>
      <sz val="10"/>
      <name val="Arial Cyr"/>
      <charset val="204"/>
    </font>
    <font>
      <sz val="10"/>
      <color rgb="FFFF0000"/>
      <name val="Times New Roman"/>
      <family val="1"/>
      <charset val="204"/>
    </font>
    <font>
      <sz val="10.5"/>
      <color rgb="FFFF0000"/>
      <name val="Times New Roman"/>
      <family val="1"/>
      <charset val="204"/>
    </font>
    <font>
      <sz val="11"/>
      <name val="Arial Cyr"/>
      <charset val="204"/>
    </font>
    <font>
      <u/>
      <sz val="10"/>
      <color theme="10"/>
      <name val="Arial Cyr"/>
      <charset val="204"/>
    </font>
  </fonts>
  <fills count="5">
    <fill>
      <patternFill patternType="none"/>
    </fill>
    <fill>
      <patternFill patternType="gray125"/>
    </fill>
    <fill>
      <patternFill patternType="solid">
        <fgColor theme="0"/>
        <bgColor indexed="64"/>
      </patternFill>
    </fill>
    <fill>
      <patternFill patternType="lightGray">
        <fgColor indexed="42"/>
        <bgColor theme="0"/>
      </patternFill>
    </fill>
    <fill>
      <patternFill patternType="lightGray">
        <fgColor rgb="FFCCFFCC"/>
        <bgColor theme="0"/>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8"/>
      </top>
      <bottom/>
      <diagonal/>
    </border>
    <border>
      <left/>
      <right style="thin">
        <color indexed="8"/>
      </right>
      <top style="thin">
        <color indexed="8"/>
      </top>
      <bottom/>
      <diagonal/>
    </border>
  </borders>
  <cellStyleXfs count="13">
    <xf numFmtId="0" fontId="0" fillId="0" borderId="0"/>
    <xf numFmtId="0" fontId="2" fillId="0" borderId="0"/>
    <xf numFmtId="0" fontId="18" fillId="0" borderId="0"/>
    <xf numFmtId="0" fontId="2" fillId="0" borderId="0"/>
    <xf numFmtId="0" fontId="2" fillId="0" borderId="0"/>
    <xf numFmtId="0" fontId="25" fillId="0" borderId="0"/>
    <xf numFmtId="164" fontId="2" fillId="0" borderId="0" applyFont="0" applyFill="0" applyBorder="0" applyAlignment="0" applyProtection="0"/>
    <xf numFmtId="0" fontId="1" fillId="0" borderId="0"/>
    <xf numFmtId="0" fontId="2" fillId="0" borderId="0"/>
    <xf numFmtId="0" fontId="2" fillId="0" borderId="0"/>
    <xf numFmtId="0" fontId="26" fillId="0" borderId="0"/>
    <xf numFmtId="165" fontId="2" fillId="0" borderId="0" applyFont="0" applyFill="0" applyBorder="0" applyAlignment="0" applyProtection="0"/>
    <xf numFmtId="0" fontId="44" fillId="0" borderId="0" applyNumberFormat="0" applyFill="0" applyBorder="0" applyAlignment="0" applyProtection="0"/>
  </cellStyleXfs>
  <cellXfs count="170">
    <xf numFmtId="0" fontId="0" fillId="0" borderId="0" xfId="0"/>
    <xf numFmtId="0" fontId="0" fillId="0" borderId="0" xfId="0" applyFill="1"/>
    <xf numFmtId="4" fontId="6" fillId="2" borderId="9" xfId="1" applyNumberFormat="1" applyFont="1" applyFill="1" applyBorder="1" applyAlignment="1">
      <alignment horizontal="center" vertical="top" wrapText="1"/>
    </xf>
    <xf numFmtId="4" fontId="31" fillId="2" borderId="0" xfId="0" applyNumberFormat="1" applyFont="1" applyFill="1" applyAlignment="1">
      <alignment horizontal="center" vertical="top"/>
    </xf>
    <xf numFmtId="0" fontId="6" fillId="2" borderId="0" xfId="0" applyFont="1" applyFill="1" applyAlignment="1">
      <alignment horizontal="center" vertical="top"/>
    </xf>
    <xf numFmtId="0" fontId="0" fillId="2" borderId="0" xfId="0" applyFill="1"/>
    <xf numFmtId="0" fontId="8" fillId="2" borderId="0" xfId="0" applyFont="1" applyFill="1" applyAlignment="1">
      <alignment horizontal="left"/>
    </xf>
    <xf numFmtId="0" fontId="8" fillId="2" borderId="0" xfId="0" applyFont="1" applyFill="1" applyAlignment="1"/>
    <xf numFmtId="0" fontId="37" fillId="2" borderId="2" xfId="0" applyFont="1" applyFill="1" applyBorder="1" applyAlignment="1">
      <alignment horizontal="center" vertical="top"/>
    </xf>
    <xf numFmtId="0" fontId="38" fillId="2" borderId="10" xfId="0" applyFont="1" applyFill="1" applyBorder="1" applyAlignment="1">
      <alignment horizontal="left" vertical="top" wrapText="1"/>
    </xf>
    <xf numFmtId="0" fontId="38" fillId="2" borderId="2" xfId="0" applyFont="1" applyFill="1" applyBorder="1" applyAlignment="1">
      <alignment horizontal="left" vertical="top" wrapText="1"/>
    </xf>
    <xf numFmtId="4" fontId="37" fillId="2" borderId="2" xfId="1" applyNumberFormat="1" applyFont="1" applyFill="1" applyBorder="1" applyAlignment="1">
      <alignment horizontal="center" vertical="top" wrapText="1"/>
    </xf>
    <xf numFmtId="4" fontId="37" fillId="2" borderId="9" xfId="1" applyNumberFormat="1" applyFont="1" applyFill="1" applyBorder="1" applyAlignment="1">
      <alignment horizontal="center" vertical="top" wrapText="1"/>
    </xf>
    <xf numFmtId="4" fontId="37" fillId="2" borderId="10" xfId="1" applyNumberFormat="1" applyFont="1" applyFill="1" applyBorder="1" applyAlignment="1">
      <alignment horizontal="center" vertical="top" wrapText="1"/>
    </xf>
    <xf numFmtId="4" fontId="17" fillId="2" borderId="2" xfId="1" applyNumberFormat="1" applyFont="1" applyFill="1" applyBorder="1" applyAlignment="1">
      <alignment horizontal="center" vertical="top" wrapText="1"/>
    </xf>
    <xf numFmtId="0" fontId="39" fillId="2" borderId="0" xfId="0" applyFont="1" applyFill="1"/>
    <xf numFmtId="0" fontId="17" fillId="2" borderId="2" xfId="0" applyFont="1" applyFill="1" applyBorder="1" applyAlignment="1">
      <alignment horizontal="center" vertical="top"/>
    </xf>
    <xf numFmtId="0" fontId="21" fillId="2" borderId="10" xfId="0" applyFont="1" applyFill="1" applyBorder="1" applyAlignment="1">
      <alignment horizontal="left" vertical="top" wrapText="1"/>
    </xf>
    <xf numFmtId="0" fontId="21" fillId="2" borderId="2" xfId="0" applyFont="1" applyFill="1" applyBorder="1" applyAlignment="1">
      <alignment horizontal="left" vertical="top" wrapText="1"/>
    </xf>
    <xf numFmtId="4" fontId="17" fillId="2" borderId="9" xfId="1" applyNumberFormat="1" applyFont="1" applyFill="1" applyBorder="1" applyAlignment="1">
      <alignment horizontal="center" vertical="top" wrapText="1"/>
    </xf>
    <xf numFmtId="4" fontId="17" fillId="2" borderId="10" xfId="1" applyNumberFormat="1" applyFont="1" applyFill="1" applyBorder="1" applyAlignment="1">
      <alignment horizontal="center" vertical="top" wrapText="1"/>
    </xf>
    <xf numFmtId="0" fontId="40" fillId="2" borderId="0" xfId="0" applyFont="1" applyFill="1"/>
    <xf numFmtId="4" fontId="21" fillId="2" borderId="2" xfId="0" applyNumberFormat="1" applyFont="1" applyFill="1" applyBorder="1" applyAlignment="1">
      <alignment horizontal="center" vertical="top" wrapText="1"/>
    </xf>
    <xf numFmtId="4" fontId="38" fillId="2" borderId="2" xfId="0" applyNumberFormat="1" applyFont="1" applyFill="1" applyBorder="1" applyAlignment="1">
      <alignment horizontal="center" vertical="top" wrapText="1"/>
    </xf>
    <xf numFmtId="4" fontId="13" fillId="3" borderId="9" xfId="1" applyNumberFormat="1" applyFont="1" applyFill="1" applyBorder="1" applyAlignment="1">
      <alignment horizontal="center" vertical="top" wrapText="1"/>
    </xf>
    <xf numFmtId="0" fontId="6" fillId="2" borderId="4" xfId="0" applyFont="1" applyFill="1" applyBorder="1" applyAlignment="1">
      <alignment horizontal="center" vertical="top"/>
    </xf>
    <xf numFmtId="0" fontId="36" fillId="2" borderId="0" xfId="0" applyFont="1" applyFill="1"/>
    <xf numFmtId="0" fontId="8" fillId="2" borderId="0" xfId="0" applyFont="1" applyFill="1" applyBorder="1" applyAlignment="1">
      <alignment wrapText="1"/>
    </xf>
    <xf numFmtId="0" fontId="0" fillId="2" borderId="0" xfId="0" applyFont="1" applyFill="1"/>
    <xf numFmtId="4" fontId="6" fillId="3" borderId="2" xfId="1" applyNumberFormat="1" applyFont="1" applyFill="1" applyBorder="1" applyAlignment="1">
      <alignment horizontal="center" vertical="top" wrapText="1"/>
    </xf>
    <xf numFmtId="0" fontId="36" fillId="2" borderId="0" xfId="0" applyFont="1" applyFill="1" applyAlignment="1">
      <alignment horizontal="left" vertical="top" wrapText="1"/>
    </xf>
    <xf numFmtId="0" fontId="36" fillId="2" borderId="4" xfId="0" applyFont="1" applyFill="1" applyBorder="1" applyAlignment="1">
      <alignment horizontal="left" vertical="top"/>
    </xf>
    <xf numFmtId="0" fontId="30" fillId="2" borderId="0" xfId="0" applyFont="1" applyFill="1" applyAlignment="1">
      <alignment horizontal="center" vertical="top"/>
    </xf>
    <xf numFmtId="0" fontId="3" fillId="2" borderId="0" xfId="0" applyFont="1" applyFill="1" applyAlignment="1">
      <alignment horizontal="center"/>
    </xf>
    <xf numFmtId="0" fontId="3" fillId="2" borderId="0" xfId="0" applyFont="1" applyFill="1"/>
    <xf numFmtId="166" fontId="0" fillId="2" borderId="0" xfId="0" applyNumberFormat="1" applyFill="1"/>
    <xf numFmtId="4" fontId="0" fillId="2" borderId="0" xfId="0" applyNumberFormat="1" applyFill="1"/>
    <xf numFmtId="4" fontId="4" fillId="2" borderId="0" xfId="0" applyNumberFormat="1" applyFont="1" applyFill="1"/>
    <xf numFmtId="4" fontId="29" fillId="2" borderId="0" xfId="0" applyNumberFormat="1" applyFont="1" applyFill="1" applyAlignment="1">
      <alignment horizontal="center"/>
    </xf>
    <xf numFmtId="4" fontId="27" fillId="2" borderId="0" xfId="0" applyNumberFormat="1" applyFont="1" applyFill="1"/>
    <xf numFmtId="4" fontId="29" fillId="2" borderId="0" xfId="0" applyNumberFormat="1" applyFont="1" applyFill="1"/>
    <xf numFmtId="0" fontId="5" fillId="2" borderId="0" xfId="0" applyFont="1" applyFill="1" applyAlignment="1">
      <alignment horizontal="right"/>
    </xf>
    <xf numFmtId="0" fontId="6" fillId="2" borderId="1" xfId="0" applyFont="1" applyFill="1" applyBorder="1" applyAlignment="1">
      <alignment horizontal="center" vertical="top"/>
    </xf>
    <xf numFmtId="0" fontId="6" fillId="2" borderId="5" xfId="1" applyFont="1" applyFill="1" applyBorder="1" applyAlignment="1">
      <alignment horizontal="center" vertical="top" wrapText="1"/>
    </xf>
    <xf numFmtId="166" fontId="6" fillId="2" borderId="2" xfId="1" applyNumberFormat="1" applyFont="1" applyFill="1" applyBorder="1" applyAlignment="1">
      <alignment horizontal="center" vertical="top" wrapText="1"/>
    </xf>
    <xf numFmtId="166" fontId="6" fillId="2" borderId="3" xfId="1" applyNumberFormat="1" applyFont="1" applyFill="1" applyBorder="1" applyAlignment="1">
      <alignment horizontal="center" vertical="top" wrapText="1"/>
    </xf>
    <xf numFmtId="166" fontId="6" fillId="2" borderId="4" xfId="1" applyNumberFormat="1" applyFont="1" applyFill="1" applyBorder="1" applyAlignment="1">
      <alignment horizontal="center" vertical="top" wrapText="1"/>
    </xf>
    <xf numFmtId="166" fontId="6" fillId="2" borderId="5" xfId="1" applyNumberFormat="1" applyFont="1" applyFill="1" applyBorder="1" applyAlignment="1">
      <alignment horizontal="center" vertical="top" wrapText="1"/>
    </xf>
    <xf numFmtId="0" fontId="6" fillId="2" borderId="2" xfId="1" applyFont="1" applyFill="1" applyBorder="1" applyAlignment="1">
      <alignment horizontal="center" vertical="top" wrapText="1"/>
    </xf>
    <xf numFmtId="4" fontId="6" fillId="2" borderId="2" xfId="1" applyNumberFormat="1" applyFont="1" applyFill="1" applyBorder="1" applyAlignment="1">
      <alignment horizontal="center" vertical="top" wrapText="1"/>
    </xf>
    <xf numFmtId="0" fontId="6" fillId="2" borderId="9" xfId="1" applyFont="1" applyFill="1" applyBorder="1" applyAlignment="1">
      <alignment horizontal="center" vertical="top" wrapText="1"/>
    </xf>
    <xf numFmtId="0" fontId="6" fillId="2" borderId="12" xfId="1" applyFont="1" applyFill="1" applyBorder="1" applyAlignment="1">
      <alignment horizontal="center" vertical="top" wrapText="1"/>
    </xf>
    <xf numFmtId="0" fontId="6" fillId="2" borderId="10" xfId="1" applyFont="1" applyFill="1" applyBorder="1" applyAlignment="1">
      <alignment horizontal="center" vertical="top" wrapText="1"/>
    </xf>
    <xf numFmtId="0" fontId="7" fillId="2" borderId="3" xfId="1" applyFont="1" applyFill="1" applyBorder="1" applyAlignment="1">
      <alignment horizontal="center" vertical="top" wrapText="1"/>
    </xf>
    <xf numFmtId="0" fontId="7" fillId="2" borderId="5" xfId="1" applyFont="1" applyFill="1" applyBorder="1" applyAlignment="1">
      <alignment horizontal="center" vertical="top" wrapText="1"/>
    </xf>
    <xf numFmtId="0" fontId="6" fillId="2" borderId="6" xfId="0" applyFont="1" applyFill="1" applyBorder="1" applyAlignment="1">
      <alignment horizontal="center" vertical="top"/>
    </xf>
    <xf numFmtId="0" fontId="6" fillId="2" borderId="14" xfId="1" applyFont="1" applyFill="1" applyBorder="1" applyAlignment="1">
      <alignment horizontal="center" vertical="top" wrapText="1"/>
    </xf>
    <xf numFmtId="166" fontId="6" fillId="2" borderId="7" xfId="1" applyNumberFormat="1" applyFont="1" applyFill="1" applyBorder="1" applyAlignment="1">
      <alignment horizontal="center" vertical="top" wrapText="1"/>
    </xf>
    <xf numFmtId="166" fontId="6" fillId="2" borderId="13" xfId="1" applyNumberFormat="1" applyFont="1" applyFill="1" applyBorder="1" applyAlignment="1">
      <alignment horizontal="center" vertical="top" wrapText="1"/>
    </xf>
    <xf numFmtId="166" fontId="6" fillId="2" borderId="8" xfId="1" applyNumberFormat="1" applyFont="1" applyFill="1" applyBorder="1" applyAlignment="1">
      <alignment horizontal="center" vertical="top" wrapText="1"/>
    </xf>
    <xf numFmtId="166" fontId="6" fillId="2" borderId="1" xfId="1" applyNumberFormat="1" applyFont="1" applyFill="1" applyBorder="1" applyAlignment="1">
      <alignment horizontal="center" vertical="top" wrapText="1"/>
    </xf>
    <xf numFmtId="0" fontId="6" fillId="2" borderId="1" xfId="1" applyFont="1" applyFill="1" applyBorder="1" applyAlignment="1">
      <alignment horizontal="center" vertical="top" wrapText="1"/>
    </xf>
    <xf numFmtId="4" fontId="6" fillId="2" borderId="1" xfId="1" applyNumberFormat="1" applyFont="1" applyFill="1" applyBorder="1" applyAlignment="1">
      <alignment horizontal="center" vertical="top"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8" fillId="2" borderId="2" xfId="1" applyFont="1" applyFill="1" applyBorder="1" applyAlignment="1">
      <alignment horizontal="center" vertical="top" wrapText="1"/>
    </xf>
    <xf numFmtId="0" fontId="8" fillId="2" borderId="1" xfId="1" applyFont="1" applyFill="1" applyBorder="1" applyAlignment="1">
      <alignment horizontal="center" vertical="top" wrapText="1"/>
    </xf>
    <xf numFmtId="166" fontId="6" fillId="2" borderId="9" xfId="1" applyNumberFormat="1" applyFont="1" applyFill="1" applyBorder="1" applyAlignment="1">
      <alignment horizontal="center" vertical="top" wrapText="1"/>
    </xf>
    <xf numFmtId="166" fontId="6" fillId="2" borderId="10" xfId="1" applyNumberFormat="1" applyFont="1" applyFill="1" applyBorder="1" applyAlignment="1">
      <alignment horizontal="center" vertical="top" wrapText="1"/>
    </xf>
    <xf numFmtId="0" fontId="6" fillId="2" borderId="3" xfId="1" applyFont="1" applyFill="1" applyBorder="1" applyAlignment="1">
      <alignment horizontal="center" vertical="top" wrapText="1"/>
    </xf>
    <xf numFmtId="4" fontId="6" fillId="2" borderId="3" xfId="1" applyNumberFormat="1" applyFont="1" applyFill="1" applyBorder="1" applyAlignment="1">
      <alignment horizontal="center" vertical="top" wrapText="1"/>
    </xf>
    <xf numFmtId="4" fontId="6" fillId="2" borderId="5" xfId="1" applyNumberFormat="1" applyFont="1" applyFill="1" applyBorder="1" applyAlignment="1">
      <alignment horizontal="center" vertical="top" wrapText="1"/>
    </xf>
    <xf numFmtId="0" fontId="6" fillId="2" borderId="6" xfId="1" applyFont="1" applyFill="1" applyBorder="1" applyAlignment="1">
      <alignment horizontal="center" vertical="top" wrapText="1"/>
    </xf>
    <xf numFmtId="166" fontId="8" fillId="2" borderId="1" xfId="1" applyNumberFormat="1" applyFont="1" applyFill="1" applyBorder="1" applyAlignment="1">
      <alignment horizontal="center" vertical="top" wrapText="1"/>
    </xf>
    <xf numFmtId="0" fontId="9" fillId="2" borderId="1" xfId="1" applyFont="1" applyFill="1" applyBorder="1" applyAlignment="1">
      <alignment horizontal="center" vertical="top" wrapText="1"/>
    </xf>
    <xf numFmtId="0" fontId="9" fillId="2" borderId="2" xfId="1" applyFont="1" applyFill="1" applyBorder="1" applyAlignment="1">
      <alignment horizontal="center" vertical="top" wrapText="1"/>
    </xf>
    <xf numFmtId="0" fontId="6" fillId="2" borderId="11" xfId="0" applyFont="1" applyFill="1" applyBorder="1" applyAlignment="1">
      <alignment horizontal="center" vertical="top"/>
    </xf>
    <xf numFmtId="0" fontId="6" fillId="2" borderId="8" xfId="1" applyFont="1" applyFill="1" applyBorder="1" applyAlignment="1">
      <alignment horizontal="center" vertical="top" wrapText="1"/>
    </xf>
    <xf numFmtId="0" fontId="8" fillId="2" borderId="11" xfId="1" applyFont="1" applyFill="1" applyBorder="1" applyAlignment="1">
      <alignment horizontal="center" vertical="top" wrapText="1"/>
    </xf>
    <xf numFmtId="0" fontId="6" fillId="2" borderId="7" xfId="1" applyFont="1" applyFill="1" applyBorder="1" applyAlignment="1">
      <alignment horizontal="center" vertical="top" wrapText="1"/>
    </xf>
    <xf numFmtId="4" fontId="6" fillId="2" borderId="7" xfId="1" applyNumberFormat="1" applyFont="1" applyFill="1" applyBorder="1" applyAlignment="1">
      <alignment horizontal="center" vertical="top" wrapText="1"/>
    </xf>
    <xf numFmtId="4" fontId="6" fillId="2" borderId="8" xfId="1" applyNumberFormat="1" applyFont="1" applyFill="1" applyBorder="1" applyAlignment="1">
      <alignment horizontal="center" vertical="top" wrapText="1"/>
    </xf>
    <xf numFmtId="0" fontId="6" fillId="2" borderId="11" xfId="1" applyFont="1" applyFill="1" applyBorder="1" applyAlignment="1">
      <alignment horizontal="center" vertical="top" wrapText="1"/>
    </xf>
    <xf numFmtId="166" fontId="8" fillId="2" borderId="11" xfId="1" applyNumberFormat="1" applyFont="1" applyFill="1" applyBorder="1" applyAlignment="1">
      <alignment horizontal="center" vertical="top" wrapText="1"/>
    </xf>
    <xf numFmtId="0" fontId="9" fillId="2" borderId="11" xfId="1" applyFont="1" applyFill="1" applyBorder="1" applyAlignment="1">
      <alignment horizontal="center" vertical="top" wrapText="1"/>
    </xf>
    <xf numFmtId="4" fontId="35" fillId="2" borderId="0" xfId="0" applyNumberFormat="1" applyFont="1" applyFill="1" applyAlignment="1">
      <alignment vertical="center"/>
    </xf>
    <xf numFmtId="0" fontId="6" fillId="2" borderId="2" xfId="0" applyFont="1" applyFill="1" applyBorder="1" applyAlignment="1">
      <alignment horizontal="center" vertical="top"/>
    </xf>
    <xf numFmtId="1" fontId="10" fillId="2" borderId="10" xfId="1" applyNumberFormat="1" applyFont="1" applyFill="1" applyBorder="1" applyAlignment="1">
      <alignment horizontal="center" vertical="top" wrapText="1"/>
    </xf>
    <xf numFmtId="1" fontId="10" fillId="2" borderId="2" xfId="1" applyNumberFormat="1" applyFont="1" applyFill="1" applyBorder="1" applyAlignment="1">
      <alignment horizontal="center" vertical="top" wrapText="1"/>
    </xf>
    <xf numFmtId="1" fontId="11" fillId="2" borderId="2" xfId="1" applyNumberFormat="1" applyFont="1" applyFill="1" applyBorder="1" applyAlignment="1">
      <alignment horizontal="center" vertical="top" wrapText="1"/>
    </xf>
    <xf numFmtId="1" fontId="12" fillId="2" borderId="2" xfId="1" applyNumberFormat="1" applyFont="1" applyFill="1" applyBorder="1" applyAlignment="1">
      <alignment horizontal="center" vertical="top" wrapText="1"/>
    </xf>
    <xf numFmtId="1" fontId="11" fillId="2" borderId="9" xfId="1" applyNumberFormat="1" applyFont="1" applyFill="1" applyBorder="1" applyAlignment="1">
      <alignment horizontal="center" vertical="top" wrapText="1"/>
    </xf>
    <xf numFmtId="1" fontId="11" fillId="2" borderId="12" xfId="1" applyNumberFormat="1" applyFont="1" applyFill="1" applyBorder="1" applyAlignment="1">
      <alignment horizontal="center" vertical="top" wrapText="1"/>
    </xf>
    <xf numFmtId="1" fontId="11" fillId="2" borderId="10" xfId="1" applyNumberFormat="1" applyFont="1" applyFill="1" applyBorder="1" applyAlignment="1">
      <alignment horizontal="center" vertical="top" wrapText="1"/>
    </xf>
    <xf numFmtId="3" fontId="10" fillId="2" borderId="2" xfId="1" applyNumberFormat="1" applyFont="1" applyFill="1" applyBorder="1" applyAlignment="1">
      <alignment horizontal="center" vertical="top" wrapText="1"/>
    </xf>
    <xf numFmtId="3" fontId="10" fillId="2" borderId="9" xfId="1" applyNumberFormat="1" applyFont="1" applyFill="1" applyBorder="1" applyAlignment="1">
      <alignment horizontal="center" vertical="top" wrapText="1"/>
    </xf>
    <xf numFmtId="1" fontId="10" fillId="2" borderId="9" xfId="1" applyNumberFormat="1" applyFont="1" applyFill="1" applyBorder="1" applyAlignment="1">
      <alignment horizontal="center" vertical="top" wrapText="1"/>
    </xf>
    <xf numFmtId="4" fontId="6" fillId="2" borderId="2" xfId="0" applyNumberFormat="1" applyFont="1" applyFill="1" applyBorder="1" applyAlignment="1">
      <alignment horizontal="center" vertical="top"/>
    </xf>
    <xf numFmtId="4" fontId="13" fillId="2" borderId="12" xfId="1" applyNumberFormat="1" applyFont="1" applyFill="1" applyBorder="1" applyAlignment="1">
      <alignment vertical="top" wrapText="1"/>
    </xf>
    <xf numFmtId="4" fontId="13" fillId="2" borderId="9" xfId="1" applyNumberFormat="1" applyFont="1" applyFill="1" applyBorder="1" applyAlignment="1">
      <alignment horizontal="center" vertical="top" wrapText="1"/>
    </xf>
    <xf numFmtId="167" fontId="13" fillId="2" borderId="9" xfId="1" applyNumberFormat="1" applyFont="1" applyFill="1" applyBorder="1" applyAlignment="1">
      <alignment horizontal="center" vertical="top" wrapText="1"/>
    </xf>
    <xf numFmtId="0" fontId="43" fillId="2" borderId="2" xfId="0" applyFont="1" applyFill="1" applyBorder="1" applyAlignment="1">
      <alignment horizontal="center"/>
    </xf>
    <xf numFmtId="166" fontId="14" fillId="2" borderId="10" xfId="1" applyNumberFormat="1" applyFont="1" applyFill="1" applyBorder="1" applyAlignment="1">
      <alignment vertical="top" wrapText="1"/>
    </xf>
    <xf numFmtId="4" fontId="13" fillId="2" borderId="2" xfId="1" applyNumberFormat="1" applyFont="1" applyFill="1" applyBorder="1" applyAlignment="1">
      <alignment horizontal="center" vertical="top" wrapText="1"/>
    </xf>
    <xf numFmtId="0" fontId="15" fillId="2" borderId="10" xfId="1" applyFont="1" applyFill="1" applyBorder="1" applyAlignment="1">
      <alignment vertical="top" wrapText="1"/>
    </xf>
    <xf numFmtId="0" fontId="14" fillId="2" borderId="10" xfId="1" applyFont="1" applyFill="1" applyBorder="1" applyAlignment="1">
      <alignment vertical="top" wrapText="1"/>
    </xf>
    <xf numFmtId="0" fontId="16" fillId="2" borderId="10" xfId="1" applyFont="1" applyFill="1" applyBorder="1" applyAlignment="1">
      <alignment vertical="top" wrapText="1"/>
    </xf>
    <xf numFmtId="0" fontId="19" fillId="3" borderId="10" xfId="2" applyFont="1" applyFill="1" applyBorder="1" applyAlignment="1">
      <alignment vertical="top" wrapText="1"/>
    </xf>
    <xf numFmtId="4" fontId="13" fillId="3" borderId="2" xfId="1" applyNumberFormat="1" applyFont="1" applyFill="1" applyBorder="1" applyAlignment="1">
      <alignment horizontal="center" vertical="top" wrapText="1"/>
    </xf>
    <xf numFmtId="4" fontId="13" fillId="3" borderId="10" xfId="1" applyNumberFormat="1" applyFont="1" applyFill="1" applyBorder="1" applyAlignment="1">
      <alignment horizontal="center" vertical="top" wrapText="1"/>
    </xf>
    <xf numFmtId="4" fontId="6" fillId="2" borderId="2" xfId="1" applyNumberFormat="1" applyFont="1" applyFill="1" applyBorder="1" applyAlignment="1">
      <alignment horizontal="center" vertical="top" wrapText="1"/>
    </xf>
    <xf numFmtId="4" fontId="6" fillId="3" borderId="9" xfId="1" applyNumberFormat="1" applyFont="1" applyFill="1" applyBorder="1" applyAlignment="1">
      <alignment horizontal="center" vertical="top" wrapText="1"/>
    </xf>
    <xf numFmtId="4" fontId="6" fillId="2" borderId="10" xfId="1" applyNumberFormat="1" applyFont="1" applyFill="1" applyBorder="1" applyAlignment="1">
      <alignment horizontal="center" vertical="top" wrapText="1"/>
    </xf>
    <xf numFmtId="4" fontId="6" fillId="3" borderId="10" xfId="1" applyNumberFormat="1" applyFont="1" applyFill="1" applyBorder="1" applyAlignment="1">
      <alignment horizontal="center" vertical="top" wrapText="1"/>
    </xf>
    <xf numFmtId="0" fontId="19" fillId="2" borderId="10" xfId="3" applyFont="1" applyFill="1" applyBorder="1" applyAlignment="1">
      <alignment horizontal="left" vertical="top" wrapText="1"/>
    </xf>
    <xf numFmtId="0" fontId="6" fillId="2" borderId="2" xfId="3" applyFont="1" applyFill="1" applyBorder="1" applyAlignment="1">
      <alignment horizontal="center" vertical="top"/>
    </xf>
    <xf numFmtId="0" fontId="20" fillId="2" borderId="0" xfId="0" applyFont="1" applyFill="1"/>
    <xf numFmtId="0" fontId="15" fillId="2" borderId="10" xfId="1" applyFont="1" applyFill="1" applyBorder="1" applyAlignment="1">
      <alignment vertical="center" wrapText="1"/>
    </xf>
    <xf numFmtId="0" fontId="19" fillId="3" borderId="10" xfId="3" applyFont="1" applyFill="1" applyBorder="1" applyAlignment="1">
      <alignment horizontal="left" vertical="top" wrapText="1"/>
    </xf>
    <xf numFmtId="0" fontId="22" fillId="2" borderId="0" xfId="0" applyFont="1" applyFill="1"/>
    <xf numFmtId="0" fontId="19" fillId="3" borderId="10" xfId="1" applyFont="1" applyFill="1" applyBorder="1" applyAlignment="1">
      <alignment horizontal="left" vertical="top" wrapText="1"/>
    </xf>
    <xf numFmtId="0" fontId="19" fillId="2" borderId="10" xfId="1" applyFont="1" applyFill="1" applyBorder="1" applyAlignment="1">
      <alignment horizontal="left" vertical="top" wrapText="1"/>
    </xf>
    <xf numFmtId="0" fontId="16" fillId="2" borderId="10" xfId="1" applyFont="1" applyFill="1" applyBorder="1" applyAlignment="1">
      <alignment horizontal="left" vertical="top" wrapText="1"/>
    </xf>
    <xf numFmtId="4" fontId="17" fillId="3" borderId="2" xfId="1" applyNumberFormat="1" applyFont="1" applyFill="1" applyBorder="1" applyAlignment="1">
      <alignment horizontal="center" vertical="top" wrapText="1"/>
    </xf>
    <xf numFmtId="4" fontId="28" fillId="2" borderId="2" xfId="1" applyNumberFormat="1" applyFont="1" applyFill="1" applyBorder="1" applyAlignment="1">
      <alignment horizontal="center" vertical="top" wrapText="1"/>
    </xf>
    <xf numFmtId="4" fontId="28" fillId="2" borderId="9" xfId="1" applyNumberFormat="1" applyFont="1" applyFill="1" applyBorder="1" applyAlignment="1">
      <alignment horizontal="center" vertical="top" wrapText="1"/>
    </xf>
    <xf numFmtId="0" fontId="8" fillId="3" borderId="10" xfId="4" applyFont="1" applyFill="1" applyBorder="1" applyAlignment="1">
      <alignment horizontal="left" vertical="top" wrapText="1"/>
    </xf>
    <xf numFmtId="0" fontId="8" fillId="3" borderId="15" xfId="0" applyFont="1" applyFill="1" applyBorder="1" applyAlignment="1">
      <alignment horizontal="left" vertical="top" wrapText="1"/>
    </xf>
    <xf numFmtId="4" fontId="28" fillId="3" borderId="2" xfId="1" applyNumberFormat="1" applyFont="1" applyFill="1" applyBorder="1" applyAlignment="1">
      <alignment horizontal="center" vertical="top" wrapText="1"/>
    </xf>
    <xf numFmtId="0" fontId="8" fillId="3" borderId="10" xfId="0" applyFont="1" applyFill="1" applyBorder="1" applyAlignment="1">
      <alignment horizontal="left" vertical="top" wrapText="1"/>
    </xf>
    <xf numFmtId="0" fontId="19" fillId="3" borderId="16" xfId="3" applyFont="1" applyFill="1" applyBorder="1" applyAlignment="1">
      <alignment horizontal="left" vertical="top" wrapText="1"/>
    </xf>
    <xf numFmtId="4" fontId="6" fillId="2" borderId="10" xfId="0" applyNumberFormat="1" applyFont="1" applyFill="1" applyBorder="1" applyAlignment="1">
      <alignment horizontal="left" vertical="top" wrapText="1"/>
    </xf>
    <xf numFmtId="4" fontId="6" fillId="2" borderId="2" xfId="0" applyNumberFormat="1" applyFont="1" applyFill="1" applyBorder="1" applyAlignment="1">
      <alignment horizontal="center" vertical="top" wrapText="1"/>
    </xf>
    <xf numFmtId="0" fontId="8" fillId="2" borderId="10" xfId="0" applyFont="1" applyFill="1" applyBorder="1" applyAlignment="1">
      <alignment horizontal="left" vertical="top" wrapText="1"/>
    </xf>
    <xf numFmtId="0" fontId="8" fillId="2" borderId="2" xfId="0" applyFont="1" applyFill="1" applyBorder="1" applyAlignment="1">
      <alignment horizontal="left" vertical="top" wrapText="1"/>
    </xf>
    <xf numFmtId="4" fontId="6" fillId="2" borderId="2" xfId="0" applyNumberFormat="1" applyFont="1" applyFill="1" applyBorder="1" applyAlignment="1">
      <alignment horizontal="center" vertical="center" wrapText="1"/>
    </xf>
    <xf numFmtId="4" fontId="6" fillId="2" borderId="10" xfId="1" applyNumberFormat="1" applyFont="1" applyFill="1" applyBorder="1" applyAlignment="1">
      <alignment horizontal="left" vertical="center" wrapText="1"/>
    </xf>
    <xf numFmtId="4" fontId="6" fillId="2" borderId="2" xfId="1" applyNumberFormat="1" applyFont="1" applyFill="1" applyBorder="1" applyAlignment="1">
      <alignment horizontal="center" vertical="center" wrapText="1"/>
    </xf>
    <xf numFmtId="4" fontId="6" fillId="2" borderId="9" xfId="1" applyNumberFormat="1" applyFont="1" applyFill="1" applyBorder="1" applyAlignment="1">
      <alignment horizontal="center" vertical="center" wrapText="1"/>
    </xf>
    <xf numFmtId="4" fontId="8" fillId="2" borderId="2" xfId="0" applyNumberFormat="1" applyFont="1" applyFill="1" applyBorder="1" applyAlignment="1">
      <alignment horizontal="center" vertical="top" wrapText="1"/>
    </xf>
    <xf numFmtId="4" fontId="8" fillId="3" borderId="10" xfId="1" applyNumberFormat="1" applyFont="1" applyFill="1" applyBorder="1" applyAlignment="1">
      <alignment horizontal="left" vertical="top" wrapText="1"/>
    </xf>
    <xf numFmtId="168" fontId="6" fillId="2" borderId="2" xfId="1" applyNumberFormat="1" applyFont="1" applyFill="1" applyBorder="1" applyAlignment="1">
      <alignment horizontal="center" vertical="top" wrapText="1"/>
    </xf>
    <xf numFmtId="168" fontId="6" fillId="2" borderId="9" xfId="1" applyNumberFormat="1" applyFont="1" applyFill="1" applyBorder="1" applyAlignment="1">
      <alignment horizontal="center" vertical="top" wrapText="1"/>
    </xf>
    <xf numFmtId="4" fontId="13" fillId="2" borderId="2" xfId="0" applyNumberFormat="1" applyFont="1" applyFill="1" applyBorder="1" applyAlignment="1">
      <alignment horizontal="center" vertical="top" wrapText="1"/>
    </xf>
    <xf numFmtId="4" fontId="13" fillId="2" borderId="10" xfId="1" applyNumberFormat="1" applyFont="1" applyFill="1" applyBorder="1" applyAlignment="1">
      <alignment horizontal="center" vertical="top" wrapText="1"/>
    </xf>
    <xf numFmtId="3" fontId="13" fillId="2" borderId="2" xfId="1" applyNumberFormat="1" applyFont="1" applyFill="1" applyBorder="1" applyAlignment="1">
      <alignment horizontal="center" vertical="top" wrapText="1"/>
    </xf>
    <xf numFmtId="0" fontId="8" fillId="2" borderId="2" xfId="0" applyFont="1" applyFill="1" applyBorder="1" applyAlignment="1">
      <alignment horizontal="center" vertical="top" wrapText="1"/>
    </xf>
    <xf numFmtId="3" fontId="6" fillId="2" borderId="2" xfId="1" applyNumberFormat="1" applyFont="1" applyFill="1" applyBorder="1" applyAlignment="1">
      <alignment horizontal="center" vertical="top" wrapText="1"/>
    </xf>
    <xf numFmtId="4" fontId="8" fillId="2" borderId="2" xfId="0" applyNumberFormat="1" applyFont="1" applyFill="1" applyBorder="1" applyAlignment="1">
      <alignment horizontal="center" vertical="center" wrapText="1"/>
    </xf>
    <xf numFmtId="4" fontId="8" fillId="2" borderId="10" xfId="0" applyNumberFormat="1" applyFont="1" applyFill="1" applyBorder="1" applyAlignment="1">
      <alignment horizontal="left" vertical="top" wrapText="1"/>
    </xf>
    <xf numFmtId="4" fontId="8" fillId="2" borderId="2" xfId="0" applyNumberFormat="1" applyFont="1" applyFill="1" applyBorder="1" applyAlignment="1">
      <alignment horizontal="left" vertical="top" wrapText="1"/>
    </xf>
    <xf numFmtId="4" fontId="8" fillId="2" borderId="2" xfId="0" applyNumberFormat="1" applyFont="1" applyFill="1" applyBorder="1" applyAlignment="1">
      <alignment horizontal="left" vertical="center" wrapText="1"/>
    </xf>
    <xf numFmtId="3" fontId="32" fillId="2" borderId="10" xfId="1" applyNumberFormat="1" applyFont="1" applyFill="1" applyBorder="1" applyAlignment="1">
      <alignment horizontal="center" vertical="top" wrapText="1"/>
    </xf>
    <xf numFmtId="2" fontId="8" fillId="2" borderId="2" xfId="0" applyNumberFormat="1" applyFont="1" applyFill="1" applyBorder="1" applyAlignment="1">
      <alignment horizontal="center" vertical="top" wrapText="1"/>
    </xf>
    <xf numFmtId="4" fontId="13" fillId="2" borderId="2" xfId="1" applyNumberFormat="1" applyFont="1" applyFill="1" applyBorder="1" applyAlignment="1">
      <alignment horizontal="center" vertical="center" wrapText="1"/>
    </xf>
    <xf numFmtId="4" fontId="6" fillId="2" borderId="10" xfId="1" applyNumberFormat="1" applyFont="1" applyFill="1" applyBorder="1" applyAlignment="1">
      <alignment horizontal="center" vertical="center" wrapText="1"/>
    </xf>
    <xf numFmtId="4" fontId="28" fillId="2" borderId="9" xfId="1" applyNumberFormat="1" applyFont="1" applyFill="1" applyBorder="1" applyAlignment="1">
      <alignment horizontal="center" vertical="center" wrapText="1"/>
    </xf>
    <xf numFmtId="0" fontId="23" fillId="2" borderId="10" xfId="1" applyFont="1" applyFill="1" applyBorder="1" applyAlignment="1">
      <alignment vertical="top" wrapText="1"/>
    </xf>
    <xf numFmtId="0" fontId="19" fillId="4" borderId="10" xfId="12" applyFont="1" applyFill="1" applyBorder="1" applyAlignment="1" applyProtection="1">
      <alignment horizontal="left" vertical="top" wrapText="1"/>
    </xf>
    <xf numFmtId="167" fontId="13" fillId="4" borderId="9" xfId="1" applyNumberFormat="1" applyFont="1" applyFill="1" applyBorder="1" applyAlignment="1">
      <alignment horizontal="center" vertical="top" wrapText="1"/>
    </xf>
    <xf numFmtId="167" fontId="6" fillId="2" borderId="9" xfId="1" applyNumberFormat="1" applyFont="1" applyFill="1" applyBorder="1" applyAlignment="1">
      <alignment horizontal="center" vertical="top" wrapText="1"/>
    </xf>
    <xf numFmtId="167" fontId="6" fillId="2" borderId="2" xfId="1" applyNumberFormat="1" applyFont="1" applyFill="1" applyBorder="1" applyAlignment="1">
      <alignment horizontal="center" vertical="top" wrapText="1"/>
    </xf>
    <xf numFmtId="0" fontId="24" fillId="2" borderId="10" xfId="1" applyFont="1" applyFill="1" applyBorder="1" applyAlignment="1">
      <alignment vertical="top" wrapText="1"/>
    </xf>
    <xf numFmtId="0" fontId="8" fillId="2" borderId="12" xfId="0" applyFont="1" applyFill="1" applyBorder="1" applyAlignment="1">
      <alignment horizontal="left" vertical="top" wrapText="1"/>
    </xf>
    <xf numFmtId="4" fontId="33" fillId="2" borderId="2" xfId="0" applyNumberFormat="1" applyFont="1" applyFill="1" applyBorder="1" applyAlignment="1">
      <alignment horizontal="center" vertical="top" wrapText="1"/>
    </xf>
    <xf numFmtId="0" fontId="17" fillId="2" borderId="2" xfId="1" applyFont="1" applyFill="1" applyBorder="1" applyAlignment="1">
      <alignment horizontal="center" vertical="top" wrapText="1"/>
    </xf>
    <xf numFmtId="4" fontId="34" fillId="2" borderId="2" xfId="1" applyNumberFormat="1" applyFont="1" applyFill="1" applyBorder="1" applyAlignment="1">
      <alignment horizontal="center" vertical="top" wrapText="1"/>
    </xf>
    <xf numFmtId="4" fontId="32" fillId="2" borderId="9" xfId="1" applyNumberFormat="1" applyFont="1" applyFill="1" applyBorder="1" applyAlignment="1">
      <alignment horizontal="center" vertical="top" wrapText="1"/>
    </xf>
    <xf numFmtId="4" fontId="32" fillId="2" borderId="2" xfId="1" applyNumberFormat="1" applyFont="1" applyFill="1" applyBorder="1" applyAlignment="1">
      <alignment horizontal="center" vertical="top" wrapText="1"/>
    </xf>
    <xf numFmtId="4" fontId="32" fillId="2" borderId="10" xfId="1" applyNumberFormat="1" applyFont="1" applyFill="1" applyBorder="1" applyAlignment="1">
      <alignment horizontal="center" vertical="top" wrapText="1"/>
    </xf>
  </cellXfs>
  <cellStyles count="13">
    <cellStyle name="Excel Built-in Normal" xfId="5"/>
    <cellStyle name="Гиперссылка" xfId="12" builtinId="8"/>
    <cellStyle name="Денежный 2" xfId="6"/>
    <cellStyle name="Обычный" xfId="0" builtinId="0"/>
    <cellStyle name="Обычный 2" xfId="2"/>
    <cellStyle name="Обычный 2 2" xfId="3"/>
    <cellStyle name="Обычный 3" xfId="7"/>
    <cellStyle name="Обычный 4" xfId="1"/>
    <cellStyle name="Обычный 4 2" xfId="4"/>
    <cellStyle name="Обычный 5" xfId="8"/>
    <cellStyle name="Обычный 6" xfId="9"/>
    <cellStyle name="Обычный 8" xfId="10"/>
    <cellStyle name="Финансовый 2" xfId="11"/>
  </cellStyles>
  <dxfs count="11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color theme="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font>
    </dxf>
    <dxf>
      <font>
        <color theme="0"/>
      </font>
    </dxf>
    <dxf>
      <font>
        <color theme="0"/>
      </font>
    </dxf>
    <dxf>
      <font>
        <color theme="0"/>
      </font>
    </dxf>
    <dxf>
      <font>
        <b/>
        <i val="0"/>
        <color rgb="FFFF0000"/>
      </font>
    </dxf>
    <dxf>
      <font>
        <color theme="0"/>
      </font>
    </dxf>
    <dxf>
      <font>
        <color theme="0"/>
      </font>
    </dxf>
    <dxf>
      <font>
        <b/>
        <i val="0"/>
        <color rgb="FFFF0000"/>
      </font>
    </dxf>
    <dxf>
      <font>
        <b/>
        <i val="0"/>
        <color rgb="FFFF000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color theme="0"/>
      </font>
    </dxf>
    <dxf>
      <font>
        <b/>
        <i val="0"/>
        <color rgb="FFFF0000"/>
      </font>
    </dxf>
    <dxf>
      <font>
        <color rgb="FF9C0006"/>
      </font>
      <fill>
        <patternFill>
          <bgColor rgb="FFFFC7CE"/>
        </patternFill>
      </fill>
    </dxf>
    <dxf>
      <font>
        <color theme="0"/>
      </font>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b/>
        <i val="0"/>
        <color rgb="FFFF0000"/>
      </font>
    </dxf>
    <dxf>
      <font>
        <color theme="0"/>
      </font>
    </dxf>
    <dxf>
      <font>
        <color theme="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3;&#1072;&#1085;&#1086;&#1074;&#1086;_&#1101;&#1082;&#1086;&#1085;&#1086;&#1084;&#1080;&#1095;&#1077;&#1089;&#1082;&#1080;&#1081;_&#1086;&#1090;&#1076;&#1077;&#1083;/&#1054;&#1041;&#1065;&#1048;&#1045;%20&#1044;&#1054;&#1050;&#1059;&#1052;&#1045;&#1053;&#1058;&#1067;/&#1056;&#1045;&#1045;&#1057;&#1058;&#1056;%20&#1050;&#1054;&#1053;&#1058;&#1056;&#1040;&#1050;&#1058;&#1054;&#1042;%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ЕЗАВЕРШЕН2019"/>
      <sheetName val="НАЦ ПРОЕКТы"/>
      <sheetName val="НЕЗАВЕРШЕН2020"/>
      <sheetName val="ПЛАН 2019"/>
      <sheetName val="Пров.СПРАВОК"/>
      <sheetName val="КАССОВЫЙ ПЛАН"/>
      <sheetName val="СПРАВКИ МС"/>
      <sheetName val="СПРАВКИ ОБ"/>
      <sheetName val="НАЦ для ДФ"/>
      <sheetName val="ОАИП 2019"/>
      <sheetName val="Список!"/>
      <sheetName val="РЕЕСТР"/>
      <sheetName val="Лист1"/>
      <sheetName val="КСП 1,77 2,4"/>
    </sheetNames>
    <sheetDataSet>
      <sheetData sheetId="0"/>
      <sheetData sheetId="1"/>
      <sheetData sheetId="2"/>
      <sheetData sheetId="3"/>
      <sheetData sheetId="4"/>
      <sheetData sheetId="5"/>
      <sheetData sheetId="6"/>
      <sheetData sheetId="7"/>
      <sheetData sheetId="8"/>
      <sheetData sheetId="9"/>
      <sheetData sheetId="10"/>
      <sheetData sheetId="11">
        <row r="1">
          <cell r="A1">
            <v>1</v>
          </cell>
        </row>
      </sheetData>
      <sheetData sheetId="12">
        <row r="11">
          <cell r="A11" t="str">
            <v>Всего:</v>
          </cell>
        </row>
      </sheetData>
      <sheetData sheetId="1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70C0"/>
    <pageSetUpPr fitToPage="1"/>
  </sheetPr>
  <dimension ref="A1:AM1031"/>
  <sheetViews>
    <sheetView tabSelected="1" zoomScale="70" zoomScaleNormal="70" workbookViewId="0">
      <pane xSplit="2" ySplit="10" topLeftCell="C11" activePane="bottomRight" state="frozen"/>
      <selection pane="topRight" activeCell="C1" sqref="C1"/>
      <selection pane="bottomLeft" activeCell="A11" sqref="A11"/>
      <selection pane="bottomRight" activeCell="Y665" sqref="Y665"/>
    </sheetView>
  </sheetViews>
  <sheetFormatPr defaultRowHeight="15" outlineLevelCol="1" x14ac:dyDescent="0.2"/>
  <cols>
    <col min="1" max="1" width="6.85546875" style="4" customWidth="1" outlineLevel="1"/>
    <col min="2" max="2" width="33.28515625" style="5" customWidth="1"/>
    <col min="3" max="3" width="16.7109375" style="5" customWidth="1"/>
    <col min="4" max="4" width="15.28515625" style="5" customWidth="1"/>
    <col min="5" max="5" width="19" style="5" customWidth="1"/>
    <col min="6" max="6" width="15.140625" style="5" customWidth="1"/>
    <col min="7" max="7" width="14.5703125" style="5" customWidth="1"/>
    <col min="8" max="8" width="11.85546875" style="5" hidden="1" customWidth="1" outlineLevel="1"/>
    <col min="9" max="9" width="10.85546875" style="5" hidden="1" customWidth="1" outlineLevel="1"/>
    <col min="10" max="10" width="9" style="5" hidden="1" customWidth="1" outlineLevel="1"/>
    <col min="11" max="11" width="13.85546875" style="5" customWidth="1" collapsed="1"/>
    <col min="12" max="12" width="12.28515625" style="5" hidden="1" customWidth="1" outlineLevel="1"/>
    <col min="13" max="13" width="10.7109375" style="5" hidden="1" customWidth="1" outlineLevel="1"/>
    <col min="14" max="14" width="10.140625" style="5" hidden="1" customWidth="1" outlineLevel="1"/>
    <col min="15" max="15" width="16.140625" style="5" customWidth="1" collapsed="1"/>
    <col min="16" max="16" width="14.5703125" style="5" customWidth="1"/>
    <col min="17" max="17" width="14.7109375" style="5" customWidth="1"/>
    <col min="18" max="18" width="12.28515625" style="5" customWidth="1"/>
    <col min="19" max="20" width="14" style="5" customWidth="1"/>
    <col min="21" max="21" width="14.5703125" style="5" customWidth="1"/>
    <col min="22" max="22" width="13.7109375" style="5" customWidth="1"/>
    <col min="23" max="24" width="15.28515625" style="5" customWidth="1"/>
    <col min="25" max="25" width="16.85546875" style="5" customWidth="1"/>
    <col min="26" max="26" width="13.85546875" style="5" customWidth="1"/>
    <col min="27" max="27" width="15.28515625" style="5" customWidth="1"/>
    <col min="28" max="28" width="14.28515625" style="5" customWidth="1"/>
    <col min="29" max="29" width="14" style="5" customWidth="1"/>
    <col min="30" max="30" width="13.28515625" style="5" customWidth="1"/>
    <col min="31" max="31" width="14.140625" style="5" customWidth="1"/>
    <col min="32" max="33" width="12.42578125" style="5" customWidth="1"/>
    <col min="34" max="34" width="11" style="5" customWidth="1"/>
    <col min="35" max="35" width="9.7109375" style="5" customWidth="1"/>
    <col min="36" max="36" width="10.5703125" style="5" customWidth="1"/>
    <col min="37" max="37" width="9.140625" style="5"/>
    <col min="38" max="38" width="15.28515625" style="5" customWidth="1"/>
    <col min="39" max="39" width="16" style="5" customWidth="1"/>
    <col min="40" max="40" width="9.140625" style="5"/>
    <col min="41" max="41" width="16.85546875" style="5" bestFit="1" customWidth="1"/>
    <col min="42" max="16384" width="9.140625" style="5"/>
  </cols>
  <sheetData>
    <row r="1" spans="1:39" s="34" customFormat="1" ht="16.5" x14ac:dyDescent="0.25">
      <c r="A1" s="32"/>
      <c r="B1" s="33" t="s">
        <v>0</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row>
    <row r="2" spans="1:39" s="34" customFormat="1" ht="16.5" x14ac:dyDescent="0.25">
      <c r="A2" s="32"/>
      <c r="B2" s="33" t="s">
        <v>297</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row>
    <row r="3" spans="1:39" s="34" customFormat="1" ht="16.5" x14ac:dyDescent="0.25">
      <c r="A3" s="32"/>
      <c r="B3" s="33" t="s">
        <v>272</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9" ht="18.75" customHeight="1" x14ac:dyDescent="0.25">
      <c r="F4" s="35"/>
      <c r="G4" s="36"/>
      <c r="O4" s="37"/>
      <c r="P4" s="38"/>
      <c r="Q4" s="38"/>
      <c r="R4" s="37"/>
      <c r="S4" s="39"/>
      <c r="T4" s="40"/>
      <c r="U4" s="40"/>
      <c r="V4" s="39"/>
      <c r="W4" s="37"/>
      <c r="X4" s="37"/>
      <c r="Y4" s="37"/>
      <c r="Z4" s="37"/>
      <c r="AE4" s="36"/>
      <c r="AF4" s="36"/>
      <c r="AG4" s="36"/>
      <c r="AH4" s="36"/>
      <c r="AJ4" s="41"/>
    </row>
    <row r="5" spans="1:39" ht="20.45" customHeight="1" x14ac:dyDescent="0.2">
      <c r="A5" s="42" t="s">
        <v>275</v>
      </c>
      <c r="B5" s="43" t="s">
        <v>1</v>
      </c>
      <c r="C5" s="44" t="s">
        <v>2</v>
      </c>
      <c r="D5" s="44" t="s">
        <v>3</v>
      </c>
      <c r="E5" s="44" t="s">
        <v>72</v>
      </c>
      <c r="F5" s="44" t="s">
        <v>73</v>
      </c>
      <c r="G5" s="44" t="s">
        <v>75</v>
      </c>
      <c r="H5" s="44" t="s">
        <v>4</v>
      </c>
      <c r="I5" s="44"/>
      <c r="J5" s="44"/>
      <c r="K5" s="44" t="s">
        <v>76</v>
      </c>
      <c r="L5" s="45" t="s">
        <v>5</v>
      </c>
      <c r="M5" s="46"/>
      <c r="N5" s="47"/>
      <c r="O5" s="44" t="s">
        <v>74</v>
      </c>
      <c r="P5" s="44"/>
      <c r="Q5" s="44"/>
      <c r="R5" s="44"/>
      <c r="S5" s="48" t="s">
        <v>298</v>
      </c>
      <c r="T5" s="48"/>
      <c r="U5" s="48"/>
      <c r="V5" s="48"/>
      <c r="W5" s="48" t="s">
        <v>299</v>
      </c>
      <c r="X5" s="48"/>
      <c r="Y5" s="48"/>
      <c r="Z5" s="48"/>
      <c r="AA5" s="49" t="s">
        <v>300</v>
      </c>
      <c r="AB5" s="49"/>
      <c r="AC5" s="49"/>
      <c r="AD5" s="49"/>
      <c r="AE5" s="50" t="s">
        <v>301</v>
      </c>
      <c r="AF5" s="51"/>
      <c r="AG5" s="51"/>
      <c r="AH5" s="52"/>
      <c r="AI5" s="53" t="s">
        <v>6</v>
      </c>
      <c r="AJ5" s="54"/>
    </row>
    <row r="6" spans="1:39" ht="19.899999999999999" customHeight="1" x14ac:dyDescent="0.2">
      <c r="A6" s="55"/>
      <c r="B6" s="56"/>
      <c r="C6" s="44"/>
      <c r="D6" s="44"/>
      <c r="E6" s="44"/>
      <c r="F6" s="44"/>
      <c r="G6" s="44"/>
      <c r="H6" s="44"/>
      <c r="I6" s="44"/>
      <c r="J6" s="44"/>
      <c r="K6" s="44"/>
      <c r="L6" s="57"/>
      <c r="M6" s="58"/>
      <c r="N6" s="59"/>
      <c r="O6" s="44" t="s">
        <v>7</v>
      </c>
      <c r="P6" s="44" t="s">
        <v>8</v>
      </c>
      <c r="Q6" s="60"/>
      <c r="R6" s="44"/>
      <c r="S6" s="48" t="s">
        <v>7</v>
      </c>
      <c r="T6" s="48" t="s">
        <v>8</v>
      </c>
      <c r="U6" s="61"/>
      <c r="V6" s="48"/>
      <c r="W6" s="48" t="s">
        <v>7</v>
      </c>
      <c r="X6" s="48" t="s">
        <v>8</v>
      </c>
      <c r="Y6" s="61"/>
      <c r="Z6" s="48"/>
      <c r="AA6" s="49" t="s">
        <v>7</v>
      </c>
      <c r="AB6" s="49" t="s">
        <v>8</v>
      </c>
      <c r="AC6" s="62"/>
      <c r="AD6" s="49"/>
      <c r="AE6" s="61" t="s">
        <v>7</v>
      </c>
      <c r="AF6" s="50" t="s">
        <v>8</v>
      </c>
      <c r="AG6" s="51"/>
      <c r="AH6" s="52"/>
      <c r="AI6" s="63"/>
      <c r="AJ6" s="64"/>
    </row>
    <row r="7" spans="1:39" ht="14.45" customHeight="1" x14ac:dyDescent="0.2">
      <c r="A7" s="55"/>
      <c r="B7" s="56"/>
      <c r="C7" s="44"/>
      <c r="D7" s="44"/>
      <c r="E7" s="44"/>
      <c r="F7" s="44"/>
      <c r="G7" s="44"/>
      <c r="H7" s="65" t="s">
        <v>9</v>
      </c>
      <c r="I7" s="66" t="s">
        <v>10</v>
      </c>
      <c r="J7" s="65" t="s">
        <v>11</v>
      </c>
      <c r="K7" s="44"/>
      <c r="L7" s="66" t="s">
        <v>12</v>
      </c>
      <c r="M7" s="66" t="s">
        <v>10</v>
      </c>
      <c r="N7" s="66" t="s">
        <v>11</v>
      </c>
      <c r="O7" s="44"/>
      <c r="P7" s="67" t="s">
        <v>296</v>
      </c>
      <c r="Q7" s="44" t="s">
        <v>295</v>
      </c>
      <c r="R7" s="68" t="s">
        <v>13</v>
      </c>
      <c r="S7" s="48"/>
      <c r="T7" s="69" t="s">
        <v>14</v>
      </c>
      <c r="U7" s="44" t="s">
        <v>10</v>
      </c>
      <c r="V7" s="52" t="s">
        <v>13</v>
      </c>
      <c r="W7" s="48"/>
      <c r="X7" s="50" t="s">
        <v>14</v>
      </c>
      <c r="Y7" s="44" t="s">
        <v>10</v>
      </c>
      <c r="Z7" s="52" t="s">
        <v>13</v>
      </c>
      <c r="AA7" s="49"/>
      <c r="AB7" s="70" t="s">
        <v>14</v>
      </c>
      <c r="AC7" s="44" t="s">
        <v>10</v>
      </c>
      <c r="AD7" s="71" t="s">
        <v>13</v>
      </c>
      <c r="AE7" s="72"/>
      <c r="AF7" s="66" t="s">
        <v>14</v>
      </c>
      <c r="AG7" s="73" t="s">
        <v>10</v>
      </c>
      <c r="AH7" s="66" t="s">
        <v>13</v>
      </c>
      <c r="AI7" s="74" t="s">
        <v>15</v>
      </c>
      <c r="AJ7" s="75" t="s">
        <v>16</v>
      </c>
    </row>
    <row r="8" spans="1:39" ht="90" customHeight="1" x14ac:dyDescent="0.2">
      <c r="A8" s="76"/>
      <c r="B8" s="77"/>
      <c r="C8" s="44"/>
      <c r="D8" s="44"/>
      <c r="E8" s="44"/>
      <c r="F8" s="44"/>
      <c r="G8" s="44"/>
      <c r="H8" s="65"/>
      <c r="I8" s="78"/>
      <c r="J8" s="65"/>
      <c r="K8" s="44"/>
      <c r="L8" s="78"/>
      <c r="M8" s="78"/>
      <c r="N8" s="78"/>
      <c r="O8" s="44"/>
      <c r="P8" s="67"/>
      <c r="Q8" s="44"/>
      <c r="R8" s="68"/>
      <c r="S8" s="48"/>
      <c r="T8" s="79"/>
      <c r="U8" s="44"/>
      <c r="V8" s="52"/>
      <c r="W8" s="48"/>
      <c r="X8" s="50"/>
      <c r="Y8" s="44"/>
      <c r="Z8" s="52"/>
      <c r="AA8" s="49"/>
      <c r="AB8" s="80"/>
      <c r="AC8" s="44"/>
      <c r="AD8" s="81"/>
      <c r="AE8" s="82"/>
      <c r="AF8" s="78"/>
      <c r="AG8" s="83"/>
      <c r="AH8" s="78"/>
      <c r="AI8" s="84"/>
      <c r="AJ8" s="75"/>
      <c r="AL8" s="85"/>
    </row>
    <row r="9" spans="1:39" ht="10.9" customHeight="1" x14ac:dyDescent="0.2">
      <c r="A9" s="86"/>
      <c r="B9" s="87">
        <v>1</v>
      </c>
      <c r="C9" s="88">
        <v>2</v>
      </c>
      <c r="D9" s="88">
        <v>3</v>
      </c>
      <c r="E9" s="88">
        <v>4</v>
      </c>
      <c r="F9" s="88">
        <v>5</v>
      </c>
      <c r="G9" s="88">
        <v>6</v>
      </c>
      <c r="H9" s="89" t="s">
        <v>17</v>
      </c>
      <c r="I9" s="90"/>
      <c r="J9" s="90"/>
      <c r="K9" s="88">
        <v>7</v>
      </c>
      <c r="L9" s="91" t="s">
        <v>17</v>
      </c>
      <c r="M9" s="92"/>
      <c r="N9" s="93"/>
      <c r="O9" s="94">
        <v>8</v>
      </c>
      <c r="P9" s="95">
        <v>9</v>
      </c>
      <c r="Q9" s="95">
        <v>10</v>
      </c>
      <c r="R9" s="95">
        <v>11</v>
      </c>
      <c r="S9" s="88">
        <v>12</v>
      </c>
      <c r="T9" s="96">
        <v>13</v>
      </c>
      <c r="U9" s="88">
        <v>14</v>
      </c>
      <c r="V9" s="87">
        <v>15</v>
      </c>
      <c r="W9" s="88">
        <v>16</v>
      </c>
      <c r="X9" s="96">
        <v>17</v>
      </c>
      <c r="Y9" s="88">
        <v>18</v>
      </c>
      <c r="Z9" s="87">
        <v>19</v>
      </c>
      <c r="AA9" s="88">
        <v>20</v>
      </c>
      <c r="AB9" s="96">
        <v>21</v>
      </c>
      <c r="AC9" s="88">
        <v>22</v>
      </c>
      <c r="AD9" s="87">
        <v>23</v>
      </c>
      <c r="AE9" s="88">
        <v>27</v>
      </c>
      <c r="AF9" s="96">
        <v>25</v>
      </c>
      <c r="AG9" s="88">
        <v>26</v>
      </c>
      <c r="AH9" s="87">
        <v>27</v>
      </c>
      <c r="AI9" s="88">
        <v>28</v>
      </c>
      <c r="AJ9" s="88">
        <v>29</v>
      </c>
    </row>
    <row r="10" spans="1:39" s="36" customFormat="1" ht="22.15" customHeight="1" x14ac:dyDescent="0.2">
      <c r="A10" s="97"/>
      <c r="B10" s="98" t="s">
        <v>18</v>
      </c>
      <c r="C10" s="99">
        <f t="shared" ref="C10:AJ10" si="0">C11+C597</f>
        <v>31394036.423562229</v>
      </c>
      <c r="D10" s="99">
        <f t="shared" si="0"/>
        <v>2085108.9505222286</v>
      </c>
      <c r="E10" s="99">
        <f t="shared" si="0"/>
        <v>5594514.6258111559</v>
      </c>
      <c r="F10" s="99">
        <f t="shared" si="0"/>
        <v>5359566.3556222282</v>
      </c>
      <c r="G10" s="99">
        <f t="shared" si="0"/>
        <v>2262.6175000000007</v>
      </c>
      <c r="H10" s="99">
        <f t="shared" si="0"/>
        <v>0</v>
      </c>
      <c r="I10" s="99">
        <f t="shared" si="0"/>
        <v>1959.8824999999999</v>
      </c>
      <c r="J10" s="99">
        <f t="shared" si="0"/>
        <v>302.73500000000058</v>
      </c>
      <c r="K10" s="99">
        <f t="shared" si="0"/>
        <v>242371.28547999999</v>
      </c>
      <c r="L10" s="99">
        <f t="shared" si="0"/>
        <v>194661.68856000001</v>
      </c>
      <c r="M10" s="99">
        <f t="shared" si="0"/>
        <v>47430.791989999998</v>
      </c>
      <c r="N10" s="99">
        <f t="shared" si="0"/>
        <v>278.80493000000001</v>
      </c>
      <c r="O10" s="99">
        <f t="shared" si="0"/>
        <v>12136964.199158899</v>
      </c>
      <c r="P10" s="99">
        <f t="shared" si="0"/>
        <v>5392478.8990000002</v>
      </c>
      <c r="Q10" s="99">
        <f t="shared" si="0"/>
        <v>6271928.2999999998</v>
      </c>
      <c r="R10" s="99">
        <f t="shared" si="0"/>
        <v>472556.99854924186</v>
      </c>
      <c r="S10" s="99">
        <f t="shared" si="0"/>
        <v>12001218.039550278</v>
      </c>
      <c r="T10" s="100">
        <f t="shared" si="0"/>
        <v>5362998.2343400009</v>
      </c>
      <c r="U10" s="100">
        <f t="shared" si="0"/>
        <v>6175465.2928216206</v>
      </c>
      <c r="V10" s="99">
        <f t="shared" si="0"/>
        <v>462754.50914865691</v>
      </c>
      <c r="W10" s="99">
        <f t="shared" si="0"/>
        <v>10615679.987729296</v>
      </c>
      <c r="X10" s="99">
        <f t="shared" si="0"/>
        <v>4466297.2583900001</v>
      </c>
      <c r="Y10" s="99">
        <f t="shared" si="0"/>
        <v>5689285.7705676602</v>
      </c>
      <c r="Z10" s="99">
        <f t="shared" si="0"/>
        <v>460096.95553163695</v>
      </c>
      <c r="AA10" s="99">
        <f t="shared" si="0"/>
        <v>430.69275902007161</v>
      </c>
      <c r="AB10" s="99">
        <f t="shared" si="0"/>
        <v>132.69847000015341</v>
      </c>
      <c r="AC10" s="99">
        <f t="shared" si="0"/>
        <v>75.258806039939373</v>
      </c>
      <c r="AD10" s="99">
        <f t="shared" si="0"/>
        <v>222.73633298000101</v>
      </c>
      <c r="AE10" s="99">
        <f t="shared" si="0"/>
        <v>1618857.7412499997</v>
      </c>
      <c r="AF10" s="99">
        <f t="shared" si="0"/>
        <v>1092465.4369699999</v>
      </c>
      <c r="AG10" s="99">
        <f t="shared" si="0"/>
        <v>523536.40263999999</v>
      </c>
      <c r="AH10" s="99">
        <f t="shared" si="0"/>
        <v>2855.9016400000005</v>
      </c>
      <c r="AI10" s="99">
        <f t="shared" si="0"/>
        <v>47.782000000000004</v>
      </c>
      <c r="AJ10" s="99">
        <f t="shared" si="0"/>
        <v>48.236000000000004</v>
      </c>
      <c r="AL10" s="3"/>
      <c r="AM10" s="3"/>
    </row>
    <row r="11" spans="1:39" ht="32.450000000000003" customHeight="1" x14ac:dyDescent="0.2">
      <c r="A11" s="101"/>
      <c r="B11" s="102" t="s">
        <v>19</v>
      </c>
      <c r="C11" s="103">
        <f>C21+C231+C240+C284+C537+C567</f>
        <v>17239656.960870229</v>
      </c>
      <c r="D11" s="103">
        <f t="shared" ref="D11:AJ11" si="1">D21+D231+D240+D284+D537+D567</f>
        <v>1487400.5279202287</v>
      </c>
      <c r="E11" s="103">
        <f t="shared" si="1"/>
        <v>2370908.9613951556</v>
      </c>
      <c r="F11" s="103">
        <f t="shared" si="1"/>
        <v>2360451.244292228</v>
      </c>
      <c r="G11" s="103">
        <f t="shared" si="1"/>
        <v>0</v>
      </c>
      <c r="H11" s="103">
        <f t="shared" si="1"/>
        <v>0</v>
      </c>
      <c r="I11" s="103">
        <f t="shared" si="1"/>
        <v>0</v>
      </c>
      <c r="J11" s="103">
        <f t="shared" si="1"/>
        <v>0</v>
      </c>
      <c r="K11" s="103">
        <f t="shared" si="1"/>
        <v>18292.024959999999</v>
      </c>
      <c r="L11" s="103">
        <f t="shared" si="1"/>
        <v>12087.12479</v>
      </c>
      <c r="M11" s="103">
        <f t="shared" si="1"/>
        <v>6204.9001699999999</v>
      </c>
      <c r="N11" s="103">
        <f t="shared" si="1"/>
        <v>0</v>
      </c>
      <c r="O11" s="103">
        <f t="shared" si="1"/>
        <v>5201283.2</v>
      </c>
      <c r="P11" s="103">
        <f t="shared" si="1"/>
        <v>3029125</v>
      </c>
      <c r="Q11" s="103">
        <f t="shared" si="1"/>
        <v>2172158.2000000002</v>
      </c>
      <c r="R11" s="103">
        <f t="shared" si="1"/>
        <v>0</v>
      </c>
      <c r="S11" s="103">
        <f t="shared" si="1"/>
        <v>5156862.2891800003</v>
      </c>
      <c r="T11" s="103">
        <f t="shared" si="1"/>
        <v>3018785.6975800004</v>
      </c>
      <c r="U11" s="103">
        <f t="shared" si="1"/>
        <v>2138076.5916000004</v>
      </c>
      <c r="V11" s="103">
        <f t="shared" si="1"/>
        <v>0</v>
      </c>
      <c r="W11" s="103">
        <f t="shared" si="1"/>
        <v>3970977.9963499997</v>
      </c>
      <c r="X11" s="103">
        <f t="shared" si="1"/>
        <v>2116608.52837</v>
      </c>
      <c r="Y11" s="103">
        <f t="shared" si="1"/>
        <v>1854369.4679800002</v>
      </c>
      <c r="Z11" s="103">
        <f t="shared" si="1"/>
        <v>0</v>
      </c>
      <c r="AA11" s="103">
        <f t="shared" si="1"/>
        <v>207.91275000003213</v>
      </c>
      <c r="AB11" s="103">
        <f t="shared" si="1"/>
        <v>132.69958999999687</v>
      </c>
      <c r="AC11" s="103">
        <f t="shared" si="1"/>
        <v>75.213160000035259</v>
      </c>
      <c r="AD11" s="103">
        <f t="shared" si="1"/>
        <v>0</v>
      </c>
      <c r="AE11" s="103">
        <f t="shared" si="1"/>
        <v>1197164.5657999997</v>
      </c>
      <c r="AF11" s="103">
        <f t="shared" si="1"/>
        <v>915365.90035999985</v>
      </c>
      <c r="AG11" s="103">
        <f t="shared" si="1"/>
        <v>281798.66543999995</v>
      </c>
      <c r="AH11" s="103">
        <f t="shared" si="1"/>
        <v>0</v>
      </c>
      <c r="AI11" s="103">
        <f t="shared" si="1"/>
        <v>47.782000000000004</v>
      </c>
      <c r="AJ11" s="103">
        <f t="shared" si="1"/>
        <v>48.236000000000004</v>
      </c>
      <c r="AL11" s="3"/>
      <c r="AM11" s="3"/>
    </row>
    <row r="12" spans="1:39" ht="30" hidden="1" customHeight="1" x14ac:dyDescent="0.2">
      <c r="A12" s="101"/>
      <c r="B12" s="104"/>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L12" s="3"/>
      <c r="AM12" s="3"/>
    </row>
    <row r="13" spans="1:39" ht="70.5" hidden="1" customHeight="1" x14ac:dyDescent="0.2">
      <c r="A13" s="101"/>
      <c r="B13" s="105"/>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L13" s="3"/>
      <c r="AM13" s="3"/>
    </row>
    <row r="14" spans="1:39" ht="15.75" hidden="1" x14ac:dyDescent="0.2">
      <c r="A14" s="101"/>
      <c r="B14" s="106"/>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L14" s="3"/>
      <c r="AM14" s="3"/>
    </row>
    <row r="15" spans="1:39" ht="15.75" hidden="1" x14ac:dyDescent="0.2">
      <c r="A15" s="101"/>
      <c r="B15" s="106"/>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L15" s="3"/>
      <c r="AM15" s="3"/>
    </row>
    <row r="16" spans="1:39" ht="47.25" hidden="1" customHeight="1" x14ac:dyDescent="0.2">
      <c r="A16" s="86"/>
      <c r="B16" s="107"/>
      <c r="C16" s="24"/>
      <c r="D16" s="24"/>
      <c r="E16" s="24"/>
      <c r="F16" s="24"/>
      <c r="G16" s="108"/>
      <c r="H16" s="108"/>
      <c r="I16" s="108"/>
      <c r="J16" s="108"/>
      <c r="K16" s="108"/>
      <c r="L16" s="24"/>
      <c r="M16" s="108"/>
      <c r="N16" s="109"/>
      <c r="O16" s="108"/>
      <c r="P16" s="24"/>
      <c r="Q16" s="24"/>
      <c r="R16" s="24"/>
      <c r="S16" s="110"/>
      <c r="T16" s="2"/>
      <c r="U16" s="2"/>
      <c r="V16" s="2"/>
      <c r="W16" s="29"/>
      <c r="X16" s="111"/>
      <c r="Y16" s="111"/>
      <c r="Z16" s="111"/>
      <c r="AA16" s="103"/>
      <c r="AB16" s="2"/>
      <c r="AC16" s="110"/>
      <c r="AD16" s="112"/>
      <c r="AE16" s="29"/>
      <c r="AF16" s="111"/>
      <c r="AG16" s="29"/>
      <c r="AH16" s="113"/>
      <c r="AI16" s="29"/>
      <c r="AJ16" s="29"/>
      <c r="AL16" s="3"/>
      <c r="AM16" s="3"/>
    </row>
    <row r="17" spans="1:39" ht="19.899999999999999" hidden="1" customHeight="1" x14ac:dyDescent="0.2">
      <c r="A17" s="86"/>
      <c r="B17" s="114"/>
      <c r="C17" s="2"/>
      <c r="D17" s="2"/>
      <c r="E17" s="2"/>
      <c r="F17" s="2"/>
      <c r="G17" s="110"/>
      <c r="H17" s="110"/>
      <c r="I17" s="110"/>
      <c r="J17" s="110"/>
      <c r="K17" s="110"/>
      <c r="L17" s="2"/>
      <c r="M17" s="110"/>
      <c r="N17" s="112"/>
      <c r="O17" s="110"/>
      <c r="P17" s="2"/>
      <c r="Q17" s="2"/>
      <c r="R17" s="2"/>
      <c r="S17" s="110"/>
      <c r="T17" s="2"/>
      <c r="U17" s="2"/>
      <c r="V17" s="2"/>
      <c r="W17" s="110"/>
      <c r="X17" s="2"/>
      <c r="Y17" s="2"/>
      <c r="Z17" s="2"/>
      <c r="AA17" s="103"/>
      <c r="AB17" s="2"/>
      <c r="AC17" s="110"/>
      <c r="AD17" s="112"/>
      <c r="AE17" s="110"/>
      <c r="AF17" s="2"/>
      <c r="AG17" s="110"/>
      <c r="AH17" s="112"/>
      <c r="AI17" s="110"/>
      <c r="AJ17" s="110"/>
      <c r="AL17" s="3"/>
      <c r="AM17" s="3"/>
    </row>
    <row r="18" spans="1:39" ht="19.899999999999999" hidden="1" customHeight="1" x14ac:dyDescent="0.2">
      <c r="A18" s="86"/>
      <c r="B18" s="114"/>
      <c r="C18" s="2"/>
      <c r="D18" s="2"/>
      <c r="E18" s="2"/>
      <c r="F18" s="2"/>
      <c r="G18" s="110"/>
      <c r="H18" s="110"/>
      <c r="I18" s="110"/>
      <c r="J18" s="110"/>
      <c r="K18" s="110"/>
      <c r="L18" s="2"/>
      <c r="M18" s="110"/>
      <c r="N18" s="112"/>
      <c r="O18" s="110"/>
      <c r="P18" s="2"/>
      <c r="Q18" s="2"/>
      <c r="R18" s="2"/>
      <c r="S18" s="110"/>
      <c r="T18" s="2"/>
      <c r="U18" s="2"/>
      <c r="V18" s="2"/>
      <c r="W18" s="110"/>
      <c r="X18" s="2"/>
      <c r="Y18" s="2"/>
      <c r="Z18" s="2"/>
      <c r="AA18" s="103"/>
      <c r="AB18" s="2"/>
      <c r="AC18" s="110"/>
      <c r="AD18" s="112"/>
      <c r="AE18" s="110"/>
      <c r="AF18" s="2"/>
      <c r="AG18" s="110"/>
      <c r="AH18" s="112"/>
      <c r="AI18" s="110"/>
      <c r="AJ18" s="110"/>
      <c r="AL18" s="3"/>
      <c r="AM18" s="3"/>
    </row>
    <row r="19" spans="1:39" ht="19.899999999999999" hidden="1" customHeight="1" x14ac:dyDescent="0.2">
      <c r="A19" s="86"/>
      <c r="B19" s="114"/>
      <c r="C19" s="2"/>
      <c r="D19" s="2"/>
      <c r="E19" s="2"/>
      <c r="F19" s="2"/>
      <c r="G19" s="110"/>
      <c r="H19" s="110"/>
      <c r="I19" s="110"/>
      <c r="J19" s="110"/>
      <c r="K19" s="110"/>
      <c r="L19" s="2"/>
      <c r="M19" s="110"/>
      <c r="N19" s="112"/>
      <c r="O19" s="110"/>
      <c r="P19" s="2"/>
      <c r="Q19" s="2"/>
      <c r="R19" s="2"/>
      <c r="S19" s="110"/>
      <c r="T19" s="2"/>
      <c r="U19" s="2"/>
      <c r="V19" s="2"/>
      <c r="W19" s="110"/>
      <c r="X19" s="2"/>
      <c r="Y19" s="2"/>
      <c r="Z19" s="2"/>
      <c r="AA19" s="103"/>
      <c r="AB19" s="2"/>
      <c r="AC19" s="110"/>
      <c r="AD19" s="112"/>
      <c r="AE19" s="110"/>
      <c r="AF19" s="2"/>
      <c r="AG19" s="110"/>
      <c r="AH19" s="112"/>
      <c r="AI19" s="110"/>
      <c r="AJ19" s="110"/>
      <c r="AL19" s="3"/>
      <c r="AM19" s="3"/>
    </row>
    <row r="20" spans="1:39" ht="19.899999999999999" hidden="1" customHeight="1" x14ac:dyDescent="0.2">
      <c r="A20" s="86"/>
      <c r="B20" s="114"/>
      <c r="C20" s="2"/>
      <c r="D20" s="2"/>
      <c r="E20" s="2"/>
      <c r="F20" s="2"/>
      <c r="G20" s="110"/>
      <c r="H20" s="110"/>
      <c r="I20" s="110"/>
      <c r="J20" s="110"/>
      <c r="K20" s="110"/>
      <c r="L20" s="2"/>
      <c r="M20" s="110"/>
      <c r="N20" s="112"/>
      <c r="O20" s="110"/>
      <c r="P20" s="2"/>
      <c r="Q20" s="2"/>
      <c r="R20" s="2"/>
      <c r="S20" s="110"/>
      <c r="T20" s="2"/>
      <c r="U20" s="2"/>
      <c r="V20" s="2"/>
      <c r="W20" s="110"/>
      <c r="X20" s="2"/>
      <c r="Y20" s="2"/>
      <c r="Z20" s="2"/>
      <c r="AA20" s="103"/>
      <c r="AB20" s="2"/>
      <c r="AC20" s="110"/>
      <c r="AD20" s="112"/>
      <c r="AE20" s="110"/>
      <c r="AF20" s="2"/>
      <c r="AG20" s="110"/>
      <c r="AH20" s="112"/>
      <c r="AI20" s="110"/>
      <c r="AJ20" s="110"/>
      <c r="AL20" s="3"/>
      <c r="AM20" s="3"/>
    </row>
    <row r="21" spans="1:39" ht="30" customHeight="1" x14ac:dyDescent="0.2">
      <c r="A21" s="101"/>
      <c r="B21" s="104" t="s">
        <v>20</v>
      </c>
      <c r="C21" s="103">
        <f t="shared" ref="C21:AJ21" si="2">C22+C135</f>
        <v>2030882.4635899996</v>
      </c>
      <c r="D21" s="103">
        <f t="shared" si="2"/>
        <v>257596.28165999998</v>
      </c>
      <c r="E21" s="103">
        <f t="shared" si="2"/>
        <v>1190172.7054399999</v>
      </c>
      <c r="F21" s="103">
        <f t="shared" si="2"/>
        <v>1190172.7054419997</v>
      </c>
      <c r="G21" s="103">
        <f t="shared" si="2"/>
        <v>0</v>
      </c>
      <c r="H21" s="103">
        <f t="shared" si="2"/>
        <v>0</v>
      </c>
      <c r="I21" s="103">
        <f t="shared" si="2"/>
        <v>0</v>
      </c>
      <c r="J21" s="103">
        <f t="shared" si="2"/>
        <v>0</v>
      </c>
      <c r="K21" s="103">
        <f t="shared" si="2"/>
        <v>614.64311999999995</v>
      </c>
      <c r="L21" s="103">
        <f t="shared" si="2"/>
        <v>0</v>
      </c>
      <c r="M21" s="103">
        <f t="shared" si="2"/>
        <v>614.64311999999995</v>
      </c>
      <c r="N21" s="103">
        <f t="shared" si="2"/>
        <v>0</v>
      </c>
      <c r="O21" s="103">
        <f t="shared" si="2"/>
        <v>431682.19999999995</v>
      </c>
      <c r="P21" s="103">
        <f>P22+P135</f>
        <v>134489</v>
      </c>
      <c r="Q21" s="103">
        <f t="shared" si="2"/>
        <v>297193.2</v>
      </c>
      <c r="R21" s="103">
        <f t="shared" si="2"/>
        <v>0</v>
      </c>
      <c r="S21" s="103">
        <f t="shared" si="2"/>
        <v>425986.83864000003</v>
      </c>
      <c r="T21" s="103">
        <f t="shared" si="2"/>
        <v>134488.88553</v>
      </c>
      <c r="U21" s="103">
        <f t="shared" si="2"/>
        <v>291497.95311</v>
      </c>
      <c r="V21" s="103">
        <f t="shared" si="2"/>
        <v>0</v>
      </c>
      <c r="W21" s="103">
        <f t="shared" si="2"/>
        <v>426059.34130999999</v>
      </c>
      <c r="X21" s="103">
        <f t="shared" si="2"/>
        <v>134488.88553</v>
      </c>
      <c r="Y21" s="103">
        <f t="shared" si="2"/>
        <v>291570.45578000002</v>
      </c>
      <c r="Z21" s="103">
        <f t="shared" si="2"/>
        <v>0</v>
      </c>
      <c r="AA21" s="103">
        <f t="shared" si="2"/>
        <v>72.502670000010312</v>
      </c>
      <c r="AB21" s="103">
        <f t="shared" si="2"/>
        <v>0</v>
      </c>
      <c r="AC21" s="103">
        <f t="shared" si="2"/>
        <v>72.502670000010312</v>
      </c>
      <c r="AD21" s="103">
        <f t="shared" si="2"/>
        <v>0</v>
      </c>
      <c r="AE21" s="103">
        <f t="shared" si="2"/>
        <v>614.64311999999995</v>
      </c>
      <c r="AF21" s="103">
        <f t="shared" si="2"/>
        <v>0</v>
      </c>
      <c r="AG21" s="103">
        <f t="shared" si="2"/>
        <v>614.64311999999995</v>
      </c>
      <c r="AH21" s="103">
        <f t="shared" si="2"/>
        <v>0</v>
      </c>
      <c r="AI21" s="103">
        <f t="shared" si="2"/>
        <v>47.782000000000004</v>
      </c>
      <c r="AJ21" s="103">
        <f t="shared" si="2"/>
        <v>48.236000000000004</v>
      </c>
      <c r="AL21" s="3"/>
      <c r="AM21" s="3"/>
    </row>
    <row r="22" spans="1:39" ht="67.5" x14ac:dyDescent="0.2">
      <c r="A22" s="101"/>
      <c r="B22" s="105" t="s">
        <v>21</v>
      </c>
      <c r="C22" s="103">
        <f t="shared" ref="C22:AJ23" si="3">C23</f>
        <v>253329.00015000001</v>
      </c>
      <c r="D22" s="103">
        <f t="shared" si="3"/>
        <v>59046.825669999991</v>
      </c>
      <c r="E22" s="103">
        <f t="shared" si="3"/>
        <v>90029.929229999994</v>
      </c>
      <c r="F22" s="103">
        <f t="shared" si="3"/>
        <v>90029.929231999995</v>
      </c>
      <c r="G22" s="103">
        <f t="shared" si="3"/>
        <v>0</v>
      </c>
      <c r="H22" s="103">
        <f t="shared" si="3"/>
        <v>0</v>
      </c>
      <c r="I22" s="103">
        <f t="shared" si="3"/>
        <v>0</v>
      </c>
      <c r="J22" s="103">
        <f t="shared" si="3"/>
        <v>0</v>
      </c>
      <c r="K22" s="103">
        <f t="shared" si="3"/>
        <v>0</v>
      </c>
      <c r="L22" s="103">
        <f t="shared" si="3"/>
        <v>0</v>
      </c>
      <c r="M22" s="103">
        <f t="shared" si="3"/>
        <v>0</v>
      </c>
      <c r="N22" s="103">
        <f t="shared" si="3"/>
        <v>0</v>
      </c>
      <c r="O22" s="103">
        <f>O23</f>
        <v>58882.600000000006</v>
      </c>
      <c r="P22" s="103">
        <f t="shared" si="3"/>
        <v>0</v>
      </c>
      <c r="Q22" s="103">
        <f t="shared" si="3"/>
        <v>58882.600000000006</v>
      </c>
      <c r="R22" s="103">
        <f t="shared" si="3"/>
        <v>0</v>
      </c>
      <c r="S22" s="103">
        <f t="shared" si="3"/>
        <v>56475.206530000003</v>
      </c>
      <c r="T22" s="103">
        <f t="shared" si="3"/>
        <v>0</v>
      </c>
      <c r="U22" s="103">
        <f t="shared" si="3"/>
        <v>56475.206530000003</v>
      </c>
      <c r="V22" s="103">
        <f t="shared" si="3"/>
        <v>0</v>
      </c>
      <c r="W22" s="103">
        <f t="shared" si="3"/>
        <v>56475.206380000003</v>
      </c>
      <c r="X22" s="103">
        <f t="shared" si="3"/>
        <v>0</v>
      </c>
      <c r="Y22" s="103">
        <f t="shared" si="3"/>
        <v>56475.206380000003</v>
      </c>
      <c r="Z22" s="103">
        <f t="shared" si="3"/>
        <v>0</v>
      </c>
      <c r="AA22" s="103">
        <f t="shared" si="3"/>
        <v>-1.4999999984866008E-4</v>
      </c>
      <c r="AB22" s="103">
        <f t="shared" si="3"/>
        <v>0</v>
      </c>
      <c r="AC22" s="103">
        <f t="shared" si="3"/>
        <v>-1.4999999984866008E-4</v>
      </c>
      <c r="AD22" s="103">
        <f t="shared" si="3"/>
        <v>0</v>
      </c>
      <c r="AE22" s="103">
        <f t="shared" si="3"/>
        <v>0</v>
      </c>
      <c r="AF22" s="103">
        <f t="shared" si="3"/>
        <v>0</v>
      </c>
      <c r="AG22" s="103">
        <f t="shared" si="3"/>
        <v>0</v>
      </c>
      <c r="AH22" s="103">
        <f t="shared" si="3"/>
        <v>0</v>
      </c>
      <c r="AI22" s="103">
        <f t="shared" si="3"/>
        <v>47.782000000000004</v>
      </c>
      <c r="AJ22" s="103">
        <f t="shared" si="3"/>
        <v>48.236000000000004</v>
      </c>
      <c r="AL22" s="3"/>
      <c r="AM22" s="3"/>
    </row>
    <row r="23" spans="1:39" ht="57" x14ac:dyDescent="0.2">
      <c r="A23" s="101"/>
      <c r="B23" s="106" t="s">
        <v>22</v>
      </c>
      <c r="C23" s="14">
        <f t="shared" si="3"/>
        <v>253329.00015000001</v>
      </c>
      <c r="D23" s="14">
        <f t="shared" si="3"/>
        <v>59046.825669999991</v>
      </c>
      <c r="E23" s="14">
        <f t="shared" si="3"/>
        <v>90029.929229999994</v>
      </c>
      <c r="F23" s="14">
        <f t="shared" si="3"/>
        <v>90029.929231999995</v>
      </c>
      <c r="G23" s="14">
        <f t="shared" si="3"/>
        <v>0</v>
      </c>
      <c r="H23" s="14">
        <f t="shared" si="3"/>
        <v>0</v>
      </c>
      <c r="I23" s="14">
        <f t="shared" si="3"/>
        <v>0</v>
      </c>
      <c r="J23" s="14">
        <f t="shared" si="3"/>
        <v>0</v>
      </c>
      <c r="K23" s="14">
        <f t="shared" si="3"/>
        <v>0</v>
      </c>
      <c r="L23" s="14">
        <f t="shared" si="3"/>
        <v>0</v>
      </c>
      <c r="M23" s="14">
        <f t="shared" si="3"/>
        <v>0</v>
      </c>
      <c r="N23" s="14">
        <f t="shared" si="3"/>
        <v>0</v>
      </c>
      <c r="O23" s="14">
        <f>O24</f>
        <v>58882.600000000006</v>
      </c>
      <c r="P23" s="14">
        <f t="shared" si="3"/>
        <v>0</v>
      </c>
      <c r="Q23" s="14">
        <f t="shared" si="3"/>
        <v>58882.600000000006</v>
      </c>
      <c r="R23" s="14">
        <f t="shared" si="3"/>
        <v>0</v>
      </c>
      <c r="S23" s="14">
        <f t="shared" si="3"/>
        <v>56475.206530000003</v>
      </c>
      <c r="T23" s="14">
        <f t="shared" si="3"/>
        <v>0</v>
      </c>
      <c r="U23" s="14">
        <f t="shared" si="3"/>
        <v>56475.206530000003</v>
      </c>
      <c r="V23" s="14">
        <f t="shared" si="3"/>
        <v>0</v>
      </c>
      <c r="W23" s="14">
        <f t="shared" si="3"/>
        <v>56475.206380000003</v>
      </c>
      <c r="X23" s="14">
        <f t="shared" si="3"/>
        <v>0</v>
      </c>
      <c r="Y23" s="14">
        <f t="shared" si="3"/>
        <v>56475.206380000003</v>
      </c>
      <c r="Z23" s="14">
        <f t="shared" si="3"/>
        <v>0</v>
      </c>
      <c r="AA23" s="14">
        <f t="shared" si="3"/>
        <v>-1.4999999984866008E-4</v>
      </c>
      <c r="AB23" s="14">
        <f t="shared" si="3"/>
        <v>0</v>
      </c>
      <c r="AC23" s="14">
        <f t="shared" si="3"/>
        <v>-1.4999999984866008E-4</v>
      </c>
      <c r="AD23" s="14">
        <f t="shared" si="3"/>
        <v>0</v>
      </c>
      <c r="AE23" s="14">
        <f t="shared" si="3"/>
        <v>0</v>
      </c>
      <c r="AF23" s="14">
        <f t="shared" si="3"/>
        <v>0</v>
      </c>
      <c r="AG23" s="14">
        <f t="shared" si="3"/>
        <v>0</v>
      </c>
      <c r="AH23" s="14">
        <f t="shared" si="3"/>
        <v>0</v>
      </c>
      <c r="AI23" s="14">
        <f t="shared" si="3"/>
        <v>47.782000000000004</v>
      </c>
      <c r="AJ23" s="14">
        <f t="shared" si="3"/>
        <v>48.236000000000004</v>
      </c>
      <c r="AL23" s="3"/>
      <c r="AM23" s="3"/>
    </row>
    <row r="24" spans="1:39" ht="42.75" x14ac:dyDescent="0.2">
      <c r="A24" s="101"/>
      <c r="B24" s="106" t="s">
        <v>23</v>
      </c>
      <c r="C24" s="14">
        <f t="shared" ref="C24:AJ24" si="4">SUM(C30,C40,C35,C45,C50,C55,C60,C65,C70,C75,C80,C85,C90,C95,C100,C105,C110,C25,C115,C120,C125,C130)</f>
        <v>253329.00015000001</v>
      </c>
      <c r="D24" s="14">
        <f t="shared" si="4"/>
        <v>59046.825669999991</v>
      </c>
      <c r="E24" s="14">
        <f t="shared" si="4"/>
        <v>90029.929229999994</v>
      </c>
      <c r="F24" s="14">
        <f t="shared" si="4"/>
        <v>90029.929231999995</v>
      </c>
      <c r="G24" s="14">
        <f t="shared" si="4"/>
        <v>0</v>
      </c>
      <c r="H24" s="14">
        <f t="shared" si="4"/>
        <v>0</v>
      </c>
      <c r="I24" s="14">
        <f t="shared" si="4"/>
        <v>0</v>
      </c>
      <c r="J24" s="14">
        <f t="shared" si="4"/>
        <v>0</v>
      </c>
      <c r="K24" s="14">
        <f t="shared" si="4"/>
        <v>0</v>
      </c>
      <c r="L24" s="14">
        <f t="shared" si="4"/>
        <v>0</v>
      </c>
      <c r="M24" s="14">
        <f t="shared" si="4"/>
        <v>0</v>
      </c>
      <c r="N24" s="14">
        <f t="shared" si="4"/>
        <v>0</v>
      </c>
      <c r="O24" s="14">
        <f t="shared" si="4"/>
        <v>58882.600000000006</v>
      </c>
      <c r="P24" s="14">
        <f t="shared" si="4"/>
        <v>0</v>
      </c>
      <c r="Q24" s="14">
        <f t="shared" si="4"/>
        <v>58882.600000000006</v>
      </c>
      <c r="R24" s="14">
        <f t="shared" si="4"/>
        <v>0</v>
      </c>
      <c r="S24" s="14">
        <f t="shared" si="4"/>
        <v>56475.206530000003</v>
      </c>
      <c r="T24" s="14">
        <f t="shared" si="4"/>
        <v>0</v>
      </c>
      <c r="U24" s="14">
        <f t="shared" si="4"/>
        <v>56475.206530000003</v>
      </c>
      <c r="V24" s="14">
        <f t="shared" si="4"/>
        <v>0</v>
      </c>
      <c r="W24" s="14">
        <f t="shared" si="4"/>
        <v>56475.206380000003</v>
      </c>
      <c r="X24" s="14">
        <f t="shared" si="4"/>
        <v>0</v>
      </c>
      <c r="Y24" s="14">
        <f t="shared" si="4"/>
        <v>56475.206380000003</v>
      </c>
      <c r="Z24" s="14">
        <f t="shared" si="4"/>
        <v>0</v>
      </c>
      <c r="AA24" s="14">
        <f t="shared" si="4"/>
        <v>-1.4999999984866008E-4</v>
      </c>
      <c r="AB24" s="14">
        <f t="shared" si="4"/>
        <v>0</v>
      </c>
      <c r="AC24" s="14">
        <f t="shared" si="4"/>
        <v>-1.4999999984866008E-4</v>
      </c>
      <c r="AD24" s="14">
        <f t="shared" si="4"/>
        <v>0</v>
      </c>
      <c r="AE24" s="14">
        <f t="shared" si="4"/>
        <v>0</v>
      </c>
      <c r="AF24" s="14">
        <f t="shared" si="4"/>
        <v>0</v>
      </c>
      <c r="AG24" s="14">
        <f t="shared" si="4"/>
        <v>0</v>
      </c>
      <c r="AH24" s="14">
        <f t="shared" si="4"/>
        <v>0</v>
      </c>
      <c r="AI24" s="14">
        <f t="shared" si="4"/>
        <v>47.782000000000004</v>
      </c>
      <c r="AJ24" s="14">
        <f t="shared" si="4"/>
        <v>48.236000000000004</v>
      </c>
      <c r="AL24" s="3"/>
      <c r="AM24" s="3"/>
    </row>
    <row r="25" spans="1:39" ht="84" customHeight="1" x14ac:dyDescent="0.2">
      <c r="A25" s="86">
        <v>1</v>
      </c>
      <c r="B25" s="107" t="s">
        <v>129</v>
      </c>
      <c r="C25" s="24">
        <v>2662.6721400000001</v>
      </c>
      <c r="D25" s="24">
        <f>SUM(D26:D29)</f>
        <v>598.78113999999994</v>
      </c>
      <c r="E25" s="24">
        <v>506.49063999999998</v>
      </c>
      <c r="F25" s="24">
        <v>506.49063999999998</v>
      </c>
      <c r="G25" s="108">
        <f t="shared" ref="G25:G84" si="5">H25+I25+J25</f>
        <v>0</v>
      </c>
      <c r="H25" s="108">
        <f>SUM(H26:H29)</f>
        <v>0</v>
      </c>
      <c r="I25" s="108">
        <f>SUM(I26:I29)</f>
        <v>0</v>
      </c>
      <c r="J25" s="108">
        <f>SUM(J26:J29)</f>
        <v>0</v>
      </c>
      <c r="K25" s="108">
        <f t="shared" ref="K25:K84" si="6">L25+M25+N25</f>
        <v>0</v>
      </c>
      <c r="L25" s="24">
        <f>SUM(L26:L29)</f>
        <v>0</v>
      </c>
      <c r="M25" s="108">
        <f>SUM(M26:M29)</f>
        <v>0</v>
      </c>
      <c r="N25" s="109">
        <f>SUM(N26:N29)</f>
        <v>0</v>
      </c>
      <c r="O25" s="108">
        <f t="shared" ref="O25:O74" si="7">P25+Q25+R25</f>
        <v>2163.5</v>
      </c>
      <c r="P25" s="24">
        <v>0</v>
      </c>
      <c r="Q25" s="24">
        <v>2163.5</v>
      </c>
      <c r="R25" s="24">
        <v>0</v>
      </c>
      <c r="S25" s="110">
        <f>SUM(T25,U25,V25)</f>
        <v>2156.1815000000001</v>
      </c>
      <c r="T25" s="2" t="s">
        <v>128</v>
      </c>
      <c r="U25" s="2">
        <v>2156.1815000000001</v>
      </c>
      <c r="V25" s="2" t="s">
        <v>128</v>
      </c>
      <c r="W25" s="29">
        <f>SUM(X25,Y25,Z25)</f>
        <v>2156.1815000000001</v>
      </c>
      <c r="X25" s="111" t="s">
        <v>128</v>
      </c>
      <c r="Y25" s="111">
        <v>2156.1815000000001</v>
      </c>
      <c r="Z25" s="111" t="s">
        <v>128</v>
      </c>
      <c r="AA25" s="103">
        <f>SUM(AB25:AD25)</f>
        <v>0</v>
      </c>
      <c r="AB25" s="2">
        <f t="shared" ref="AB25:AB60" si="8">SUM(X25,H25)-SUM(L25)-SUM(T25,-AF25)</f>
        <v>0</v>
      </c>
      <c r="AC25" s="110">
        <f t="shared" ref="AC25:AD60" si="9">SUM(Y25,I25)-SUM(M25)-SUM(U25,-AG25)</f>
        <v>0</v>
      </c>
      <c r="AD25" s="112">
        <f>SUM(Z25,J25)-SUM(N25)-SUM(V25,-AH25)</f>
        <v>0</v>
      </c>
      <c r="AE25" s="29">
        <f>AF25+AG25+AH25</f>
        <v>0</v>
      </c>
      <c r="AF25" s="111">
        <f>SUM(AF26:AF29)</f>
        <v>0</v>
      </c>
      <c r="AG25" s="29">
        <f t="shared" ref="AG25:AH25" si="10">SUM(AG26:AG29)</f>
        <v>0</v>
      </c>
      <c r="AH25" s="113">
        <f t="shared" si="10"/>
        <v>0</v>
      </c>
      <c r="AI25" s="29">
        <v>1.81</v>
      </c>
      <c r="AJ25" s="29">
        <v>1.81</v>
      </c>
      <c r="AL25" s="3"/>
      <c r="AM25" s="3"/>
    </row>
    <row r="26" spans="1:39" ht="19.899999999999999" customHeight="1" x14ac:dyDescent="0.2">
      <c r="A26" s="86"/>
      <c r="B26" s="114" t="s">
        <v>24</v>
      </c>
      <c r="C26" s="2">
        <v>487.24400000000003</v>
      </c>
      <c r="D26" s="2">
        <f>C26</f>
        <v>487.24400000000003</v>
      </c>
      <c r="E26" s="2">
        <v>487.24400000000003</v>
      </c>
      <c r="F26" s="2">
        <v>487.24400000000003</v>
      </c>
      <c r="G26" s="110">
        <f t="shared" si="5"/>
        <v>0</v>
      </c>
      <c r="H26" s="110"/>
      <c r="I26" s="110"/>
      <c r="J26" s="110"/>
      <c r="K26" s="110">
        <f t="shared" si="6"/>
        <v>0</v>
      </c>
      <c r="L26" s="2"/>
      <c r="M26" s="110"/>
      <c r="N26" s="112"/>
      <c r="O26" s="110">
        <f t="shared" si="7"/>
        <v>0</v>
      </c>
      <c r="P26" s="2">
        <v>0</v>
      </c>
      <c r="Q26" s="2">
        <v>0</v>
      </c>
      <c r="R26" s="2">
        <v>0</v>
      </c>
      <c r="S26" s="110">
        <v>0</v>
      </c>
      <c r="T26" s="2" t="s">
        <v>128</v>
      </c>
      <c r="U26" s="2" t="s">
        <v>128</v>
      </c>
      <c r="V26" s="2" t="s">
        <v>128</v>
      </c>
      <c r="W26" s="110">
        <v>0</v>
      </c>
      <c r="X26" s="2" t="s">
        <v>128</v>
      </c>
      <c r="Y26" s="2" t="s">
        <v>128</v>
      </c>
      <c r="Z26" s="2" t="s">
        <v>128</v>
      </c>
      <c r="AA26" s="103">
        <f>SUM(AB26:AD26)</f>
        <v>0</v>
      </c>
      <c r="AB26" s="2">
        <f t="shared" si="8"/>
        <v>0</v>
      </c>
      <c r="AC26" s="110">
        <f t="shared" si="9"/>
        <v>0</v>
      </c>
      <c r="AD26" s="112">
        <f t="shared" ref="AD26:AD60" si="11">SUM(Z26,J26)-SUM(N26)-SUM(V26,-AH26)</f>
        <v>0</v>
      </c>
      <c r="AE26" s="110">
        <f>AF26+AG26+AH26</f>
        <v>0</v>
      </c>
      <c r="AF26" s="2">
        <v>0</v>
      </c>
      <c r="AG26" s="110">
        <v>0</v>
      </c>
      <c r="AH26" s="112">
        <v>0</v>
      </c>
      <c r="AI26" s="110"/>
      <c r="AJ26" s="110"/>
      <c r="AL26" s="3"/>
      <c r="AM26" s="3"/>
    </row>
    <row r="27" spans="1:39" ht="19.899999999999999" customHeight="1" x14ac:dyDescent="0.2">
      <c r="A27" s="86"/>
      <c r="B27" s="114" t="s">
        <v>25</v>
      </c>
      <c r="C27" s="2">
        <v>2063.8910000000001</v>
      </c>
      <c r="D27" s="2"/>
      <c r="E27" s="2">
        <v>0</v>
      </c>
      <c r="F27" s="2">
        <v>0</v>
      </c>
      <c r="G27" s="110">
        <f t="shared" si="5"/>
        <v>0</v>
      </c>
      <c r="H27" s="110"/>
      <c r="I27" s="110"/>
      <c r="J27" s="110"/>
      <c r="K27" s="110">
        <f t="shared" si="6"/>
        <v>0</v>
      </c>
      <c r="L27" s="2"/>
      <c r="M27" s="110"/>
      <c r="N27" s="112"/>
      <c r="O27" s="110">
        <f t="shared" si="7"/>
        <v>2063.8910000000001</v>
      </c>
      <c r="P27" s="2">
        <v>0</v>
      </c>
      <c r="Q27" s="2">
        <v>2063.8910000000001</v>
      </c>
      <c r="R27" s="2">
        <v>0</v>
      </c>
      <c r="S27" s="110">
        <v>2063.8910000000001</v>
      </c>
      <c r="T27" s="2" t="s">
        <v>128</v>
      </c>
      <c r="U27" s="2">
        <v>2063.8910000000001</v>
      </c>
      <c r="V27" s="2" t="s">
        <v>128</v>
      </c>
      <c r="W27" s="110">
        <v>2063.8910000000001</v>
      </c>
      <c r="X27" s="2" t="s">
        <v>128</v>
      </c>
      <c r="Y27" s="2">
        <v>2063.8910000000001</v>
      </c>
      <c r="Z27" s="2" t="s">
        <v>128</v>
      </c>
      <c r="AA27" s="103">
        <f>SUM(AB27:AD27)</f>
        <v>0</v>
      </c>
      <c r="AB27" s="2">
        <f t="shared" si="8"/>
        <v>0</v>
      </c>
      <c r="AC27" s="110">
        <f t="shared" si="9"/>
        <v>0</v>
      </c>
      <c r="AD27" s="112">
        <f t="shared" si="11"/>
        <v>0</v>
      </c>
      <c r="AE27" s="110">
        <f>AF27+AG27+AH27</f>
        <v>0</v>
      </c>
      <c r="AF27" s="2">
        <v>0</v>
      </c>
      <c r="AG27" s="110">
        <v>0</v>
      </c>
      <c r="AH27" s="112">
        <v>0</v>
      </c>
      <c r="AI27" s="110"/>
      <c r="AJ27" s="110"/>
      <c r="AL27" s="3"/>
      <c r="AM27" s="3"/>
    </row>
    <row r="28" spans="1:39" ht="19.899999999999999" customHeight="1" x14ac:dyDescent="0.2">
      <c r="A28" s="86"/>
      <c r="B28" s="114" t="s">
        <v>26</v>
      </c>
      <c r="C28" s="2">
        <v>0</v>
      </c>
      <c r="D28" s="2"/>
      <c r="E28" s="2">
        <v>0</v>
      </c>
      <c r="F28" s="2">
        <v>0</v>
      </c>
      <c r="G28" s="110">
        <f t="shared" si="5"/>
        <v>0</v>
      </c>
      <c r="H28" s="110"/>
      <c r="I28" s="110"/>
      <c r="J28" s="110"/>
      <c r="K28" s="110">
        <f t="shared" si="6"/>
        <v>0</v>
      </c>
      <c r="L28" s="2"/>
      <c r="M28" s="110"/>
      <c r="N28" s="112"/>
      <c r="O28" s="110">
        <f t="shared" si="7"/>
        <v>0</v>
      </c>
      <c r="P28" s="2">
        <v>0</v>
      </c>
      <c r="Q28" s="2">
        <v>0</v>
      </c>
      <c r="R28" s="2">
        <v>0</v>
      </c>
      <c r="S28" s="110">
        <v>0</v>
      </c>
      <c r="T28" s="2" t="s">
        <v>128</v>
      </c>
      <c r="U28" s="2" t="s">
        <v>128</v>
      </c>
      <c r="V28" s="2" t="s">
        <v>128</v>
      </c>
      <c r="W28" s="110">
        <v>0</v>
      </c>
      <c r="X28" s="2" t="s">
        <v>128</v>
      </c>
      <c r="Y28" s="2" t="s">
        <v>128</v>
      </c>
      <c r="Z28" s="2" t="s">
        <v>128</v>
      </c>
      <c r="AA28" s="103">
        <f>SUM(AB28:AD28)</f>
        <v>0</v>
      </c>
      <c r="AB28" s="2">
        <f t="shared" si="8"/>
        <v>0</v>
      </c>
      <c r="AC28" s="110">
        <f t="shared" si="9"/>
        <v>0</v>
      </c>
      <c r="AD28" s="112">
        <f t="shared" si="11"/>
        <v>0</v>
      </c>
      <c r="AE28" s="110">
        <f>AF28+AG28+AH28</f>
        <v>0</v>
      </c>
      <c r="AF28" s="2">
        <v>0</v>
      </c>
      <c r="AG28" s="110">
        <v>0</v>
      </c>
      <c r="AH28" s="112">
        <v>0</v>
      </c>
      <c r="AI28" s="110"/>
      <c r="AJ28" s="110"/>
      <c r="AL28" s="3"/>
      <c r="AM28" s="3"/>
    </row>
    <row r="29" spans="1:39" ht="19.899999999999999" customHeight="1" x14ac:dyDescent="0.2">
      <c r="A29" s="86"/>
      <c r="B29" s="114" t="s">
        <v>27</v>
      </c>
      <c r="C29" s="2">
        <v>111.53713999999994</v>
      </c>
      <c r="D29" s="2">
        <f>C29</f>
        <v>111.53713999999994</v>
      </c>
      <c r="E29" s="2">
        <v>19.246639999999957</v>
      </c>
      <c r="F29" s="2">
        <v>19.246639999999957</v>
      </c>
      <c r="G29" s="110">
        <f t="shared" si="5"/>
        <v>0</v>
      </c>
      <c r="H29" s="110"/>
      <c r="I29" s="110"/>
      <c r="J29" s="110"/>
      <c r="K29" s="110">
        <f t="shared" si="6"/>
        <v>0</v>
      </c>
      <c r="L29" s="2"/>
      <c r="M29" s="110"/>
      <c r="N29" s="112"/>
      <c r="O29" s="110">
        <f t="shared" si="7"/>
        <v>99.608999999999853</v>
      </c>
      <c r="P29" s="2">
        <v>0</v>
      </c>
      <c r="Q29" s="2">
        <v>99.608999999999853</v>
      </c>
      <c r="R29" s="2">
        <v>0</v>
      </c>
      <c r="S29" s="110">
        <f>SUM(T29:V29)</f>
        <v>92.290500000000065</v>
      </c>
      <c r="T29" s="2">
        <f>SUM(T25)-SUM(T26:T28)</f>
        <v>0</v>
      </c>
      <c r="U29" s="2">
        <f>SUM(U25)-SUM(U26:U28)</f>
        <v>92.290500000000065</v>
      </c>
      <c r="V29" s="2">
        <f>SUM(V25)-SUM(V26:V28)</f>
        <v>0</v>
      </c>
      <c r="W29" s="110">
        <f>SUM(X29:Z29)</f>
        <v>92.290500000000065</v>
      </c>
      <c r="X29" s="2">
        <f>SUM(X25)-SUM(X26:X28)</f>
        <v>0</v>
      </c>
      <c r="Y29" s="2">
        <f>SUM(Y25)-SUM(Y26:Y28)</f>
        <v>92.290500000000065</v>
      </c>
      <c r="Z29" s="2">
        <f>SUM(Z25)-SUM(Z26:Z28)</f>
        <v>0</v>
      </c>
      <c r="AA29" s="103">
        <f>SUM(AB29:AD29)</f>
        <v>0</v>
      </c>
      <c r="AB29" s="2">
        <f t="shared" si="8"/>
        <v>0</v>
      </c>
      <c r="AC29" s="110">
        <f t="shared" si="9"/>
        <v>0</v>
      </c>
      <c r="AD29" s="112">
        <f t="shared" si="11"/>
        <v>0</v>
      </c>
      <c r="AE29" s="110">
        <f>AF29+AG29+AH29</f>
        <v>0</v>
      </c>
      <c r="AF29" s="2">
        <v>0</v>
      </c>
      <c r="AG29" s="110">
        <v>0</v>
      </c>
      <c r="AH29" s="112">
        <v>0</v>
      </c>
      <c r="AI29" s="110"/>
      <c r="AJ29" s="110"/>
      <c r="AL29" s="3"/>
      <c r="AM29" s="3"/>
    </row>
    <row r="30" spans="1:39" ht="74.25" customHeight="1" x14ac:dyDescent="0.2">
      <c r="A30" s="86">
        <v>2</v>
      </c>
      <c r="B30" s="107" t="s">
        <v>130</v>
      </c>
      <c r="C30" s="24">
        <v>10873.507100000001</v>
      </c>
      <c r="D30" s="24">
        <f>SUM(D31:D34)</f>
        <v>3378.4870999999998</v>
      </c>
      <c r="E30" s="24">
        <v>718.66</v>
      </c>
      <c r="F30" s="24">
        <v>718.66</v>
      </c>
      <c r="G30" s="108">
        <f t="shared" si="5"/>
        <v>0</v>
      </c>
      <c r="H30" s="108">
        <f>SUM(H31:H34)</f>
        <v>0</v>
      </c>
      <c r="I30" s="108">
        <f>SUM(I31:I34)</f>
        <v>0</v>
      </c>
      <c r="J30" s="108">
        <f>SUM(J31:J34)</f>
        <v>0</v>
      </c>
      <c r="K30" s="108">
        <f t="shared" si="6"/>
        <v>0</v>
      </c>
      <c r="L30" s="24">
        <f>SUM(L31:L34)</f>
        <v>0</v>
      </c>
      <c r="M30" s="108">
        <f>SUM(M31:M34)</f>
        <v>0</v>
      </c>
      <c r="N30" s="109">
        <f>SUM(N31:N34)</f>
        <v>0</v>
      </c>
      <c r="O30" s="108">
        <f t="shared" si="7"/>
        <v>2359.6999999999998</v>
      </c>
      <c r="P30" s="24">
        <v>0</v>
      </c>
      <c r="Q30" s="24">
        <v>2359.6999999999998</v>
      </c>
      <c r="R30" s="24">
        <v>0</v>
      </c>
      <c r="S30" s="110">
        <f>SUM(T30,U30,V30)</f>
        <v>2318.8883000000001</v>
      </c>
      <c r="T30" s="2" t="s">
        <v>128</v>
      </c>
      <c r="U30" s="2">
        <v>2318.8883000000001</v>
      </c>
      <c r="V30" s="2" t="s">
        <v>128</v>
      </c>
      <c r="W30" s="29">
        <f>SUM(X30,Y30,Z30)</f>
        <v>2318.8883000000001</v>
      </c>
      <c r="X30" s="111" t="s">
        <v>128</v>
      </c>
      <c r="Y30" s="111">
        <v>2318.8883000000001</v>
      </c>
      <c r="Z30" s="111" t="s">
        <v>128</v>
      </c>
      <c r="AA30" s="103">
        <f t="shared" ref="AA30:AA119" si="12">SUM(AB30:AD30)</f>
        <v>0</v>
      </c>
      <c r="AB30" s="2">
        <f t="shared" si="8"/>
        <v>0</v>
      </c>
      <c r="AC30" s="110">
        <f t="shared" si="9"/>
        <v>0</v>
      </c>
      <c r="AD30" s="112">
        <f t="shared" si="11"/>
        <v>0</v>
      </c>
      <c r="AE30" s="29">
        <f t="shared" ref="AE30:AE119" si="13">AF30+AG30+AH30</f>
        <v>0</v>
      </c>
      <c r="AF30" s="111">
        <f>SUM(AF31:AF34)</f>
        <v>0</v>
      </c>
      <c r="AG30" s="29">
        <f t="shared" ref="AG30:AH30" si="14">SUM(AG31:AG34)</f>
        <v>0</v>
      </c>
      <c r="AH30" s="113">
        <f t="shared" si="14"/>
        <v>0</v>
      </c>
      <c r="AI30" s="29"/>
      <c r="AJ30" s="29"/>
      <c r="AL30" s="3"/>
      <c r="AM30" s="3"/>
    </row>
    <row r="31" spans="1:39" ht="19.899999999999999" customHeight="1" x14ac:dyDescent="0.2">
      <c r="A31" s="86"/>
      <c r="B31" s="114" t="s">
        <v>24</v>
      </c>
      <c r="C31" s="2">
        <v>2977.36528</v>
      </c>
      <c r="D31" s="2">
        <f>C31</f>
        <v>2977.36528</v>
      </c>
      <c r="E31" s="2">
        <v>718.66</v>
      </c>
      <c r="F31" s="2">
        <v>718.66</v>
      </c>
      <c r="G31" s="110">
        <f t="shared" si="5"/>
        <v>0</v>
      </c>
      <c r="H31" s="110"/>
      <c r="I31" s="110"/>
      <c r="J31" s="110"/>
      <c r="K31" s="110">
        <f t="shared" si="6"/>
        <v>0</v>
      </c>
      <c r="L31" s="2"/>
      <c r="M31" s="110"/>
      <c r="N31" s="112"/>
      <c r="O31" s="110">
        <f t="shared" si="7"/>
        <v>2258.7052800000001</v>
      </c>
      <c r="P31" s="2">
        <v>0</v>
      </c>
      <c r="Q31" s="2">
        <v>2258.7052800000001</v>
      </c>
      <c r="R31" s="2">
        <v>0</v>
      </c>
      <c r="S31" s="110">
        <v>2258.7052799999997</v>
      </c>
      <c r="T31" s="2" t="s">
        <v>128</v>
      </c>
      <c r="U31" s="2">
        <v>2258.7052800000001</v>
      </c>
      <c r="V31" s="2" t="s">
        <v>128</v>
      </c>
      <c r="W31" s="110">
        <v>2258.7052799999997</v>
      </c>
      <c r="X31" s="2" t="s">
        <v>128</v>
      </c>
      <c r="Y31" s="2">
        <v>2258.7052800000001</v>
      </c>
      <c r="Z31" s="2" t="s">
        <v>128</v>
      </c>
      <c r="AA31" s="103">
        <f t="shared" si="12"/>
        <v>0</v>
      </c>
      <c r="AB31" s="2">
        <f t="shared" ref="AB31:AB34" si="15">SUM(X31,H31)-SUM(L31)-SUM(T31,-AF31)</f>
        <v>0</v>
      </c>
      <c r="AC31" s="110">
        <f t="shared" si="9"/>
        <v>0</v>
      </c>
      <c r="AD31" s="112">
        <f t="shared" si="9"/>
        <v>0</v>
      </c>
      <c r="AE31" s="110">
        <f t="shared" si="13"/>
        <v>0</v>
      </c>
      <c r="AF31" s="2">
        <v>0</v>
      </c>
      <c r="AG31" s="110">
        <v>0</v>
      </c>
      <c r="AH31" s="112">
        <v>0</v>
      </c>
      <c r="AI31" s="110"/>
      <c r="AJ31" s="110"/>
      <c r="AL31" s="3"/>
      <c r="AM31" s="3"/>
    </row>
    <row r="32" spans="1:39" ht="19.899999999999999" customHeight="1" x14ac:dyDescent="0.2">
      <c r="A32" s="86"/>
      <c r="B32" s="114" t="s">
        <v>25</v>
      </c>
      <c r="C32" s="2">
        <v>7495.02</v>
      </c>
      <c r="D32" s="2"/>
      <c r="E32" s="2">
        <v>0</v>
      </c>
      <c r="F32" s="2">
        <v>0</v>
      </c>
      <c r="G32" s="110">
        <f t="shared" si="5"/>
        <v>0</v>
      </c>
      <c r="H32" s="110"/>
      <c r="I32" s="110"/>
      <c r="J32" s="110"/>
      <c r="K32" s="110">
        <f t="shared" si="6"/>
        <v>0</v>
      </c>
      <c r="L32" s="2"/>
      <c r="M32" s="110"/>
      <c r="N32" s="112"/>
      <c r="O32" s="110">
        <f t="shared" si="7"/>
        <v>0</v>
      </c>
      <c r="P32" s="2">
        <v>0</v>
      </c>
      <c r="Q32" s="2">
        <v>0</v>
      </c>
      <c r="R32" s="2">
        <v>0</v>
      </c>
      <c r="S32" s="110">
        <v>0</v>
      </c>
      <c r="T32" s="2" t="s">
        <v>128</v>
      </c>
      <c r="U32" s="2" t="s">
        <v>128</v>
      </c>
      <c r="V32" s="2" t="s">
        <v>128</v>
      </c>
      <c r="W32" s="110">
        <v>0</v>
      </c>
      <c r="X32" s="2" t="s">
        <v>128</v>
      </c>
      <c r="Y32" s="2" t="s">
        <v>128</v>
      </c>
      <c r="Z32" s="2" t="s">
        <v>128</v>
      </c>
      <c r="AA32" s="103">
        <f t="shared" si="12"/>
        <v>0</v>
      </c>
      <c r="AB32" s="2">
        <f t="shared" si="15"/>
        <v>0</v>
      </c>
      <c r="AC32" s="110">
        <f t="shared" si="9"/>
        <v>0</v>
      </c>
      <c r="AD32" s="112">
        <f t="shared" si="9"/>
        <v>0</v>
      </c>
      <c r="AE32" s="110">
        <f t="shared" si="13"/>
        <v>0</v>
      </c>
      <c r="AF32" s="2">
        <v>0</v>
      </c>
      <c r="AG32" s="110">
        <v>0</v>
      </c>
      <c r="AH32" s="112">
        <v>0</v>
      </c>
      <c r="AI32" s="110"/>
      <c r="AJ32" s="110"/>
      <c r="AL32" s="3"/>
      <c r="AM32" s="3"/>
    </row>
    <row r="33" spans="1:39" ht="19.899999999999999" customHeight="1" x14ac:dyDescent="0.2">
      <c r="A33" s="86"/>
      <c r="B33" s="114" t="s">
        <v>26</v>
      </c>
      <c r="C33" s="2">
        <v>0</v>
      </c>
      <c r="D33" s="2"/>
      <c r="E33" s="2">
        <v>0</v>
      </c>
      <c r="F33" s="2">
        <v>0</v>
      </c>
      <c r="G33" s="110">
        <f t="shared" si="5"/>
        <v>0</v>
      </c>
      <c r="H33" s="110"/>
      <c r="I33" s="110"/>
      <c r="J33" s="110"/>
      <c r="K33" s="110">
        <f t="shared" si="6"/>
        <v>0</v>
      </c>
      <c r="L33" s="2"/>
      <c r="M33" s="110"/>
      <c r="N33" s="112"/>
      <c r="O33" s="110">
        <f t="shared" si="7"/>
        <v>0</v>
      </c>
      <c r="P33" s="2">
        <v>0</v>
      </c>
      <c r="Q33" s="2">
        <v>0</v>
      </c>
      <c r="R33" s="2">
        <v>0</v>
      </c>
      <c r="S33" s="110">
        <v>0</v>
      </c>
      <c r="T33" s="2" t="s">
        <v>128</v>
      </c>
      <c r="U33" s="2" t="s">
        <v>128</v>
      </c>
      <c r="V33" s="2" t="s">
        <v>128</v>
      </c>
      <c r="W33" s="110">
        <v>0</v>
      </c>
      <c r="X33" s="2" t="s">
        <v>128</v>
      </c>
      <c r="Y33" s="2" t="s">
        <v>128</v>
      </c>
      <c r="Z33" s="2" t="s">
        <v>128</v>
      </c>
      <c r="AA33" s="103">
        <f t="shared" si="12"/>
        <v>0</v>
      </c>
      <c r="AB33" s="2">
        <f t="shared" si="15"/>
        <v>0</v>
      </c>
      <c r="AC33" s="110">
        <f t="shared" si="9"/>
        <v>0</v>
      </c>
      <c r="AD33" s="112">
        <f t="shared" si="9"/>
        <v>0</v>
      </c>
      <c r="AE33" s="110">
        <f t="shared" si="13"/>
        <v>0</v>
      </c>
      <c r="AF33" s="2">
        <v>0</v>
      </c>
      <c r="AG33" s="110">
        <v>0</v>
      </c>
      <c r="AH33" s="112">
        <v>0</v>
      </c>
      <c r="AI33" s="110"/>
      <c r="AJ33" s="110"/>
      <c r="AL33" s="3"/>
      <c r="AM33" s="3"/>
    </row>
    <row r="34" spans="1:39" ht="19.899999999999999" customHeight="1" x14ac:dyDescent="0.2">
      <c r="A34" s="86"/>
      <c r="B34" s="114" t="s">
        <v>27</v>
      </c>
      <c r="C34" s="2">
        <v>401.12181999999996</v>
      </c>
      <c r="D34" s="2">
        <f>C34</f>
        <v>401.12181999999996</v>
      </c>
      <c r="E34" s="2">
        <v>0</v>
      </c>
      <c r="F34" s="2">
        <v>0</v>
      </c>
      <c r="G34" s="110">
        <f t="shared" si="5"/>
        <v>0</v>
      </c>
      <c r="H34" s="110"/>
      <c r="I34" s="110"/>
      <c r="J34" s="110"/>
      <c r="K34" s="110">
        <f t="shared" si="6"/>
        <v>0</v>
      </c>
      <c r="L34" s="2"/>
      <c r="M34" s="110"/>
      <c r="N34" s="112"/>
      <c r="O34" s="110">
        <f t="shared" si="7"/>
        <v>100.99471999999986</v>
      </c>
      <c r="P34" s="2">
        <v>0</v>
      </c>
      <c r="Q34" s="2">
        <v>100.99471999999986</v>
      </c>
      <c r="R34" s="2">
        <v>0</v>
      </c>
      <c r="S34" s="110">
        <f>SUM(T34:V34)</f>
        <v>60.183019999999942</v>
      </c>
      <c r="T34" s="2">
        <f>SUM(T30)-SUM(T31:T33)</f>
        <v>0</v>
      </c>
      <c r="U34" s="2">
        <f>SUM(U30)-SUM(U31:U33)</f>
        <v>60.183019999999942</v>
      </c>
      <c r="V34" s="2">
        <f>SUM(V30)-SUM(V31:V33)</f>
        <v>0</v>
      </c>
      <c r="W34" s="110">
        <f>SUM(X34:Z34)</f>
        <v>60.183019999999942</v>
      </c>
      <c r="X34" s="2">
        <f>SUM(X30)-SUM(X31:X33)</f>
        <v>0</v>
      </c>
      <c r="Y34" s="2">
        <f>SUM(Y30)-SUM(Y31:Y33)</f>
        <v>60.183019999999942</v>
      </c>
      <c r="Z34" s="2">
        <f>SUM(Z30)-SUM(Z31:Z33)</f>
        <v>0</v>
      </c>
      <c r="AA34" s="103">
        <f t="shared" si="12"/>
        <v>0</v>
      </c>
      <c r="AB34" s="2">
        <f t="shared" si="15"/>
        <v>0</v>
      </c>
      <c r="AC34" s="110">
        <f t="shared" si="9"/>
        <v>0</v>
      </c>
      <c r="AD34" s="112">
        <f t="shared" si="9"/>
        <v>0</v>
      </c>
      <c r="AE34" s="110">
        <f t="shared" si="13"/>
        <v>0</v>
      </c>
      <c r="AF34" s="2">
        <v>0</v>
      </c>
      <c r="AG34" s="110">
        <v>0</v>
      </c>
      <c r="AH34" s="112">
        <v>0</v>
      </c>
      <c r="AI34" s="110"/>
      <c r="AJ34" s="110"/>
      <c r="AL34" s="3"/>
      <c r="AM34" s="3"/>
    </row>
    <row r="35" spans="1:39" ht="74.25" customHeight="1" x14ac:dyDescent="0.2">
      <c r="A35" s="86">
        <v>3</v>
      </c>
      <c r="B35" s="107" t="s">
        <v>131</v>
      </c>
      <c r="C35" s="24">
        <v>2347.0023999999999</v>
      </c>
      <c r="D35" s="24">
        <f>SUM(D36:D39)</f>
        <v>757.49540000000002</v>
      </c>
      <c r="E35" s="24">
        <v>675.67568000000006</v>
      </c>
      <c r="F35" s="24">
        <v>675.67568000000006</v>
      </c>
      <c r="G35" s="108">
        <f t="shared" si="5"/>
        <v>0</v>
      </c>
      <c r="H35" s="108">
        <f>SUM(H36:H39)</f>
        <v>0</v>
      </c>
      <c r="I35" s="108">
        <f>SUM(I36:I39)</f>
        <v>0</v>
      </c>
      <c r="J35" s="108">
        <f>SUM(J36:J39)</f>
        <v>0</v>
      </c>
      <c r="K35" s="108">
        <f t="shared" si="6"/>
        <v>0</v>
      </c>
      <c r="L35" s="24">
        <f>SUM(L36:L39)</f>
        <v>0</v>
      </c>
      <c r="M35" s="24">
        <f>SUM(M36:M39)</f>
        <v>0</v>
      </c>
      <c r="N35" s="24">
        <f>SUM(N36:N39)</f>
        <v>0</v>
      </c>
      <c r="O35" s="108">
        <f t="shared" si="7"/>
        <v>1679.4</v>
      </c>
      <c r="P35" s="24">
        <v>0</v>
      </c>
      <c r="Q35" s="24">
        <v>1679.4</v>
      </c>
      <c r="R35" s="24">
        <v>0</v>
      </c>
      <c r="S35" s="110">
        <f>SUM(T35,U35,V35)</f>
        <v>1638.9488000000001</v>
      </c>
      <c r="T35" s="2" t="s">
        <v>128</v>
      </c>
      <c r="U35" s="2">
        <v>1638.9488000000001</v>
      </c>
      <c r="V35" s="2" t="s">
        <v>128</v>
      </c>
      <c r="W35" s="29">
        <f>SUM(X35,Y35,Z35)</f>
        <v>1638.9488000000001</v>
      </c>
      <c r="X35" s="111" t="s">
        <v>128</v>
      </c>
      <c r="Y35" s="111">
        <v>1638.9488000000001</v>
      </c>
      <c r="Z35" s="111" t="s">
        <v>128</v>
      </c>
      <c r="AA35" s="103">
        <f>SUM(AB35:AD35)</f>
        <v>0</v>
      </c>
      <c r="AB35" s="2">
        <f t="shared" si="8"/>
        <v>0</v>
      </c>
      <c r="AC35" s="110">
        <f t="shared" si="9"/>
        <v>0</v>
      </c>
      <c r="AD35" s="112">
        <f t="shared" si="11"/>
        <v>0</v>
      </c>
      <c r="AE35" s="29">
        <f>AF35+AG35+AH35</f>
        <v>0</v>
      </c>
      <c r="AF35" s="111">
        <f>SUM(AF36:AF39)</f>
        <v>0</v>
      </c>
      <c r="AG35" s="29">
        <f t="shared" ref="AG35:AH35" si="16">SUM(AG36:AG39)</f>
        <v>0</v>
      </c>
      <c r="AH35" s="113">
        <f t="shared" si="16"/>
        <v>0</v>
      </c>
      <c r="AI35" s="29">
        <v>4.3899999999999997</v>
      </c>
      <c r="AJ35" s="29">
        <v>4.3899999999999997</v>
      </c>
      <c r="AL35" s="3"/>
      <c r="AM35" s="3"/>
    </row>
    <row r="36" spans="1:39" ht="19.899999999999999" customHeight="1" x14ac:dyDescent="0.2">
      <c r="A36" s="86"/>
      <c r="B36" s="114" t="s">
        <v>24</v>
      </c>
      <c r="C36" s="2">
        <v>650</v>
      </c>
      <c r="D36" s="2">
        <f>C36</f>
        <v>650</v>
      </c>
      <c r="E36" s="2">
        <v>650</v>
      </c>
      <c r="F36" s="2">
        <v>650</v>
      </c>
      <c r="G36" s="110">
        <f t="shared" si="5"/>
        <v>0</v>
      </c>
      <c r="H36" s="110"/>
      <c r="I36" s="110"/>
      <c r="J36" s="110"/>
      <c r="K36" s="110">
        <f t="shared" si="6"/>
        <v>0</v>
      </c>
      <c r="L36" s="2"/>
      <c r="M36" s="110"/>
      <c r="N36" s="112"/>
      <c r="O36" s="110">
        <f t="shared" si="7"/>
        <v>0</v>
      </c>
      <c r="P36" s="2">
        <v>0</v>
      </c>
      <c r="Q36" s="2">
        <v>0</v>
      </c>
      <c r="R36" s="2">
        <v>0</v>
      </c>
      <c r="S36" s="110">
        <v>0</v>
      </c>
      <c r="T36" s="2" t="s">
        <v>128</v>
      </c>
      <c r="U36" s="2" t="s">
        <v>128</v>
      </c>
      <c r="V36" s="2" t="s">
        <v>128</v>
      </c>
      <c r="W36" s="110">
        <v>0</v>
      </c>
      <c r="X36" s="2" t="s">
        <v>128</v>
      </c>
      <c r="Y36" s="2" t="s">
        <v>128</v>
      </c>
      <c r="Z36" s="2" t="s">
        <v>128</v>
      </c>
      <c r="AA36" s="103">
        <f>SUM(AB36:AD36)</f>
        <v>0</v>
      </c>
      <c r="AB36" s="2">
        <f t="shared" ref="AB36:AB39" si="17">SUM(X36,H36)-SUM(L36)-SUM(T36,-AF36)</f>
        <v>0</v>
      </c>
      <c r="AC36" s="110">
        <f t="shared" si="9"/>
        <v>0</v>
      </c>
      <c r="AD36" s="112">
        <f t="shared" si="9"/>
        <v>0</v>
      </c>
      <c r="AE36" s="110">
        <f>AF36+AG36+AH36</f>
        <v>0</v>
      </c>
      <c r="AF36" s="2">
        <v>0</v>
      </c>
      <c r="AG36" s="110">
        <v>0</v>
      </c>
      <c r="AH36" s="112">
        <v>0</v>
      </c>
      <c r="AI36" s="110"/>
      <c r="AJ36" s="110"/>
      <c r="AL36" s="3"/>
      <c r="AM36" s="3"/>
    </row>
    <row r="37" spans="1:39" ht="19.899999999999999" customHeight="1" x14ac:dyDescent="0.2">
      <c r="A37" s="86"/>
      <c r="B37" s="114" t="s">
        <v>25</v>
      </c>
      <c r="C37" s="2">
        <v>1589.5070000000001</v>
      </c>
      <c r="D37" s="2"/>
      <c r="E37" s="2">
        <v>0</v>
      </c>
      <c r="F37" s="2">
        <v>0</v>
      </c>
      <c r="G37" s="110">
        <f t="shared" si="5"/>
        <v>0</v>
      </c>
      <c r="H37" s="110"/>
      <c r="I37" s="110"/>
      <c r="J37" s="110"/>
      <c r="K37" s="110">
        <f t="shared" si="6"/>
        <v>0</v>
      </c>
      <c r="L37" s="2"/>
      <c r="M37" s="110"/>
      <c r="N37" s="112"/>
      <c r="O37" s="110">
        <f t="shared" si="7"/>
        <v>1589.5070000000001</v>
      </c>
      <c r="P37" s="2">
        <v>0</v>
      </c>
      <c r="Q37" s="2">
        <v>1589.5070000000001</v>
      </c>
      <c r="R37" s="2">
        <v>0</v>
      </c>
      <c r="S37" s="110">
        <v>1589.5070000000001</v>
      </c>
      <c r="T37" s="2" t="s">
        <v>128</v>
      </c>
      <c r="U37" s="2">
        <v>1589.5070000000001</v>
      </c>
      <c r="V37" s="2" t="s">
        <v>128</v>
      </c>
      <c r="W37" s="110">
        <v>1589.5070000000001</v>
      </c>
      <c r="X37" s="2" t="s">
        <v>128</v>
      </c>
      <c r="Y37" s="2">
        <v>1589.5070000000001</v>
      </c>
      <c r="Z37" s="2" t="s">
        <v>128</v>
      </c>
      <c r="AA37" s="103">
        <f>SUM(AB37:AD37)</f>
        <v>0</v>
      </c>
      <c r="AB37" s="2">
        <f t="shared" si="17"/>
        <v>0</v>
      </c>
      <c r="AC37" s="110">
        <f t="shared" si="9"/>
        <v>0</v>
      </c>
      <c r="AD37" s="112">
        <f t="shared" si="9"/>
        <v>0</v>
      </c>
      <c r="AE37" s="110">
        <f>AF37+AG37+AH37</f>
        <v>0</v>
      </c>
      <c r="AF37" s="2">
        <v>0</v>
      </c>
      <c r="AG37" s="110">
        <v>0</v>
      </c>
      <c r="AH37" s="112">
        <v>0</v>
      </c>
      <c r="AI37" s="110"/>
      <c r="AJ37" s="110"/>
      <c r="AL37" s="3"/>
      <c r="AM37" s="3"/>
    </row>
    <row r="38" spans="1:39" ht="19.899999999999999" customHeight="1" x14ac:dyDescent="0.2">
      <c r="A38" s="86"/>
      <c r="B38" s="114" t="s">
        <v>26</v>
      </c>
      <c r="C38" s="2">
        <v>0</v>
      </c>
      <c r="D38" s="2"/>
      <c r="E38" s="2">
        <v>0</v>
      </c>
      <c r="F38" s="2">
        <v>0</v>
      </c>
      <c r="G38" s="110">
        <f t="shared" si="5"/>
        <v>0</v>
      </c>
      <c r="H38" s="110"/>
      <c r="I38" s="110"/>
      <c r="J38" s="110"/>
      <c r="K38" s="110">
        <f t="shared" si="6"/>
        <v>0</v>
      </c>
      <c r="L38" s="2"/>
      <c r="M38" s="110"/>
      <c r="N38" s="112"/>
      <c r="O38" s="110">
        <f t="shared" si="7"/>
        <v>0</v>
      </c>
      <c r="P38" s="2">
        <v>0</v>
      </c>
      <c r="Q38" s="2">
        <v>0</v>
      </c>
      <c r="R38" s="2">
        <v>0</v>
      </c>
      <c r="S38" s="110">
        <v>0</v>
      </c>
      <c r="T38" s="2" t="s">
        <v>128</v>
      </c>
      <c r="U38" s="2" t="s">
        <v>128</v>
      </c>
      <c r="V38" s="2" t="s">
        <v>128</v>
      </c>
      <c r="W38" s="110">
        <v>0</v>
      </c>
      <c r="X38" s="2" t="s">
        <v>128</v>
      </c>
      <c r="Y38" s="2" t="s">
        <v>128</v>
      </c>
      <c r="Z38" s="2" t="s">
        <v>128</v>
      </c>
      <c r="AA38" s="103">
        <f>SUM(AB38:AD38)</f>
        <v>0</v>
      </c>
      <c r="AB38" s="2">
        <f t="shared" si="17"/>
        <v>0</v>
      </c>
      <c r="AC38" s="110">
        <f t="shared" si="9"/>
        <v>0</v>
      </c>
      <c r="AD38" s="112">
        <f t="shared" si="9"/>
        <v>0</v>
      </c>
      <c r="AE38" s="110">
        <f>AF38+AG38+AH38</f>
        <v>0</v>
      </c>
      <c r="AF38" s="2">
        <v>0</v>
      </c>
      <c r="AG38" s="110">
        <v>0</v>
      </c>
      <c r="AH38" s="112">
        <v>0</v>
      </c>
      <c r="AI38" s="110"/>
      <c r="AJ38" s="110"/>
      <c r="AL38" s="3"/>
      <c r="AM38" s="3"/>
    </row>
    <row r="39" spans="1:39" ht="19.899999999999999" customHeight="1" x14ac:dyDescent="0.2">
      <c r="A39" s="86"/>
      <c r="B39" s="114" t="s">
        <v>27</v>
      </c>
      <c r="C39" s="2">
        <v>107.4954</v>
      </c>
      <c r="D39" s="2">
        <f>C39</f>
        <v>107.4954</v>
      </c>
      <c r="E39" s="2">
        <v>25.67568</v>
      </c>
      <c r="F39" s="2">
        <v>25.67568</v>
      </c>
      <c r="G39" s="110">
        <f t="shared" si="5"/>
        <v>0</v>
      </c>
      <c r="H39" s="110"/>
      <c r="I39" s="110"/>
      <c r="J39" s="110"/>
      <c r="K39" s="110">
        <f t="shared" si="6"/>
        <v>0</v>
      </c>
      <c r="L39" s="2"/>
      <c r="M39" s="110"/>
      <c r="N39" s="112"/>
      <c r="O39" s="110">
        <f t="shared" si="7"/>
        <v>89.893000000000072</v>
      </c>
      <c r="P39" s="2">
        <v>0</v>
      </c>
      <c r="Q39" s="2">
        <v>89.893000000000072</v>
      </c>
      <c r="R39" s="2">
        <v>0</v>
      </c>
      <c r="S39" s="110">
        <f>SUM(T39:V39)</f>
        <v>49.441800000000057</v>
      </c>
      <c r="T39" s="2">
        <f>SUM(T35)-SUM(T36:T38)</f>
        <v>0</v>
      </c>
      <c r="U39" s="2">
        <f>SUM(U35)-SUM(U36:U38)</f>
        <v>49.441800000000057</v>
      </c>
      <c r="V39" s="2">
        <f>SUM(V35)-SUM(V36:V38)</f>
        <v>0</v>
      </c>
      <c r="W39" s="110">
        <f>SUM(X39:Z39)</f>
        <v>49.441800000000057</v>
      </c>
      <c r="X39" s="2">
        <f>SUM(X35)-SUM(X36:X38)</f>
        <v>0</v>
      </c>
      <c r="Y39" s="2">
        <f>SUM(Y35)-SUM(Y36:Y38)</f>
        <v>49.441800000000057</v>
      </c>
      <c r="Z39" s="2">
        <f>SUM(Z35)-SUM(Z36:Z38)</f>
        <v>0</v>
      </c>
      <c r="AA39" s="103">
        <f>SUM(AB39:AD39)</f>
        <v>0</v>
      </c>
      <c r="AB39" s="2">
        <f t="shared" si="17"/>
        <v>0</v>
      </c>
      <c r="AC39" s="110">
        <f t="shared" si="9"/>
        <v>0</v>
      </c>
      <c r="AD39" s="112">
        <f t="shared" si="9"/>
        <v>0</v>
      </c>
      <c r="AE39" s="110">
        <f>AF39+AG39+AH39</f>
        <v>0</v>
      </c>
      <c r="AF39" s="2">
        <v>0</v>
      </c>
      <c r="AG39" s="110">
        <v>0</v>
      </c>
      <c r="AH39" s="112">
        <v>0</v>
      </c>
      <c r="AI39" s="110"/>
      <c r="AJ39" s="110"/>
      <c r="AL39" s="3"/>
      <c r="AM39" s="3"/>
    </row>
    <row r="40" spans="1:39" ht="74.25" customHeight="1" x14ac:dyDescent="0.2">
      <c r="A40" s="86">
        <v>4</v>
      </c>
      <c r="B40" s="107" t="s">
        <v>132</v>
      </c>
      <c r="C40" s="24">
        <v>12094.110999999999</v>
      </c>
      <c r="D40" s="24">
        <f>SUM(D41:D44)</f>
        <v>2491.1926000000003</v>
      </c>
      <c r="E40" s="24">
        <v>4614.3170000000009</v>
      </c>
      <c r="F40" s="24">
        <v>4614.3170000000009</v>
      </c>
      <c r="G40" s="108">
        <f t="shared" si="5"/>
        <v>0</v>
      </c>
      <c r="H40" s="108">
        <f>SUM(H41:H44)</f>
        <v>0</v>
      </c>
      <c r="I40" s="108">
        <f>SUM(I41:I44)</f>
        <v>0</v>
      </c>
      <c r="J40" s="108">
        <f>SUM(J41:J44)</f>
        <v>0</v>
      </c>
      <c r="K40" s="108">
        <f t="shared" si="6"/>
        <v>0</v>
      </c>
      <c r="L40" s="24">
        <f>SUM(L41:L44)</f>
        <v>0</v>
      </c>
      <c r="M40" s="24">
        <f>SUM(M41:M44)</f>
        <v>0</v>
      </c>
      <c r="N40" s="24">
        <f>SUM(N41:N44)</f>
        <v>0</v>
      </c>
      <c r="O40" s="108">
        <f t="shared" si="7"/>
        <v>7480.5</v>
      </c>
      <c r="P40" s="24">
        <v>0</v>
      </c>
      <c r="Q40" s="24">
        <v>7480.5</v>
      </c>
      <c r="R40" s="24">
        <v>0</v>
      </c>
      <c r="S40" s="110">
        <f>SUM(T40,U40,V40)</f>
        <v>7479.7939999999999</v>
      </c>
      <c r="T40" s="2" t="s">
        <v>128</v>
      </c>
      <c r="U40" s="2">
        <v>7479.7939999999999</v>
      </c>
      <c r="V40" s="2" t="s">
        <v>128</v>
      </c>
      <c r="W40" s="29">
        <f>SUM(X40,Y40,Z40)</f>
        <v>7479.7940000000008</v>
      </c>
      <c r="X40" s="111" t="s">
        <v>128</v>
      </c>
      <c r="Y40" s="111">
        <v>7479.7940000000008</v>
      </c>
      <c r="Z40" s="111" t="s">
        <v>128</v>
      </c>
      <c r="AA40" s="103">
        <f t="shared" si="12"/>
        <v>0</v>
      </c>
      <c r="AB40" s="2">
        <f t="shared" si="8"/>
        <v>0</v>
      </c>
      <c r="AC40" s="110">
        <f t="shared" si="9"/>
        <v>0</v>
      </c>
      <c r="AD40" s="112">
        <f t="shared" si="11"/>
        <v>0</v>
      </c>
      <c r="AE40" s="29">
        <f t="shared" si="13"/>
        <v>0</v>
      </c>
      <c r="AF40" s="111">
        <f>SUM(AF41:AF44)</f>
        <v>0</v>
      </c>
      <c r="AG40" s="29">
        <f t="shared" ref="AG40:AH40" si="18">SUM(AG41:AG44)</f>
        <v>0</v>
      </c>
      <c r="AH40" s="113">
        <f t="shared" si="18"/>
        <v>0</v>
      </c>
      <c r="AI40" s="29">
        <v>8.5399999999999991</v>
      </c>
      <c r="AJ40" s="29">
        <v>8.68</v>
      </c>
      <c r="AL40" s="3"/>
      <c r="AM40" s="3"/>
    </row>
    <row r="41" spans="1:39" ht="19.899999999999999" customHeight="1" x14ac:dyDescent="0.2">
      <c r="A41" s="86"/>
      <c r="B41" s="114" t="s">
        <v>24</v>
      </c>
      <c r="C41" s="2">
        <v>2150.0050000000001</v>
      </c>
      <c r="D41" s="2">
        <f>C41</f>
        <v>2150.0050000000001</v>
      </c>
      <c r="E41" s="2">
        <v>2150.0050000000001</v>
      </c>
      <c r="F41" s="2">
        <v>2150.0050000000001</v>
      </c>
      <c r="G41" s="110">
        <f t="shared" si="5"/>
        <v>0</v>
      </c>
      <c r="H41" s="110"/>
      <c r="I41" s="110"/>
      <c r="J41" s="110"/>
      <c r="K41" s="110">
        <f t="shared" si="6"/>
        <v>0</v>
      </c>
      <c r="L41" s="2"/>
      <c r="M41" s="110"/>
      <c r="N41" s="112"/>
      <c r="O41" s="110">
        <f t="shared" si="7"/>
        <v>0</v>
      </c>
      <c r="P41" s="2">
        <v>0</v>
      </c>
      <c r="Q41" s="2">
        <v>0</v>
      </c>
      <c r="R41" s="2">
        <v>0</v>
      </c>
      <c r="S41" s="110">
        <v>0</v>
      </c>
      <c r="T41" s="2" t="s">
        <v>128</v>
      </c>
      <c r="U41" s="2" t="s">
        <v>128</v>
      </c>
      <c r="V41" s="2" t="s">
        <v>128</v>
      </c>
      <c r="W41" s="110">
        <v>0</v>
      </c>
      <c r="X41" s="2" t="s">
        <v>128</v>
      </c>
      <c r="Y41" s="2" t="s">
        <v>128</v>
      </c>
      <c r="Z41" s="2" t="s">
        <v>128</v>
      </c>
      <c r="AA41" s="103">
        <f t="shared" si="12"/>
        <v>0</v>
      </c>
      <c r="AB41" s="2">
        <f t="shared" ref="AB41:AB44" si="19">SUM(X41,H41)-SUM(L41)-SUM(T41,-AF41)</f>
        <v>0</v>
      </c>
      <c r="AC41" s="110">
        <f t="shared" si="9"/>
        <v>0</v>
      </c>
      <c r="AD41" s="112">
        <f t="shared" si="9"/>
        <v>0</v>
      </c>
      <c r="AE41" s="110">
        <f t="shared" si="13"/>
        <v>0</v>
      </c>
      <c r="AF41" s="2">
        <v>0</v>
      </c>
      <c r="AG41" s="110">
        <v>0</v>
      </c>
      <c r="AH41" s="112">
        <v>0</v>
      </c>
      <c r="AI41" s="110"/>
      <c r="AJ41" s="110"/>
      <c r="AL41" s="3"/>
      <c r="AM41" s="3"/>
    </row>
    <row r="42" spans="1:39" ht="19.899999999999999" customHeight="1" x14ac:dyDescent="0.2">
      <c r="A42" s="86"/>
      <c r="B42" s="114" t="s">
        <v>25</v>
      </c>
      <c r="C42" s="2">
        <v>9602.9184000000005</v>
      </c>
      <c r="D42" s="2"/>
      <c r="E42" s="2">
        <v>2381.7948000000001</v>
      </c>
      <c r="F42" s="2">
        <v>2381.7948000000001</v>
      </c>
      <c r="G42" s="110">
        <f t="shared" si="5"/>
        <v>0</v>
      </c>
      <c r="H42" s="110"/>
      <c r="I42" s="110"/>
      <c r="J42" s="110"/>
      <c r="K42" s="110">
        <f t="shared" si="6"/>
        <v>0</v>
      </c>
      <c r="L42" s="2"/>
      <c r="M42" s="110"/>
      <c r="N42" s="112"/>
      <c r="O42" s="110">
        <f t="shared" si="7"/>
        <v>7221.1236000000008</v>
      </c>
      <c r="P42" s="2">
        <v>0</v>
      </c>
      <c r="Q42" s="2">
        <v>7221.1236000000008</v>
      </c>
      <c r="R42" s="2">
        <v>0</v>
      </c>
      <c r="S42" s="110">
        <v>7221.1235999999999</v>
      </c>
      <c r="T42" s="2" t="s">
        <v>128</v>
      </c>
      <c r="U42" s="2">
        <v>7221.1235999999999</v>
      </c>
      <c r="V42" s="2" t="s">
        <v>128</v>
      </c>
      <c r="W42" s="110">
        <v>7221.1236000000008</v>
      </c>
      <c r="X42" s="2" t="s">
        <v>128</v>
      </c>
      <c r="Y42" s="2">
        <v>7221.1236000000008</v>
      </c>
      <c r="Z42" s="2" t="s">
        <v>128</v>
      </c>
      <c r="AA42" s="103">
        <f t="shared" si="12"/>
        <v>0</v>
      </c>
      <c r="AB42" s="2">
        <f t="shared" si="19"/>
        <v>0</v>
      </c>
      <c r="AC42" s="110">
        <f t="shared" si="9"/>
        <v>0</v>
      </c>
      <c r="AD42" s="112">
        <f t="shared" si="9"/>
        <v>0</v>
      </c>
      <c r="AE42" s="110">
        <f t="shared" si="13"/>
        <v>0</v>
      </c>
      <c r="AF42" s="2">
        <v>0</v>
      </c>
      <c r="AG42" s="110">
        <v>0</v>
      </c>
      <c r="AH42" s="112">
        <v>0</v>
      </c>
      <c r="AI42" s="110"/>
      <c r="AJ42" s="110"/>
      <c r="AL42" s="3"/>
      <c r="AM42" s="3"/>
    </row>
    <row r="43" spans="1:39" ht="19.899999999999999" customHeight="1" x14ac:dyDescent="0.2">
      <c r="A43" s="86"/>
      <c r="B43" s="114" t="s">
        <v>26</v>
      </c>
      <c r="C43" s="2">
        <v>0</v>
      </c>
      <c r="D43" s="2"/>
      <c r="E43" s="2">
        <v>0</v>
      </c>
      <c r="F43" s="2">
        <v>0</v>
      </c>
      <c r="G43" s="110">
        <f t="shared" si="5"/>
        <v>0</v>
      </c>
      <c r="H43" s="110"/>
      <c r="I43" s="110"/>
      <c r="J43" s="110"/>
      <c r="K43" s="110">
        <f t="shared" si="6"/>
        <v>0</v>
      </c>
      <c r="L43" s="2"/>
      <c r="M43" s="110"/>
      <c r="N43" s="112"/>
      <c r="O43" s="110">
        <f t="shared" si="7"/>
        <v>0</v>
      </c>
      <c r="P43" s="2">
        <v>0</v>
      </c>
      <c r="Q43" s="2">
        <v>0</v>
      </c>
      <c r="R43" s="2">
        <v>0</v>
      </c>
      <c r="S43" s="110">
        <v>0</v>
      </c>
      <c r="T43" s="2" t="s">
        <v>128</v>
      </c>
      <c r="U43" s="2" t="s">
        <v>128</v>
      </c>
      <c r="V43" s="2" t="s">
        <v>128</v>
      </c>
      <c r="W43" s="110">
        <v>0</v>
      </c>
      <c r="X43" s="2" t="s">
        <v>128</v>
      </c>
      <c r="Y43" s="2" t="s">
        <v>128</v>
      </c>
      <c r="Z43" s="2" t="s">
        <v>128</v>
      </c>
      <c r="AA43" s="103">
        <f t="shared" si="12"/>
        <v>0</v>
      </c>
      <c r="AB43" s="2">
        <f t="shared" si="19"/>
        <v>0</v>
      </c>
      <c r="AC43" s="110">
        <f t="shared" si="9"/>
        <v>0</v>
      </c>
      <c r="AD43" s="112">
        <f t="shared" si="9"/>
        <v>0</v>
      </c>
      <c r="AE43" s="110">
        <f t="shared" si="13"/>
        <v>0</v>
      </c>
      <c r="AF43" s="2">
        <v>0</v>
      </c>
      <c r="AG43" s="110">
        <v>0</v>
      </c>
      <c r="AH43" s="112">
        <v>0</v>
      </c>
      <c r="AI43" s="110"/>
      <c r="AJ43" s="110"/>
      <c r="AL43" s="3"/>
      <c r="AM43" s="3"/>
    </row>
    <row r="44" spans="1:39" ht="19.899999999999999" customHeight="1" x14ac:dyDescent="0.2">
      <c r="A44" s="86"/>
      <c r="B44" s="114" t="s">
        <v>27</v>
      </c>
      <c r="C44" s="2">
        <v>341.18759999999997</v>
      </c>
      <c r="D44" s="2">
        <f>C44</f>
        <v>341.18759999999997</v>
      </c>
      <c r="E44" s="2">
        <v>82.517200000000003</v>
      </c>
      <c r="F44" s="2">
        <v>82.517200000000003</v>
      </c>
      <c r="G44" s="110">
        <f t="shared" si="5"/>
        <v>0</v>
      </c>
      <c r="H44" s="110"/>
      <c r="I44" s="110"/>
      <c r="J44" s="110"/>
      <c r="K44" s="110">
        <f t="shared" si="6"/>
        <v>0</v>
      </c>
      <c r="L44" s="2"/>
      <c r="M44" s="110"/>
      <c r="N44" s="112"/>
      <c r="O44" s="110">
        <f t="shared" si="7"/>
        <v>259.37639999999919</v>
      </c>
      <c r="P44" s="2">
        <v>0</v>
      </c>
      <c r="Q44" s="2">
        <v>259.37639999999919</v>
      </c>
      <c r="R44" s="2">
        <v>0</v>
      </c>
      <c r="S44" s="110">
        <f>SUM(T44:V44)</f>
        <v>258.67039999999997</v>
      </c>
      <c r="T44" s="2">
        <f>SUM(T40)-SUM(T41:T43)</f>
        <v>0</v>
      </c>
      <c r="U44" s="2">
        <f>SUM(U40)-SUM(U41:U43)</f>
        <v>258.67039999999997</v>
      </c>
      <c r="V44" s="2">
        <f>SUM(V40)-SUM(V41:V43)</f>
        <v>0</v>
      </c>
      <c r="W44" s="110">
        <f>SUM(X44:Z44)</f>
        <v>258.67039999999997</v>
      </c>
      <c r="X44" s="2">
        <f>SUM(X40)-SUM(X41:X43)</f>
        <v>0</v>
      </c>
      <c r="Y44" s="2">
        <f>SUM(Y40)-SUM(Y41:Y43)</f>
        <v>258.67039999999997</v>
      </c>
      <c r="Z44" s="2">
        <f>SUM(Z40)-SUM(Z41:Z43)</f>
        <v>0</v>
      </c>
      <c r="AA44" s="103">
        <f t="shared" si="12"/>
        <v>0</v>
      </c>
      <c r="AB44" s="2">
        <f t="shared" si="19"/>
        <v>0</v>
      </c>
      <c r="AC44" s="110">
        <f t="shared" si="9"/>
        <v>0</v>
      </c>
      <c r="AD44" s="112">
        <f t="shared" si="9"/>
        <v>0</v>
      </c>
      <c r="AE44" s="110">
        <f t="shared" si="13"/>
        <v>0</v>
      </c>
      <c r="AF44" s="2">
        <v>0</v>
      </c>
      <c r="AG44" s="110">
        <v>0</v>
      </c>
      <c r="AH44" s="112">
        <v>0</v>
      </c>
      <c r="AI44" s="110"/>
      <c r="AJ44" s="110"/>
      <c r="AL44" s="3"/>
      <c r="AM44" s="3"/>
    </row>
    <row r="45" spans="1:39" ht="75" customHeight="1" x14ac:dyDescent="0.2">
      <c r="A45" s="86">
        <v>5</v>
      </c>
      <c r="B45" s="107" t="s">
        <v>133</v>
      </c>
      <c r="C45" s="24">
        <v>2537.5661</v>
      </c>
      <c r="D45" s="24">
        <f>SUM(D46:D49)</f>
        <v>951.34810000000004</v>
      </c>
      <c r="E45" s="24">
        <v>891.89188999999999</v>
      </c>
      <c r="F45" s="24">
        <v>891.89188999999999</v>
      </c>
      <c r="G45" s="108">
        <f t="shared" si="5"/>
        <v>0</v>
      </c>
      <c r="H45" s="108">
        <f>SUM(H46:H49)</f>
        <v>0</v>
      </c>
      <c r="I45" s="108">
        <f>SUM(I46:I49)</f>
        <v>0</v>
      </c>
      <c r="J45" s="108">
        <f>SUM(J46:J49)</f>
        <v>0</v>
      </c>
      <c r="K45" s="108">
        <f t="shared" si="6"/>
        <v>0</v>
      </c>
      <c r="L45" s="24">
        <f>SUM(L46:L49)</f>
        <v>0</v>
      </c>
      <c r="M45" s="24">
        <f>SUM(M46:M49)</f>
        <v>0</v>
      </c>
      <c r="N45" s="24">
        <f>SUM(N46:N49)</f>
        <v>0</v>
      </c>
      <c r="O45" s="108">
        <f t="shared" si="7"/>
        <v>1645.8</v>
      </c>
      <c r="P45" s="24">
        <v>0</v>
      </c>
      <c r="Q45" s="24">
        <v>1645.8</v>
      </c>
      <c r="R45" s="24">
        <v>0</v>
      </c>
      <c r="S45" s="110">
        <f>SUM(T45,U45,V45)</f>
        <v>1645.2328899999998</v>
      </c>
      <c r="T45" s="2" t="s">
        <v>128</v>
      </c>
      <c r="U45" s="2">
        <v>1645.2328899999998</v>
      </c>
      <c r="V45" s="2" t="s">
        <v>128</v>
      </c>
      <c r="W45" s="29">
        <f>SUM(X45,Y45,Z45)</f>
        <v>1645.23289</v>
      </c>
      <c r="X45" s="111" t="s">
        <v>128</v>
      </c>
      <c r="Y45" s="111">
        <v>1645.23289</v>
      </c>
      <c r="Z45" s="111" t="s">
        <v>128</v>
      </c>
      <c r="AA45" s="103">
        <f t="shared" si="12"/>
        <v>0</v>
      </c>
      <c r="AB45" s="2">
        <f t="shared" si="8"/>
        <v>0</v>
      </c>
      <c r="AC45" s="110">
        <f t="shared" si="9"/>
        <v>0</v>
      </c>
      <c r="AD45" s="112">
        <f t="shared" si="11"/>
        <v>0</v>
      </c>
      <c r="AE45" s="29">
        <f t="shared" si="13"/>
        <v>0</v>
      </c>
      <c r="AF45" s="111">
        <f>SUM(AF46:AF49)</f>
        <v>0</v>
      </c>
      <c r="AG45" s="29">
        <f t="shared" ref="AG45:AH45" si="20">SUM(AG46:AG49)</f>
        <v>0</v>
      </c>
      <c r="AH45" s="113">
        <f t="shared" si="20"/>
        <v>0</v>
      </c>
      <c r="AI45" s="29">
        <v>2.0670000000000002</v>
      </c>
      <c r="AJ45" s="29">
        <v>3.4</v>
      </c>
      <c r="AL45" s="3"/>
      <c r="AM45" s="3"/>
    </row>
    <row r="46" spans="1:39" ht="19.899999999999999" customHeight="1" x14ac:dyDescent="0.2">
      <c r="A46" s="86"/>
      <c r="B46" s="114" t="s">
        <v>24</v>
      </c>
      <c r="C46" s="2">
        <v>858</v>
      </c>
      <c r="D46" s="2">
        <f>C46</f>
        <v>858</v>
      </c>
      <c r="E46" s="2">
        <v>858</v>
      </c>
      <c r="F46" s="2">
        <v>858</v>
      </c>
      <c r="G46" s="110">
        <f t="shared" si="5"/>
        <v>0</v>
      </c>
      <c r="H46" s="110"/>
      <c r="I46" s="110"/>
      <c r="J46" s="110"/>
      <c r="K46" s="110">
        <f t="shared" si="6"/>
        <v>0</v>
      </c>
      <c r="L46" s="2"/>
      <c r="M46" s="110"/>
      <c r="N46" s="112"/>
      <c r="O46" s="110">
        <f t="shared" si="7"/>
        <v>0</v>
      </c>
      <c r="P46" s="2">
        <v>0</v>
      </c>
      <c r="Q46" s="2">
        <v>0</v>
      </c>
      <c r="R46" s="2">
        <v>0</v>
      </c>
      <c r="S46" s="110">
        <v>0</v>
      </c>
      <c r="T46" s="2" t="s">
        <v>128</v>
      </c>
      <c r="U46" s="2" t="s">
        <v>128</v>
      </c>
      <c r="V46" s="2" t="s">
        <v>128</v>
      </c>
      <c r="W46" s="110">
        <v>0</v>
      </c>
      <c r="X46" s="2" t="s">
        <v>128</v>
      </c>
      <c r="Y46" s="2" t="s">
        <v>128</v>
      </c>
      <c r="Z46" s="2" t="s">
        <v>128</v>
      </c>
      <c r="AA46" s="103">
        <f t="shared" si="12"/>
        <v>0</v>
      </c>
      <c r="AB46" s="2">
        <f t="shared" ref="AB46:AB49" si="21">SUM(X46,H46)-SUM(L46)-SUM(T46,-AF46)</f>
        <v>0</v>
      </c>
      <c r="AC46" s="110">
        <f t="shared" si="9"/>
        <v>0</v>
      </c>
      <c r="AD46" s="112">
        <f t="shared" si="9"/>
        <v>0</v>
      </c>
      <c r="AE46" s="110">
        <f t="shared" si="13"/>
        <v>0</v>
      </c>
      <c r="AF46" s="2">
        <v>0</v>
      </c>
      <c r="AG46" s="110">
        <v>0</v>
      </c>
      <c r="AH46" s="112">
        <v>0</v>
      </c>
      <c r="AI46" s="110"/>
      <c r="AJ46" s="110"/>
      <c r="AL46" s="3"/>
      <c r="AM46" s="3"/>
    </row>
    <row r="47" spans="1:39" ht="19.899999999999999" customHeight="1" x14ac:dyDescent="0.2">
      <c r="A47" s="86"/>
      <c r="B47" s="114" t="s">
        <v>25</v>
      </c>
      <c r="C47" s="2">
        <v>1586.2180000000001</v>
      </c>
      <c r="D47" s="2"/>
      <c r="E47" s="2">
        <v>0</v>
      </c>
      <c r="F47" s="2">
        <v>0</v>
      </c>
      <c r="G47" s="110">
        <f t="shared" si="5"/>
        <v>0</v>
      </c>
      <c r="H47" s="110"/>
      <c r="I47" s="110"/>
      <c r="J47" s="110"/>
      <c r="K47" s="110">
        <f t="shared" si="6"/>
        <v>0</v>
      </c>
      <c r="L47" s="2"/>
      <c r="M47" s="110"/>
      <c r="N47" s="112"/>
      <c r="O47" s="110">
        <f t="shared" si="7"/>
        <v>1586.2180000000001</v>
      </c>
      <c r="P47" s="2">
        <v>0</v>
      </c>
      <c r="Q47" s="2">
        <v>1586.2180000000001</v>
      </c>
      <c r="R47" s="2">
        <v>0</v>
      </c>
      <c r="S47" s="110">
        <v>1586.2179999999998</v>
      </c>
      <c r="T47" s="2" t="s">
        <v>128</v>
      </c>
      <c r="U47" s="2">
        <v>1586.2179999999998</v>
      </c>
      <c r="V47" s="2" t="s">
        <v>128</v>
      </c>
      <c r="W47" s="110">
        <v>1586.2179999999998</v>
      </c>
      <c r="X47" s="2" t="s">
        <v>128</v>
      </c>
      <c r="Y47" s="2">
        <v>1586.2179999999998</v>
      </c>
      <c r="Z47" s="2" t="s">
        <v>128</v>
      </c>
      <c r="AA47" s="103">
        <f t="shared" si="12"/>
        <v>0</v>
      </c>
      <c r="AB47" s="2">
        <f t="shared" si="21"/>
        <v>0</v>
      </c>
      <c r="AC47" s="110">
        <f t="shared" si="9"/>
        <v>0</v>
      </c>
      <c r="AD47" s="112">
        <f t="shared" si="9"/>
        <v>0</v>
      </c>
      <c r="AE47" s="110">
        <f t="shared" si="13"/>
        <v>0</v>
      </c>
      <c r="AF47" s="2">
        <v>0</v>
      </c>
      <c r="AG47" s="110">
        <v>0</v>
      </c>
      <c r="AH47" s="112">
        <v>0</v>
      </c>
      <c r="AI47" s="110"/>
      <c r="AJ47" s="110"/>
      <c r="AL47" s="3"/>
      <c r="AM47" s="3"/>
    </row>
    <row r="48" spans="1:39" ht="19.899999999999999" customHeight="1" x14ac:dyDescent="0.2">
      <c r="A48" s="86"/>
      <c r="B48" s="114" t="s">
        <v>26</v>
      </c>
      <c r="C48" s="2">
        <v>0</v>
      </c>
      <c r="D48" s="2"/>
      <c r="E48" s="2">
        <v>0</v>
      </c>
      <c r="F48" s="2">
        <v>0</v>
      </c>
      <c r="G48" s="110">
        <f t="shared" si="5"/>
        <v>0</v>
      </c>
      <c r="H48" s="110"/>
      <c r="I48" s="110"/>
      <c r="J48" s="110"/>
      <c r="K48" s="110">
        <f t="shared" si="6"/>
        <v>0</v>
      </c>
      <c r="L48" s="2"/>
      <c r="M48" s="110"/>
      <c r="N48" s="112"/>
      <c r="O48" s="110">
        <f t="shared" si="7"/>
        <v>0</v>
      </c>
      <c r="P48" s="2">
        <v>0</v>
      </c>
      <c r="Q48" s="2">
        <v>0</v>
      </c>
      <c r="R48" s="2">
        <v>0</v>
      </c>
      <c r="S48" s="110">
        <v>0</v>
      </c>
      <c r="T48" s="2" t="s">
        <v>128</v>
      </c>
      <c r="U48" s="2" t="s">
        <v>128</v>
      </c>
      <c r="V48" s="2" t="s">
        <v>128</v>
      </c>
      <c r="W48" s="110">
        <v>0</v>
      </c>
      <c r="X48" s="2" t="s">
        <v>128</v>
      </c>
      <c r="Y48" s="2" t="s">
        <v>128</v>
      </c>
      <c r="Z48" s="2" t="s">
        <v>128</v>
      </c>
      <c r="AA48" s="103">
        <f t="shared" si="12"/>
        <v>0</v>
      </c>
      <c r="AB48" s="2">
        <f t="shared" si="21"/>
        <v>0</v>
      </c>
      <c r="AC48" s="110">
        <f t="shared" si="9"/>
        <v>0</v>
      </c>
      <c r="AD48" s="112">
        <f t="shared" si="9"/>
        <v>0</v>
      </c>
      <c r="AE48" s="110">
        <f t="shared" si="13"/>
        <v>0</v>
      </c>
      <c r="AF48" s="2">
        <v>0</v>
      </c>
      <c r="AG48" s="110">
        <v>0</v>
      </c>
      <c r="AH48" s="112">
        <v>0</v>
      </c>
      <c r="AI48" s="110"/>
      <c r="AJ48" s="110"/>
      <c r="AL48" s="3"/>
      <c r="AM48" s="3"/>
    </row>
    <row r="49" spans="1:39" ht="19.899999999999999" customHeight="1" x14ac:dyDescent="0.2">
      <c r="A49" s="86"/>
      <c r="B49" s="114" t="s">
        <v>27</v>
      </c>
      <c r="C49" s="2">
        <v>93.348100000000002</v>
      </c>
      <c r="D49" s="2">
        <f>C49</f>
        <v>93.348100000000002</v>
      </c>
      <c r="E49" s="2">
        <v>33.891889999999997</v>
      </c>
      <c r="F49" s="2">
        <v>33.891889999999997</v>
      </c>
      <c r="G49" s="110">
        <f t="shared" si="5"/>
        <v>0</v>
      </c>
      <c r="H49" s="110"/>
      <c r="I49" s="110"/>
      <c r="J49" s="110"/>
      <c r="K49" s="110">
        <f t="shared" si="6"/>
        <v>0</v>
      </c>
      <c r="L49" s="2"/>
      <c r="M49" s="110"/>
      <c r="N49" s="112"/>
      <c r="O49" s="110">
        <f t="shared" si="7"/>
        <v>59.58200000000005</v>
      </c>
      <c r="P49" s="2">
        <v>0</v>
      </c>
      <c r="Q49" s="2">
        <v>59.58200000000005</v>
      </c>
      <c r="R49" s="2">
        <v>0</v>
      </c>
      <c r="S49" s="110">
        <f>SUM(T49:V49)</f>
        <v>59.014889999999923</v>
      </c>
      <c r="T49" s="2">
        <f>SUM(T45)-SUM(T46:T48)</f>
        <v>0</v>
      </c>
      <c r="U49" s="2">
        <f>SUM(U45)-SUM(U46:U48)</f>
        <v>59.014889999999923</v>
      </c>
      <c r="V49" s="2">
        <f>SUM(V45)-SUM(V46:V48)</f>
        <v>0</v>
      </c>
      <c r="W49" s="110">
        <f>SUM(X49:Z49)</f>
        <v>59.01489000000015</v>
      </c>
      <c r="X49" s="2">
        <f>SUM(X45)-SUM(X46:X48)</f>
        <v>0</v>
      </c>
      <c r="Y49" s="2">
        <f>SUM(Y45)-SUM(Y46:Y48)</f>
        <v>59.01489000000015</v>
      </c>
      <c r="Z49" s="2">
        <f>SUM(Z45)-SUM(Z46:Z48)</f>
        <v>0</v>
      </c>
      <c r="AA49" s="103">
        <f t="shared" si="12"/>
        <v>2.2737367544323206E-13</v>
      </c>
      <c r="AB49" s="2">
        <f t="shared" si="21"/>
        <v>0</v>
      </c>
      <c r="AC49" s="110">
        <f t="shared" si="9"/>
        <v>2.2737367544323206E-13</v>
      </c>
      <c r="AD49" s="112">
        <f t="shared" si="9"/>
        <v>0</v>
      </c>
      <c r="AE49" s="110">
        <f t="shared" si="13"/>
        <v>0</v>
      </c>
      <c r="AF49" s="2">
        <v>0</v>
      </c>
      <c r="AG49" s="110">
        <v>0</v>
      </c>
      <c r="AH49" s="112">
        <v>0</v>
      </c>
      <c r="AI49" s="110"/>
      <c r="AJ49" s="110"/>
      <c r="AL49" s="3"/>
      <c r="AM49" s="3"/>
    </row>
    <row r="50" spans="1:39" ht="73.5" customHeight="1" x14ac:dyDescent="0.2">
      <c r="A50" s="86">
        <v>6</v>
      </c>
      <c r="B50" s="107" t="s">
        <v>134</v>
      </c>
      <c r="C50" s="24">
        <v>7795.3569300000008</v>
      </c>
      <c r="D50" s="24">
        <f>SUM(D51:D54)</f>
        <v>1314.85159</v>
      </c>
      <c r="E50" s="24">
        <v>1048.85655</v>
      </c>
      <c r="F50" s="24">
        <v>1048.85655</v>
      </c>
      <c r="G50" s="108">
        <f t="shared" si="5"/>
        <v>0</v>
      </c>
      <c r="H50" s="108">
        <f>SUM(H51:H54)</f>
        <v>0</v>
      </c>
      <c r="I50" s="108">
        <f>SUM(I51:I54)</f>
        <v>0</v>
      </c>
      <c r="J50" s="108">
        <f>SUM(J51:J54)</f>
        <v>0</v>
      </c>
      <c r="K50" s="108">
        <f t="shared" si="6"/>
        <v>0</v>
      </c>
      <c r="L50" s="24">
        <f>SUM(L51:L54)</f>
        <v>0</v>
      </c>
      <c r="M50" s="24">
        <f>SUM(M51:M54)</f>
        <v>0</v>
      </c>
      <c r="N50" s="24">
        <f>SUM(N51:N54)</f>
        <v>0</v>
      </c>
      <c r="O50" s="108">
        <f t="shared" si="7"/>
        <v>5557</v>
      </c>
      <c r="P50" s="24">
        <v>0</v>
      </c>
      <c r="Q50" s="24">
        <v>5557</v>
      </c>
      <c r="R50" s="24">
        <v>0</v>
      </c>
      <c r="S50" s="110">
        <f>SUM(T50,U50,V50)</f>
        <v>4191.7484399999994</v>
      </c>
      <c r="T50" s="2" t="s">
        <v>128</v>
      </c>
      <c r="U50" s="2">
        <v>4191.7484399999994</v>
      </c>
      <c r="V50" s="2" t="s">
        <v>128</v>
      </c>
      <c r="W50" s="29">
        <f>SUM(X50,Y50,Z50)</f>
        <v>4191.7484399999994</v>
      </c>
      <c r="X50" s="111" t="s">
        <v>128</v>
      </c>
      <c r="Y50" s="111">
        <v>4191.7484399999994</v>
      </c>
      <c r="Z50" s="111" t="s">
        <v>128</v>
      </c>
      <c r="AA50" s="103">
        <f t="shared" si="12"/>
        <v>0</v>
      </c>
      <c r="AB50" s="2">
        <f t="shared" si="8"/>
        <v>0</v>
      </c>
      <c r="AC50" s="110">
        <f t="shared" si="9"/>
        <v>0</v>
      </c>
      <c r="AD50" s="112">
        <f t="shared" si="11"/>
        <v>0</v>
      </c>
      <c r="AE50" s="29">
        <f t="shared" si="13"/>
        <v>0</v>
      </c>
      <c r="AF50" s="111">
        <f>SUM(AF51:AF54)</f>
        <v>0</v>
      </c>
      <c r="AG50" s="29">
        <f t="shared" ref="AG50:AH50" si="22">SUM(AG51:AG54)</f>
        <v>0</v>
      </c>
      <c r="AH50" s="113">
        <f t="shared" si="22"/>
        <v>0</v>
      </c>
      <c r="AI50" s="29"/>
      <c r="AJ50" s="29"/>
      <c r="AL50" s="3"/>
      <c r="AM50" s="3"/>
    </row>
    <row r="51" spans="1:39" ht="19.899999999999999" customHeight="1" x14ac:dyDescent="0.2">
      <c r="A51" s="86"/>
      <c r="B51" s="114" t="s">
        <v>24</v>
      </c>
      <c r="C51" s="2">
        <v>1038.4839999999999</v>
      </c>
      <c r="D51" s="2">
        <f>C51</f>
        <v>1038.4839999999999</v>
      </c>
      <c r="E51" s="2">
        <v>1009</v>
      </c>
      <c r="F51" s="2">
        <v>1009</v>
      </c>
      <c r="G51" s="110">
        <f t="shared" si="5"/>
        <v>0</v>
      </c>
      <c r="H51" s="110"/>
      <c r="I51" s="110"/>
      <c r="J51" s="110"/>
      <c r="K51" s="110">
        <f t="shared" si="6"/>
        <v>0</v>
      </c>
      <c r="L51" s="2"/>
      <c r="M51" s="110"/>
      <c r="N51" s="112"/>
      <c r="O51" s="110">
        <f t="shared" si="7"/>
        <v>29.484000000000002</v>
      </c>
      <c r="P51" s="2">
        <v>0</v>
      </c>
      <c r="Q51" s="2">
        <v>29.484000000000002</v>
      </c>
      <c r="R51" s="2">
        <v>0</v>
      </c>
      <c r="S51" s="110">
        <v>29.483239999999999</v>
      </c>
      <c r="T51" s="2" t="s">
        <v>128</v>
      </c>
      <c r="U51" s="2">
        <v>29.483239999999999</v>
      </c>
      <c r="V51" s="2" t="s">
        <v>128</v>
      </c>
      <c r="W51" s="110">
        <v>29.483240000000002</v>
      </c>
      <c r="X51" s="2" t="s">
        <v>128</v>
      </c>
      <c r="Y51" s="2">
        <v>29.483240000000002</v>
      </c>
      <c r="Z51" s="2" t="s">
        <v>128</v>
      </c>
      <c r="AA51" s="103">
        <f t="shared" si="12"/>
        <v>0</v>
      </c>
      <c r="AB51" s="2">
        <f t="shared" ref="AB51:AB55" si="23">SUM(X51,H51)-SUM(L51)-SUM(T51,-AF51)</f>
        <v>0</v>
      </c>
      <c r="AC51" s="110">
        <f t="shared" si="9"/>
        <v>0</v>
      </c>
      <c r="AD51" s="112">
        <f t="shared" si="9"/>
        <v>0</v>
      </c>
      <c r="AE51" s="110">
        <f t="shared" si="13"/>
        <v>0</v>
      </c>
      <c r="AF51" s="2">
        <v>0</v>
      </c>
      <c r="AG51" s="110">
        <v>0</v>
      </c>
      <c r="AH51" s="112">
        <v>0</v>
      </c>
      <c r="AI51" s="110"/>
      <c r="AJ51" s="110"/>
      <c r="AL51" s="3"/>
      <c r="AM51" s="3"/>
    </row>
    <row r="52" spans="1:39" ht="19.899999999999999" customHeight="1" x14ac:dyDescent="0.2">
      <c r="A52" s="86"/>
      <c r="B52" s="114" t="s">
        <v>25</v>
      </c>
      <c r="C52" s="2">
        <v>6480.5053399999997</v>
      </c>
      <c r="D52" s="2"/>
      <c r="E52" s="2">
        <v>0</v>
      </c>
      <c r="F52" s="2">
        <v>0</v>
      </c>
      <c r="G52" s="110">
        <f t="shared" si="5"/>
        <v>0</v>
      </c>
      <c r="H52" s="110"/>
      <c r="I52" s="110"/>
      <c r="J52" s="110"/>
      <c r="K52" s="110">
        <f t="shared" si="6"/>
        <v>0</v>
      </c>
      <c r="L52" s="2"/>
      <c r="M52" s="110"/>
      <c r="N52" s="112"/>
      <c r="O52" s="110">
        <f t="shared" si="7"/>
        <v>5327.7653664275404</v>
      </c>
      <c r="P52" s="2">
        <v>0</v>
      </c>
      <c r="Q52" s="2">
        <v>5327.7653664275404</v>
      </c>
      <c r="R52" s="2">
        <v>0</v>
      </c>
      <c r="S52" s="110">
        <v>4161.2892000000002</v>
      </c>
      <c r="T52" s="2" t="s">
        <v>128</v>
      </c>
      <c r="U52" s="2">
        <v>4161.2892000000002</v>
      </c>
      <c r="V52" s="2" t="s">
        <v>128</v>
      </c>
      <c r="W52" s="110">
        <v>4161.2892000000002</v>
      </c>
      <c r="X52" s="2" t="s">
        <v>128</v>
      </c>
      <c r="Y52" s="2">
        <v>4161.2892000000002</v>
      </c>
      <c r="Z52" s="2" t="s">
        <v>128</v>
      </c>
      <c r="AA52" s="103">
        <f t="shared" si="12"/>
        <v>0</v>
      </c>
      <c r="AB52" s="2">
        <f t="shared" si="23"/>
        <v>0</v>
      </c>
      <c r="AC52" s="110">
        <f t="shared" si="9"/>
        <v>0</v>
      </c>
      <c r="AD52" s="112">
        <f t="shared" si="9"/>
        <v>0</v>
      </c>
      <c r="AE52" s="110">
        <f t="shared" si="13"/>
        <v>0</v>
      </c>
      <c r="AF52" s="2">
        <v>0</v>
      </c>
      <c r="AG52" s="110">
        <v>0</v>
      </c>
      <c r="AH52" s="112">
        <v>0</v>
      </c>
      <c r="AI52" s="110"/>
      <c r="AJ52" s="110"/>
      <c r="AL52" s="3"/>
      <c r="AM52" s="3"/>
    </row>
    <row r="53" spans="1:39" ht="19.899999999999999" customHeight="1" x14ac:dyDescent="0.2">
      <c r="A53" s="86"/>
      <c r="B53" s="114" t="s">
        <v>26</v>
      </c>
      <c r="C53" s="2">
        <v>0</v>
      </c>
      <c r="D53" s="2"/>
      <c r="E53" s="2">
        <v>0</v>
      </c>
      <c r="F53" s="2">
        <v>0</v>
      </c>
      <c r="G53" s="110">
        <f t="shared" si="5"/>
        <v>0</v>
      </c>
      <c r="H53" s="110"/>
      <c r="I53" s="110"/>
      <c r="J53" s="110"/>
      <c r="K53" s="110">
        <f t="shared" si="6"/>
        <v>0</v>
      </c>
      <c r="L53" s="2"/>
      <c r="M53" s="110"/>
      <c r="N53" s="112"/>
      <c r="O53" s="110">
        <f t="shared" si="7"/>
        <v>0</v>
      </c>
      <c r="P53" s="2">
        <v>0</v>
      </c>
      <c r="Q53" s="2">
        <v>0</v>
      </c>
      <c r="R53" s="2">
        <v>0</v>
      </c>
      <c r="S53" s="110">
        <v>0</v>
      </c>
      <c r="T53" s="2" t="s">
        <v>128</v>
      </c>
      <c r="U53" s="2" t="s">
        <v>128</v>
      </c>
      <c r="V53" s="2" t="s">
        <v>128</v>
      </c>
      <c r="W53" s="110">
        <v>0</v>
      </c>
      <c r="X53" s="2" t="s">
        <v>128</v>
      </c>
      <c r="Y53" s="2" t="s">
        <v>128</v>
      </c>
      <c r="Z53" s="2" t="s">
        <v>128</v>
      </c>
      <c r="AA53" s="103">
        <f t="shared" si="12"/>
        <v>0</v>
      </c>
      <c r="AB53" s="2">
        <f t="shared" si="23"/>
        <v>0</v>
      </c>
      <c r="AC53" s="110">
        <f t="shared" si="9"/>
        <v>0</v>
      </c>
      <c r="AD53" s="112">
        <f t="shared" si="9"/>
        <v>0</v>
      </c>
      <c r="AE53" s="110">
        <f t="shared" si="13"/>
        <v>0</v>
      </c>
      <c r="AF53" s="2">
        <v>0</v>
      </c>
      <c r="AG53" s="110">
        <v>0</v>
      </c>
      <c r="AH53" s="112">
        <v>0</v>
      </c>
      <c r="AI53" s="110"/>
      <c r="AJ53" s="110"/>
      <c r="AL53" s="3"/>
      <c r="AM53" s="3"/>
    </row>
    <row r="54" spans="1:39" ht="19.899999999999999" customHeight="1" x14ac:dyDescent="0.2">
      <c r="A54" s="86"/>
      <c r="B54" s="114" t="s">
        <v>27</v>
      </c>
      <c r="C54" s="2">
        <v>276.36759000000001</v>
      </c>
      <c r="D54" s="2">
        <f>C54</f>
        <v>276.36759000000001</v>
      </c>
      <c r="E54" s="2">
        <v>39.856549999999999</v>
      </c>
      <c r="F54" s="2">
        <v>39.856549999999999</v>
      </c>
      <c r="G54" s="110">
        <f t="shared" si="5"/>
        <v>0</v>
      </c>
      <c r="H54" s="110"/>
      <c r="I54" s="110"/>
      <c r="J54" s="110"/>
      <c r="K54" s="110">
        <f t="shared" si="6"/>
        <v>0</v>
      </c>
      <c r="L54" s="2"/>
      <c r="M54" s="110"/>
      <c r="N54" s="112"/>
      <c r="O54" s="110">
        <f t="shared" si="7"/>
        <v>199.75063357246</v>
      </c>
      <c r="P54" s="2">
        <v>0</v>
      </c>
      <c r="Q54" s="2">
        <v>199.75063357246</v>
      </c>
      <c r="R54" s="2">
        <v>0</v>
      </c>
      <c r="S54" s="110">
        <f>SUM(T54:V54)</f>
        <v>0.97599999999965803</v>
      </c>
      <c r="T54" s="2">
        <f>SUM(T50)-SUM(T51:T53)</f>
        <v>0</v>
      </c>
      <c r="U54" s="2">
        <f>SUM(U50)-SUM(U51:U53)</f>
        <v>0.97599999999965803</v>
      </c>
      <c r="V54" s="2">
        <f>SUM(V50)-SUM(V51:V53)</f>
        <v>0</v>
      </c>
      <c r="W54" s="110">
        <f>SUM(X54:Z54)</f>
        <v>0.97599999999965803</v>
      </c>
      <c r="X54" s="2">
        <f>SUM(X50)-SUM(X51:X53)</f>
        <v>0</v>
      </c>
      <c r="Y54" s="2">
        <f>SUM(Y50)-SUM(Y51:Y53)</f>
        <v>0.97599999999965803</v>
      </c>
      <c r="Z54" s="2">
        <f>SUM(Z50)-SUM(Z51:Z53)</f>
        <v>0</v>
      </c>
      <c r="AA54" s="103">
        <f t="shared" si="12"/>
        <v>0</v>
      </c>
      <c r="AB54" s="2">
        <f t="shared" si="23"/>
        <v>0</v>
      </c>
      <c r="AC54" s="110">
        <f t="shared" si="9"/>
        <v>0</v>
      </c>
      <c r="AD54" s="112">
        <f t="shared" si="9"/>
        <v>0</v>
      </c>
      <c r="AE54" s="110">
        <f t="shared" si="13"/>
        <v>0</v>
      </c>
      <c r="AF54" s="2">
        <v>0</v>
      </c>
      <c r="AG54" s="110">
        <v>0</v>
      </c>
      <c r="AH54" s="112">
        <v>0</v>
      </c>
      <c r="AI54" s="110"/>
      <c r="AJ54" s="110"/>
      <c r="AL54" s="3"/>
      <c r="AM54" s="3"/>
    </row>
    <row r="55" spans="1:39" ht="73.5" customHeight="1" x14ac:dyDescent="0.2">
      <c r="A55" s="86">
        <v>7</v>
      </c>
      <c r="B55" s="107" t="s">
        <v>278</v>
      </c>
      <c r="C55" s="24">
        <v>10230.297</v>
      </c>
      <c r="D55" s="24">
        <f>SUM(D56:D59)</f>
        <v>0</v>
      </c>
      <c r="E55" s="24">
        <v>10169.297</v>
      </c>
      <c r="F55" s="24">
        <v>10169.297</v>
      </c>
      <c r="G55" s="108">
        <f t="shared" si="5"/>
        <v>0</v>
      </c>
      <c r="H55" s="108">
        <f>SUM(H56:H59)</f>
        <v>0</v>
      </c>
      <c r="I55" s="108">
        <f>SUM(I56:I59)</f>
        <v>0</v>
      </c>
      <c r="J55" s="108">
        <f>SUM(J56:J59)</f>
        <v>0</v>
      </c>
      <c r="K55" s="108">
        <f t="shared" si="6"/>
        <v>0</v>
      </c>
      <c r="L55" s="24">
        <f>SUM(L56:L59)</f>
        <v>0</v>
      </c>
      <c r="M55" s="24">
        <f>SUM(M56:M59)</f>
        <v>0</v>
      </c>
      <c r="N55" s="24">
        <f>SUM(N56:N59)</f>
        <v>0</v>
      </c>
      <c r="O55" s="108">
        <f t="shared" si="7"/>
        <v>61</v>
      </c>
      <c r="P55" s="24">
        <v>0</v>
      </c>
      <c r="Q55" s="24">
        <v>61</v>
      </c>
      <c r="R55" s="24">
        <v>0</v>
      </c>
      <c r="S55" s="110">
        <f>SUM(T55,U55,V55)</f>
        <v>0</v>
      </c>
      <c r="T55" s="2" t="s">
        <v>128</v>
      </c>
      <c r="U55" s="2" t="s">
        <v>128</v>
      </c>
      <c r="V55" s="2" t="s">
        <v>128</v>
      </c>
      <c r="W55" s="29">
        <f>SUM(X55,Y55,Z55)</f>
        <v>0</v>
      </c>
      <c r="X55" s="111" t="s">
        <v>128</v>
      </c>
      <c r="Y55" s="111" t="s">
        <v>128</v>
      </c>
      <c r="Z55" s="111" t="s">
        <v>128</v>
      </c>
      <c r="AA55" s="103">
        <f t="shared" si="12"/>
        <v>0</v>
      </c>
      <c r="AB55" s="2">
        <f t="shared" si="23"/>
        <v>0</v>
      </c>
      <c r="AC55" s="110">
        <f t="shared" si="9"/>
        <v>0</v>
      </c>
      <c r="AD55" s="112">
        <f t="shared" si="9"/>
        <v>0</v>
      </c>
      <c r="AE55" s="29">
        <f t="shared" si="13"/>
        <v>0</v>
      </c>
      <c r="AF55" s="111">
        <f>SUM(AF56:AF59)</f>
        <v>0</v>
      </c>
      <c r="AG55" s="29">
        <f t="shared" ref="AG55:AH55" si="24">SUM(AG56:AG59)</f>
        <v>0</v>
      </c>
      <c r="AH55" s="113">
        <f t="shared" si="24"/>
        <v>0</v>
      </c>
      <c r="AI55" s="29"/>
      <c r="AJ55" s="29"/>
      <c r="AL55" s="3"/>
      <c r="AM55" s="3"/>
    </row>
    <row r="56" spans="1:39" ht="19.899999999999999" customHeight="1" x14ac:dyDescent="0.2">
      <c r="A56" s="86"/>
      <c r="B56" s="114" t="s">
        <v>24</v>
      </c>
      <c r="C56" s="2">
        <v>0</v>
      </c>
      <c r="D56" s="2">
        <f>C56</f>
        <v>0</v>
      </c>
      <c r="E56" s="2">
        <v>0</v>
      </c>
      <c r="F56" s="2">
        <v>0</v>
      </c>
      <c r="G56" s="110">
        <f t="shared" si="5"/>
        <v>0</v>
      </c>
      <c r="H56" s="110"/>
      <c r="I56" s="110"/>
      <c r="J56" s="110"/>
      <c r="K56" s="110">
        <f t="shared" si="6"/>
        <v>0</v>
      </c>
      <c r="L56" s="2"/>
      <c r="M56" s="110"/>
      <c r="N56" s="112"/>
      <c r="O56" s="110">
        <f t="shared" si="7"/>
        <v>0</v>
      </c>
      <c r="P56" s="2">
        <v>0</v>
      </c>
      <c r="Q56" s="2">
        <v>0</v>
      </c>
      <c r="R56" s="2">
        <v>0</v>
      </c>
      <c r="S56" s="110">
        <v>0</v>
      </c>
      <c r="T56" s="2" t="s">
        <v>128</v>
      </c>
      <c r="U56" s="2" t="s">
        <v>128</v>
      </c>
      <c r="V56" s="2" t="s">
        <v>128</v>
      </c>
      <c r="W56" s="110">
        <v>0</v>
      </c>
      <c r="X56" s="2" t="s">
        <v>128</v>
      </c>
      <c r="Y56" s="2" t="s">
        <v>128</v>
      </c>
      <c r="Z56" s="2" t="s">
        <v>128</v>
      </c>
      <c r="AA56" s="103">
        <f t="shared" si="12"/>
        <v>0</v>
      </c>
      <c r="AB56" s="2">
        <f t="shared" ref="AB56:AB59" si="25">SUM(X56,H56)-SUM(L56)-SUM(T56,-AF56)</f>
        <v>0</v>
      </c>
      <c r="AC56" s="110">
        <f t="shared" si="9"/>
        <v>0</v>
      </c>
      <c r="AD56" s="112">
        <f t="shared" si="9"/>
        <v>0</v>
      </c>
      <c r="AE56" s="110">
        <f t="shared" si="13"/>
        <v>0</v>
      </c>
      <c r="AF56" s="2">
        <v>0</v>
      </c>
      <c r="AG56" s="110">
        <v>0</v>
      </c>
      <c r="AH56" s="112">
        <v>0</v>
      </c>
      <c r="AI56" s="110"/>
      <c r="AJ56" s="110"/>
      <c r="AL56" s="3"/>
      <c r="AM56" s="3"/>
    </row>
    <row r="57" spans="1:39" ht="19.899999999999999" customHeight="1" x14ac:dyDescent="0.2">
      <c r="A57" s="86"/>
      <c r="B57" s="114" t="s">
        <v>25</v>
      </c>
      <c r="C57" s="2">
        <v>10230.297</v>
      </c>
      <c r="D57" s="2"/>
      <c r="E57" s="2">
        <v>10169.297</v>
      </c>
      <c r="F57" s="2">
        <v>10169.297</v>
      </c>
      <c r="G57" s="110">
        <f t="shared" si="5"/>
        <v>0</v>
      </c>
      <c r="H57" s="110"/>
      <c r="I57" s="110"/>
      <c r="J57" s="110"/>
      <c r="K57" s="110">
        <f t="shared" si="6"/>
        <v>0</v>
      </c>
      <c r="L57" s="2"/>
      <c r="M57" s="110"/>
      <c r="N57" s="112"/>
      <c r="O57" s="110">
        <f t="shared" si="7"/>
        <v>0</v>
      </c>
      <c r="P57" s="2">
        <v>0</v>
      </c>
      <c r="Q57" s="2">
        <v>0</v>
      </c>
      <c r="R57" s="2">
        <v>0</v>
      </c>
      <c r="S57" s="110">
        <v>0</v>
      </c>
      <c r="T57" s="2" t="s">
        <v>128</v>
      </c>
      <c r="U57" s="2" t="s">
        <v>128</v>
      </c>
      <c r="V57" s="2" t="s">
        <v>128</v>
      </c>
      <c r="W57" s="110">
        <v>0</v>
      </c>
      <c r="X57" s="2" t="s">
        <v>128</v>
      </c>
      <c r="Y57" s="2" t="s">
        <v>128</v>
      </c>
      <c r="Z57" s="2" t="s">
        <v>128</v>
      </c>
      <c r="AA57" s="103">
        <f t="shared" si="12"/>
        <v>0</v>
      </c>
      <c r="AB57" s="2">
        <f t="shared" si="25"/>
        <v>0</v>
      </c>
      <c r="AC57" s="110">
        <f t="shared" si="9"/>
        <v>0</v>
      </c>
      <c r="AD57" s="112">
        <f t="shared" si="9"/>
        <v>0</v>
      </c>
      <c r="AE57" s="110">
        <f t="shared" si="13"/>
        <v>0</v>
      </c>
      <c r="AF57" s="2">
        <v>0</v>
      </c>
      <c r="AG57" s="110">
        <v>0</v>
      </c>
      <c r="AH57" s="112">
        <v>0</v>
      </c>
      <c r="AI57" s="110"/>
      <c r="AJ57" s="110"/>
      <c r="AL57" s="3"/>
      <c r="AM57" s="3"/>
    </row>
    <row r="58" spans="1:39" ht="19.899999999999999" customHeight="1" x14ac:dyDescent="0.2">
      <c r="A58" s="86"/>
      <c r="B58" s="114" t="s">
        <v>26</v>
      </c>
      <c r="C58" s="2">
        <v>0</v>
      </c>
      <c r="D58" s="2"/>
      <c r="E58" s="2">
        <v>0</v>
      </c>
      <c r="F58" s="2">
        <v>0</v>
      </c>
      <c r="G58" s="110">
        <f t="shared" si="5"/>
        <v>0</v>
      </c>
      <c r="H58" s="110"/>
      <c r="I58" s="110"/>
      <c r="J58" s="110"/>
      <c r="K58" s="110">
        <f t="shared" si="6"/>
        <v>0</v>
      </c>
      <c r="L58" s="2"/>
      <c r="M58" s="110"/>
      <c r="N58" s="112"/>
      <c r="O58" s="110">
        <f t="shared" si="7"/>
        <v>0</v>
      </c>
      <c r="P58" s="2">
        <v>0</v>
      </c>
      <c r="Q58" s="2">
        <v>0</v>
      </c>
      <c r="R58" s="2">
        <v>0</v>
      </c>
      <c r="S58" s="110">
        <v>0</v>
      </c>
      <c r="T58" s="2" t="s">
        <v>128</v>
      </c>
      <c r="U58" s="2" t="s">
        <v>128</v>
      </c>
      <c r="V58" s="2" t="s">
        <v>128</v>
      </c>
      <c r="W58" s="110">
        <v>0</v>
      </c>
      <c r="X58" s="2" t="s">
        <v>128</v>
      </c>
      <c r="Y58" s="2" t="s">
        <v>128</v>
      </c>
      <c r="Z58" s="2" t="s">
        <v>128</v>
      </c>
      <c r="AA58" s="103">
        <f t="shared" si="12"/>
        <v>0</v>
      </c>
      <c r="AB58" s="2">
        <f t="shared" si="25"/>
        <v>0</v>
      </c>
      <c r="AC58" s="110">
        <f t="shared" si="9"/>
        <v>0</v>
      </c>
      <c r="AD58" s="112">
        <f t="shared" si="9"/>
        <v>0</v>
      </c>
      <c r="AE58" s="110">
        <f t="shared" si="13"/>
        <v>0</v>
      </c>
      <c r="AF58" s="2">
        <v>0</v>
      </c>
      <c r="AG58" s="110">
        <v>0</v>
      </c>
      <c r="AH58" s="112">
        <v>0</v>
      </c>
      <c r="AI58" s="110"/>
      <c r="AJ58" s="110"/>
      <c r="AL58" s="3"/>
      <c r="AM58" s="3"/>
    </row>
    <row r="59" spans="1:39" ht="19.899999999999999" customHeight="1" x14ac:dyDescent="0.2">
      <c r="A59" s="86"/>
      <c r="B59" s="114" t="s">
        <v>27</v>
      </c>
      <c r="C59" s="2">
        <v>0</v>
      </c>
      <c r="D59" s="2">
        <f>C59</f>
        <v>0</v>
      </c>
      <c r="E59" s="2">
        <v>0</v>
      </c>
      <c r="F59" s="2">
        <v>0</v>
      </c>
      <c r="G59" s="110">
        <f t="shared" si="5"/>
        <v>0</v>
      </c>
      <c r="H59" s="110"/>
      <c r="I59" s="110"/>
      <c r="J59" s="110"/>
      <c r="K59" s="110">
        <f t="shared" si="6"/>
        <v>0</v>
      </c>
      <c r="L59" s="2"/>
      <c r="M59" s="110"/>
      <c r="N59" s="112"/>
      <c r="O59" s="110">
        <f t="shared" si="7"/>
        <v>61</v>
      </c>
      <c r="P59" s="2">
        <v>0</v>
      </c>
      <c r="Q59" s="2">
        <v>61</v>
      </c>
      <c r="R59" s="2">
        <v>0</v>
      </c>
      <c r="S59" s="110">
        <f>SUM(T59:V59)</f>
        <v>0</v>
      </c>
      <c r="T59" s="2">
        <f>SUM(T55)-SUM(T56:T58)</f>
        <v>0</v>
      </c>
      <c r="U59" s="2">
        <f>SUM(U55)-SUM(U56:U58)</f>
        <v>0</v>
      </c>
      <c r="V59" s="2">
        <f>SUM(V55)-SUM(V56:V58)</f>
        <v>0</v>
      </c>
      <c r="W59" s="110">
        <f>SUM(X59:Z59)</f>
        <v>0</v>
      </c>
      <c r="X59" s="2">
        <f>SUM(X55)-SUM(X56:X58)</f>
        <v>0</v>
      </c>
      <c r="Y59" s="2">
        <f>SUM(Y55)-SUM(Y56:Y58)</f>
        <v>0</v>
      </c>
      <c r="Z59" s="2">
        <f>SUM(Z55)-SUM(Z56:Z58)</f>
        <v>0</v>
      </c>
      <c r="AA59" s="103">
        <f t="shared" si="12"/>
        <v>0</v>
      </c>
      <c r="AB59" s="2">
        <f t="shared" si="25"/>
        <v>0</v>
      </c>
      <c r="AC59" s="110">
        <f t="shared" si="9"/>
        <v>0</v>
      </c>
      <c r="AD59" s="112">
        <f t="shared" si="9"/>
        <v>0</v>
      </c>
      <c r="AE59" s="110">
        <f t="shared" si="13"/>
        <v>0</v>
      </c>
      <c r="AF59" s="2">
        <v>0</v>
      </c>
      <c r="AG59" s="110">
        <v>0</v>
      </c>
      <c r="AH59" s="112">
        <v>0</v>
      </c>
      <c r="AI59" s="110"/>
      <c r="AJ59" s="110"/>
      <c r="AL59" s="3"/>
      <c r="AM59" s="3"/>
    </row>
    <row r="60" spans="1:39" ht="87" customHeight="1" x14ac:dyDescent="0.2">
      <c r="A60" s="86">
        <v>8</v>
      </c>
      <c r="B60" s="107" t="s">
        <v>135</v>
      </c>
      <c r="C60" s="24">
        <v>6166.4994399999996</v>
      </c>
      <c r="D60" s="24">
        <f>SUM(D61:D64)</f>
        <v>2000.4024399999998</v>
      </c>
      <c r="E60" s="24">
        <v>1829.5783199999998</v>
      </c>
      <c r="F60" s="24">
        <v>1829.5783199999998</v>
      </c>
      <c r="G60" s="108">
        <f t="shared" si="5"/>
        <v>0</v>
      </c>
      <c r="H60" s="108">
        <f>SUM(H61:H64)</f>
        <v>0</v>
      </c>
      <c r="I60" s="108">
        <f>SUM(I61:I64)</f>
        <v>0</v>
      </c>
      <c r="J60" s="108">
        <f>SUM(J61:J64)</f>
        <v>0</v>
      </c>
      <c r="K60" s="108">
        <f t="shared" si="6"/>
        <v>0</v>
      </c>
      <c r="L60" s="24">
        <f>SUM(L61:L64)</f>
        <v>0</v>
      </c>
      <c r="M60" s="24">
        <f>SUM(M61:M64)</f>
        <v>0</v>
      </c>
      <c r="N60" s="24">
        <f>SUM(N61:N64)</f>
        <v>0</v>
      </c>
      <c r="O60" s="108">
        <f t="shared" si="7"/>
        <v>4337.8999999999996</v>
      </c>
      <c r="P60" s="24">
        <v>0</v>
      </c>
      <c r="Q60" s="24">
        <v>4337.8999999999996</v>
      </c>
      <c r="R60" s="24">
        <v>0</v>
      </c>
      <c r="S60" s="110">
        <f>SUM(T60,U60,V60)</f>
        <v>4336.9211199999991</v>
      </c>
      <c r="T60" s="2" t="s">
        <v>128</v>
      </c>
      <c r="U60" s="2">
        <v>4336.9211199999991</v>
      </c>
      <c r="V60" s="2" t="s">
        <v>128</v>
      </c>
      <c r="W60" s="29">
        <f>SUM(X60,Y60,Z60)</f>
        <v>4336.9211199999991</v>
      </c>
      <c r="X60" s="111" t="s">
        <v>128</v>
      </c>
      <c r="Y60" s="111">
        <v>4336.9211199999991</v>
      </c>
      <c r="Z60" s="111" t="s">
        <v>128</v>
      </c>
      <c r="AA60" s="103">
        <f t="shared" si="12"/>
        <v>0</v>
      </c>
      <c r="AB60" s="2">
        <f t="shared" si="8"/>
        <v>0</v>
      </c>
      <c r="AC60" s="110">
        <f t="shared" si="9"/>
        <v>0</v>
      </c>
      <c r="AD60" s="112">
        <f t="shared" si="11"/>
        <v>0</v>
      </c>
      <c r="AE60" s="29">
        <f t="shared" si="13"/>
        <v>0</v>
      </c>
      <c r="AF60" s="111">
        <f>SUM(AF61:AF64)</f>
        <v>0</v>
      </c>
      <c r="AG60" s="29">
        <f t="shared" ref="AG60:AH60" si="26">SUM(AG61:AG64)</f>
        <v>0</v>
      </c>
      <c r="AH60" s="113">
        <f t="shared" si="26"/>
        <v>0</v>
      </c>
      <c r="AI60" s="29">
        <v>7.6779999999999999</v>
      </c>
      <c r="AJ60" s="29">
        <v>6.78</v>
      </c>
      <c r="AL60" s="3"/>
      <c r="AM60" s="3"/>
    </row>
    <row r="61" spans="1:39" ht="19.899999999999999" customHeight="1" x14ac:dyDescent="0.2">
      <c r="A61" s="86"/>
      <c r="B61" s="114" t="s">
        <v>24</v>
      </c>
      <c r="C61" s="2">
        <v>1750.3989999999999</v>
      </c>
      <c r="D61" s="2">
        <f>C61</f>
        <v>1750.3989999999999</v>
      </c>
      <c r="E61" s="2">
        <v>1750.3989999999999</v>
      </c>
      <c r="F61" s="2">
        <v>1750.3989999999999</v>
      </c>
      <c r="G61" s="110">
        <f t="shared" si="5"/>
        <v>0</v>
      </c>
      <c r="H61" s="110"/>
      <c r="I61" s="110"/>
      <c r="J61" s="110"/>
      <c r="K61" s="110">
        <f t="shared" si="6"/>
        <v>0</v>
      </c>
      <c r="L61" s="2"/>
      <c r="M61" s="110"/>
      <c r="N61" s="112"/>
      <c r="O61" s="110">
        <f t="shared" si="7"/>
        <v>0</v>
      </c>
      <c r="P61" s="2">
        <v>0</v>
      </c>
      <c r="Q61" s="2">
        <v>0</v>
      </c>
      <c r="R61" s="2">
        <v>0</v>
      </c>
      <c r="S61" s="110">
        <v>0</v>
      </c>
      <c r="T61" s="2" t="s">
        <v>128</v>
      </c>
      <c r="U61" s="2" t="s">
        <v>128</v>
      </c>
      <c r="V61" s="2" t="s">
        <v>128</v>
      </c>
      <c r="W61" s="110">
        <v>0</v>
      </c>
      <c r="X61" s="2" t="s">
        <v>128</v>
      </c>
      <c r="Y61" s="2" t="s">
        <v>128</v>
      </c>
      <c r="Z61" s="2" t="s">
        <v>128</v>
      </c>
      <c r="AA61" s="103">
        <f t="shared" si="12"/>
        <v>0</v>
      </c>
      <c r="AB61" s="2">
        <f t="shared" ref="AB61:AB90" si="27">SUM(X61,H61)-SUM(L61)-SUM(T61,-AF61)</f>
        <v>0</v>
      </c>
      <c r="AC61" s="110">
        <f t="shared" ref="AC61:AD76" si="28">SUM(Y61,I61)-SUM(M61)-SUM(U61,-AG61)</f>
        <v>0</v>
      </c>
      <c r="AD61" s="112">
        <f t="shared" si="28"/>
        <v>0</v>
      </c>
      <c r="AE61" s="110">
        <f t="shared" si="13"/>
        <v>0</v>
      </c>
      <c r="AF61" s="2">
        <v>0</v>
      </c>
      <c r="AG61" s="110">
        <v>0</v>
      </c>
      <c r="AH61" s="112">
        <v>0</v>
      </c>
      <c r="AI61" s="110"/>
      <c r="AJ61" s="110"/>
      <c r="AL61" s="3"/>
      <c r="AM61" s="3"/>
    </row>
    <row r="62" spans="1:39" ht="19.899999999999999" customHeight="1" x14ac:dyDescent="0.2">
      <c r="A62" s="86"/>
      <c r="B62" s="114" t="s">
        <v>25</v>
      </c>
      <c r="C62" s="2">
        <v>4166.0969999999998</v>
      </c>
      <c r="D62" s="2"/>
      <c r="E62" s="2">
        <v>11.999000000000001</v>
      </c>
      <c r="F62" s="2">
        <v>11.999000000000001</v>
      </c>
      <c r="G62" s="110">
        <f t="shared" si="5"/>
        <v>0</v>
      </c>
      <c r="H62" s="110"/>
      <c r="I62" s="110"/>
      <c r="J62" s="110"/>
      <c r="K62" s="110">
        <f t="shared" si="6"/>
        <v>0</v>
      </c>
      <c r="L62" s="2"/>
      <c r="M62" s="110"/>
      <c r="N62" s="112"/>
      <c r="O62" s="110">
        <f t="shared" si="7"/>
        <v>4154.098</v>
      </c>
      <c r="P62" s="2">
        <v>0</v>
      </c>
      <c r="Q62" s="2">
        <v>4154.098</v>
      </c>
      <c r="R62" s="2">
        <v>0</v>
      </c>
      <c r="S62" s="110">
        <v>4154.098</v>
      </c>
      <c r="T62" s="2" t="s">
        <v>128</v>
      </c>
      <c r="U62" s="2">
        <v>4154.098</v>
      </c>
      <c r="V62" s="2" t="s">
        <v>128</v>
      </c>
      <c r="W62" s="110">
        <v>4154.098</v>
      </c>
      <c r="X62" s="2" t="s">
        <v>128</v>
      </c>
      <c r="Y62" s="2">
        <v>4154.098</v>
      </c>
      <c r="Z62" s="2" t="s">
        <v>128</v>
      </c>
      <c r="AA62" s="103">
        <f t="shared" si="12"/>
        <v>0</v>
      </c>
      <c r="AB62" s="2">
        <f t="shared" si="27"/>
        <v>0</v>
      </c>
      <c r="AC62" s="110">
        <f t="shared" si="28"/>
        <v>0</v>
      </c>
      <c r="AD62" s="112">
        <f t="shared" si="28"/>
        <v>0</v>
      </c>
      <c r="AE62" s="110">
        <f t="shared" si="13"/>
        <v>0</v>
      </c>
      <c r="AF62" s="2">
        <v>0</v>
      </c>
      <c r="AG62" s="110">
        <v>0</v>
      </c>
      <c r="AH62" s="112">
        <v>0</v>
      </c>
      <c r="AI62" s="110"/>
      <c r="AJ62" s="110"/>
      <c r="AL62" s="3"/>
      <c r="AM62" s="3"/>
    </row>
    <row r="63" spans="1:39" ht="19.899999999999999" customHeight="1" x14ac:dyDescent="0.2">
      <c r="A63" s="86"/>
      <c r="B63" s="114" t="s">
        <v>26</v>
      </c>
      <c r="C63" s="2">
        <v>0</v>
      </c>
      <c r="D63" s="2"/>
      <c r="E63" s="2">
        <v>0</v>
      </c>
      <c r="F63" s="2">
        <v>0</v>
      </c>
      <c r="G63" s="110">
        <f t="shared" si="5"/>
        <v>0</v>
      </c>
      <c r="H63" s="110"/>
      <c r="I63" s="110"/>
      <c r="J63" s="110"/>
      <c r="K63" s="110">
        <f t="shared" si="6"/>
        <v>0</v>
      </c>
      <c r="L63" s="2"/>
      <c r="M63" s="110"/>
      <c r="N63" s="112"/>
      <c r="O63" s="110">
        <f t="shared" si="7"/>
        <v>0</v>
      </c>
      <c r="P63" s="2">
        <v>0</v>
      </c>
      <c r="Q63" s="2">
        <v>0</v>
      </c>
      <c r="R63" s="2">
        <v>0</v>
      </c>
      <c r="S63" s="110">
        <v>0</v>
      </c>
      <c r="T63" s="2" t="s">
        <v>128</v>
      </c>
      <c r="U63" s="2" t="s">
        <v>128</v>
      </c>
      <c r="V63" s="2" t="s">
        <v>128</v>
      </c>
      <c r="W63" s="110">
        <v>0</v>
      </c>
      <c r="X63" s="2" t="s">
        <v>128</v>
      </c>
      <c r="Y63" s="2" t="s">
        <v>128</v>
      </c>
      <c r="Z63" s="2" t="s">
        <v>128</v>
      </c>
      <c r="AA63" s="103">
        <f t="shared" si="12"/>
        <v>0</v>
      </c>
      <c r="AB63" s="2">
        <f t="shared" si="27"/>
        <v>0</v>
      </c>
      <c r="AC63" s="110">
        <f t="shared" si="28"/>
        <v>0</v>
      </c>
      <c r="AD63" s="112">
        <f t="shared" si="28"/>
        <v>0</v>
      </c>
      <c r="AE63" s="110">
        <f t="shared" si="13"/>
        <v>0</v>
      </c>
      <c r="AF63" s="2">
        <v>0</v>
      </c>
      <c r="AG63" s="110">
        <v>0</v>
      </c>
      <c r="AH63" s="112">
        <v>0</v>
      </c>
      <c r="AI63" s="110"/>
      <c r="AJ63" s="110"/>
      <c r="AL63" s="3"/>
      <c r="AM63" s="3"/>
    </row>
    <row r="64" spans="1:39" ht="19.899999999999999" customHeight="1" x14ac:dyDescent="0.2">
      <c r="A64" s="86"/>
      <c r="B64" s="114" t="s">
        <v>27</v>
      </c>
      <c r="C64" s="2">
        <v>250.00344000000001</v>
      </c>
      <c r="D64" s="2">
        <f>C64</f>
        <v>250.00344000000001</v>
      </c>
      <c r="E64" s="2">
        <v>67.180319999999995</v>
      </c>
      <c r="F64" s="2">
        <v>67.180319999999995</v>
      </c>
      <c r="G64" s="110">
        <f t="shared" si="5"/>
        <v>0</v>
      </c>
      <c r="H64" s="110"/>
      <c r="I64" s="110"/>
      <c r="J64" s="110"/>
      <c r="K64" s="110">
        <f t="shared" si="6"/>
        <v>0</v>
      </c>
      <c r="L64" s="2"/>
      <c r="M64" s="110"/>
      <c r="N64" s="112"/>
      <c r="O64" s="110">
        <f t="shared" si="7"/>
        <v>183.80199999999968</v>
      </c>
      <c r="P64" s="2">
        <v>0</v>
      </c>
      <c r="Q64" s="2">
        <v>183.80199999999968</v>
      </c>
      <c r="R64" s="2">
        <v>0</v>
      </c>
      <c r="S64" s="110">
        <f>SUM(T64:V64)</f>
        <v>182.82311999999911</v>
      </c>
      <c r="T64" s="2">
        <f>SUM(T60)-SUM(T61:T63)</f>
        <v>0</v>
      </c>
      <c r="U64" s="2">
        <f>SUM(U60)-SUM(U61:U63)</f>
        <v>182.82311999999911</v>
      </c>
      <c r="V64" s="2">
        <f>SUM(V60)-SUM(V61:V63)</f>
        <v>0</v>
      </c>
      <c r="W64" s="110">
        <f>SUM(X64:Z64)</f>
        <v>182.82311999999911</v>
      </c>
      <c r="X64" s="2">
        <f>SUM(X60)-SUM(X61:X63)</f>
        <v>0</v>
      </c>
      <c r="Y64" s="2">
        <f>SUM(Y60)-SUM(Y61:Y63)</f>
        <v>182.82311999999911</v>
      </c>
      <c r="Z64" s="2">
        <f>SUM(Z60)-SUM(Z61:Z63)</f>
        <v>0</v>
      </c>
      <c r="AA64" s="103">
        <f t="shared" si="12"/>
        <v>0</v>
      </c>
      <c r="AB64" s="2">
        <f t="shared" si="27"/>
        <v>0</v>
      </c>
      <c r="AC64" s="110">
        <f t="shared" si="28"/>
        <v>0</v>
      </c>
      <c r="AD64" s="112">
        <f t="shared" si="28"/>
        <v>0</v>
      </c>
      <c r="AE64" s="110">
        <f t="shared" si="13"/>
        <v>0</v>
      </c>
      <c r="AF64" s="2">
        <v>0</v>
      </c>
      <c r="AG64" s="110">
        <v>0</v>
      </c>
      <c r="AH64" s="112">
        <v>0</v>
      </c>
      <c r="AI64" s="110"/>
      <c r="AJ64" s="110"/>
      <c r="AL64" s="3"/>
      <c r="AM64" s="3"/>
    </row>
    <row r="65" spans="1:39" ht="90.75" customHeight="1" x14ac:dyDescent="0.2">
      <c r="A65" s="86">
        <v>9</v>
      </c>
      <c r="B65" s="107" t="s">
        <v>136</v>
      </c>
      <c r="C65" s="24">
        <v>6075.8697600000014</v>
      </c>
      <c r="D65" s="24">
        <f>SUM(D66:D69)</f>
        <v>1828.84176</v>
      </c>
      <c r="E65" s="24">
        <v>1663.81185</v>
      </c>
      <c r="F65" s="24">
        <v>1663.81185</v>
      </c>
      <c r="G65" s="108">
        <f t="shared" si="5"/>
        <v>0</v>
      </c>
      <c r="H65" s="108">
        <f>SUM(H66:H69)</f>
        <v>0</v>
      </c>
      <c r="I65" s="108">
        <f>SUM(I66:I69)</f>
        <v>0</v>
      </c>
      <c r="J65" s="108">
        <f>SUM(J66:J69)</f>
        <v>0</v>
      </c>
      <c r="K65" s="108">
        <f t="shared" si="6"/>
        <v>0</v>
      </c>
      <c r="L65" s="24">
        <f>SUM(L66:L69)</f>
        <v>0</v>
      </c>
      <c r="M65" s="24">
        <f>SUM(M66:M69)</f>
        <v>0</v>
      </c>
      <c r="N65" s="24">
        <f>SUM(N66:N69)</f>
        <v>0</v>
      </c>
      <c r="O65" s="108">
        <f t="shared" si="7"/>
        <v>4412.5</v>
      </c>
      <c r="P65" s="24">
        <v>0</v>
      </c>
      <c r="Q65" s="24">
        <v>4412.5</v>
      </c>
      <c r="R65" s="24">
        <v>0</v>
      </c>
      <c r="S65" s="110">
        <f>SUM(T65,U65,V65)</f>
        <v>4412.0579100000004</v>
      </c>
      <c r="T65" s="2" t="s">
        <v>128</v>
      </c>
      <c r="U65" s="2">
        <v>4412.0579100000004</v>
      </c>
      <c r="V65" s="2" t="s">
        <v>128</v>
      </c>
      <c r="W65" s="29">
        <f>SUM(X65,Y65,Z65)</f>
        <v>4412.0579100000004</v>
      </c>
      <c r="X65" s="111" t="s">
        <v>128</v>
      </c>
      <c r="Y65" s="111">
        <v>4412.0579100000004</v>
      </c>
      <c r="Z65" s="111" t="s">
        <v>128</v>
      </c>
      <c r="AA65" s="103">
        <f t="shared" si="12"/>
        <v>0</v>
      </c>
      <c r="AB65" s="2">
        <f t="shared" si="27"/>
        <v>0</v>
      </c>
      <c r="AC65" s="110">
        <f t="shared" si="28"/>
        <v>0</v>
      </c>
      <c r="AD65" s="112">
        <f t="shared" si="28"/>
        <v>0</v>
      </c>
      <c r="AE65" s="29">
        <f t="shared" si="13"/>
        <v>0</v>
      </c>
      <c r="AF65" s="111">
        <f>SUM(AF66:AF69)</f>
        <v>0</v>
      </c>
      <c r="AG65" s="29">
        <f t="shared" ref="AG65:AH65" si="29">SUM(AG66:AG69)</f>
        <v>0</v>
      </c>
      <c r="AH65" s="113">
        <f t="shared" si="29"/>
        <v>0</v>
      </c>
      <c r="AI65" s="29">
        <v>7.9950000000000001</v>
      </c>
      <c r="AJ65" s="29">
        <v>8.016</v>
      </c>
      <c r="AL65" s="3"/>
      <c r="AM65" s="3"/>
    </row>
    <row r="66" spans="1:39" ht="19.899999999999999" customHeight="1" x14ac:dyDescent="0.2">
      <c r="A66" s="86"/>
      <c r="B66" s="114" t="s">
        <v>24</v>
      </c>
      <c r="C66" s="2">
        <v>1602.3150000000001</v>
      </c>
      <c r="D66" s="2">
        <f>C66</f>
        <v>1602.3150000000001</v>
      </c>
      <c r="E66" s="2">
        <v>1602.3150000000001</v>
      </c>
      <c r="F66" s="2">
        <v>1602.3150000000001</v>
      </c>
      <c r="G66" s="110">
        <f t="shared" si="5"/>
        <v>0</v>
      </c>
      <c r="H66" s="110"/>
      <c r="I66" s="110"/>
      <c r="J66" s="110"/>
      <c r="K66" s="110">
        <f t="shared" si="6"/>
        <v>0</v>
      </c>
      <c r="L66" s="2"/>
      <c r="M66" s="110"/>
      <c r="N66" s="112"/>
      <c r="O66" s="110">
        <f t="shared" si="7"/>
        <v>0</v>
      </c>
      <c r="P66" s="2">
        <v>0</v>
      </c>
      <c r="Q66" s="2">
        <v>0</v>
      </c>
      <c r="R66" s="2">
        <v>0</v>
      </c>
      <c r="S66" s="110">
        <v>0</v>
      </c>
      <c r="T66" s="2" t="s">
        <v>128</v>
      </c>
      <c r="U66" s="2" t="s">
        <v>128</v>
      </c>
      <c r="V66" s="2" t="s">
        <v>128</v>
      </c>
      <c r="W66" s="110">
        <v>0</v>
      </c>
      <c r="X66" s="2" t="s">
        <v>128</v>
      </c>
      <c r="Y66" s="2" t="s">
        <v>128</v>
      </c>
      <c r="Z66" s="2" t="s">
        <v>128</v>
      </c>
      <c r="AA66" s="103">
        <f t="shared" si="12"/>
        <v>0</v>
      </c>
      <c r="AB66" s="2">
        <f t="shared" ref="AB66:AB69" si="30">SUM(X66,H66)-SUM(L66)-SUM(T66,-AF66)</f>
        <v>0</v>
      </c>
      <c r="AC66" s="110">
        <f t="shared" si="28"/>
        <v>0</v>
      </c>
      <c r="AD66" s="112">
        <f t="shared" si="28"/>
        <v>0</v>
      </c>
      <c r="AE66" s="110">
        <f t="shared" si="13"/>
        <v>0</v>
      </c>
      <c r="AF66" s="2">
        <v>0</v>
      </c>
      <c r="AG66" s="110">
        <v>0</v>
      </c>
      <c r="AH66" s="112">
        <v>0</v>
      </c>
      <c r="AI66" s="110"/>
      <c r="AJ66" s="110"/>
      <c r="AL66" s="3"/>
      <c r="AM66" s="3"/>
    </row>
    <row r="67" spans="1:39" ht="19.899999999999999" customHeight="1" x14ac:dyDescent="0.2">
      <c r="A67" s="86"/>
      <c r="B67" s="114" t="s">
        <v>25</v>
      </c>
      <c r="C67" s="2">
        <v>4247.0280000000002</v>
      </c>
      <c r="D67" s="2"/>
      <c r="E67" s="2">
        <v>0</v>
      </c>
      <c r="F67" s="2">
        <v>0</v>
      </c>
      <c r="G67" s="110">
        <f t="shared" si="5"/>
        <v>0</v>
      </c>
      <c r="H67" s="110"/>
      <c r="I67" s="110"/>
      <c r="J67" s="110"/>
      <c r="K67" s="110">
        <f t="shared" si="6"/>
        <v>0</v>
      </c>
      <c r="L67" s="2"/>
      <c r="M67" s="110"/>
      <c r="N67" s="112"/>
      <c r="O67" s="110">
        <f t="shared" si="7"/>
        <v>4247.0280000000002</v>
      </c>
      <c r="P67" s="2">
        <v>0</v>
      </c>
      <c r="Q67" s="2">
        <v>4247.0280000000002</v>
      </c>
      <c r="R67" s="2">
        <v>0</v>
      </c>
      <c r="S67" s="110">
        <v>4247.0280000000002</v>
      </c>
      <c r="T67" s="2" t="s">
        <v>128</v>
      </c>
      <c r="U67" s="2">
        <v>4247.0280000000002</v>
      </c>
      <c r="V67" s="2" t="s">
        <v>128</v>
      </c>
      <c r="W67" s="110">
        <v>4247.0280000000002</v>
      </c>
      <c r="X67" s="2" t="s">
        <v>128</v>
      </c>
      <c r="Y67" s="2">
        <v>4247.0279999999993</v>
      </c>
      <c r="Z67" s="2" t="s">
        <v>128</v>
      </c>
      <c r="AA67" s="103">
        <f t="shared" si="12"/>
        <v>0</v>
      </c>
      <c r="AB67" s="2">
        <f t="shared" si="30"/>
        <v>0</v>
      </c>
      <c r="AC67" s="110">
        <f t="shared" si="28"/>
        <v>0</v>
      </c>
      <c r="AD67" s="112">
        <f t="shared" si="28"/>
        <v>0</v>
      </c>
      <c r="AE67" s="110">
        <f t="shared" si="13"/>
        <v>0</v>
      </c>
      <c r="AF67" s="2">
        <v>0</v>
      </c>
      <c r="AG67" s="110">
        <v>0</v>
      </c>
      <c r="AH67" s="112">
        <v>0</v>
      </c>
      <c r="AI67" s="110"/>
      <c r="AJ67" s="110"/>
      <c r="AL67" s="3"/>
      <c r="AM67" s="3"/>
    </row>
    <row r="68" spans="1:39" ht="19.899999999999999" customHeight="1" x14ac:dyDescent="0.2">
      <c r="A68" s="86"/>
      <c r="B68" s="114" t="s">
        <v>26</v>
      </c>
      <c r="C68" s="2">
        <v>0</v>
      </c>
      <c r="D68" s="2"/>
      <c r="E68" s="2">
        <v>0</v>
      </c>
      <c r="F68" s="2">
        <v>0</v>
      </c>
      <c r="G68" s="110">
        <f t="shared" si="5"/>
        <v>0</v>
      </c>
      <c r="H68" s="110"/>
      <c r="I68" s="110"/>
      <c r="J68" s="110"/>
      <c r="K68" s="110">
        <f t="shared" si="6"/>
        <v>0</v>
      </c>
      <c r="L68" s="2"/>
      <c r="M68" s="110"/>
      <c r="N68" s="112"/>
      <c r="O68" s="110">
        <f t="shared" si="7"/>
        <v>0</v>
      </c>
      <c r="P68" s="2">
        <v>0</v>
      </c>
      <c r="Q68" s="2">
        <v>0</v>
      </c>
      <c r="R68" s="2">
        <v>0</v>
      </c>
      <c r="S68" s="110">
        <v>0</v>
      </c>
      <c r="T68" s="2" t="s">
        <v>128</v>
      </c>
      <c r="U68" s="2" t="s">
        <v>128</v>
      </c>
      <c r="V68" s="2" t="s">
        <v>128</v>
      </c>
      <c r="W68" s="110">
        <v>0</v>
      </c>
      <c r="X68" s="2" t="s">
        <v>128</v>
      </c>
      <c r="Y68" s="2" t="s">
        <v>128</v>
      </c>
      <c r="Z68" s="2" t="s">
        <v>128</v>
      </c>
      <c r="AA68" s="103">
        <f t="shared" si="12"/>
        <v>0</v>
      </c>
      <c r="AB68" s="2">
        <f t="shared" si="30"/>
        <v>0</v>
      </c>
      <c r="AC68" s="110">
        <f t="shared" si="28"/>
        <v>0</v>
      </c>
      <c r="AD68" s="112">
        <f t="shared" si="28"/>
        <v>0</v>
      </c>
      <c r="AE68" s="110">
        <f t="shared" si="13"/>
        <v>0</v>
      </c>
      <c r="AF68" s="2">
        <v>0</v>
      </c>
      <c r="AG68" s="110">
        <v>0</v>
      </c>
      <c r="AH68" s="112">
        <v>0</v>
      </c>
      <c r="AI68" s="110"/>
      <c r="AJ68" s="110"/>
      <c r="AL68" s="3"/>
      <c r="AM68" s="3"/>
    </row>
    <row r="69" spans="1:39" ht="19.899999999999999" customHeight="1" x14ac:dyDescent="0.2">
      <c r="A69" s="86"/>
      <c r="B69" s="114" t="s">
        <v>27</v>
      </c>
      <c r="C69" s="2">
        <v>226.52676000000002</v>
      </c>
      <c r="D69" s="2">
        <f>C69</f>
        <v>226.52676000000002</v>
      </c>
      <c r="E69" s="2">
        <v>61.496850000000002</v>
      </c>
      <c r="F69" s="2">
        <v>61.496850000000002</v>
      </c>
      <c r="G69" s="110">
        <f t="shared" si="5"/>
        <v>0</v>
      </c>
      <c r="H69" s="110"/>
      <c r="I69" s="110"/>
      <c r="J69" s="110"/>
      <c r="K69" s="110">
        <f t="shared" si="6"/>
        <v>0</v>
      </c>
      <c r="L69" s="2"/>
      <c r="M69" s="110"/>
      <c r="N69" s="112"/>
      <c r="O69" s="110">
        <f t="shared" si="7"/>
        <v>165.47200000000046</v>
      </c>
      <c r="P69" s="2">
        <v>0</v>
      </c>
      <c r="Q69" s="2">
        <v>165.47200000000046</v>
      </c>
      <c r="R69" s="2">
        <v>0</v>
      </c>
      <c r="S69" s="110">
        <f>SUM(T69:V69)</f>
        <v>165.0299100000002</v>
      </c>
      <c r="T69" s="2">
        <f>SUM(T65)-SUM(T66:T68)</f>
        <v>0</v>
      </c>
      <c r="U69" s="2">
        <f>SUM(U65)-SUM(U66:U68)</f>
        <v>165.0299100000002</v>
      </c>
      <c r="V69" s="2">
        <f>SUM(V65)-SUM(V66:V68)</f>
        <v>0</v>
      </c>
      <c r="W69" s="110">
        <f>SUM(X69:Z69)</f>
        <v>165.02991000000111</v>
      </c>
      <c r="X69" s="2">
        <f>SUM(X65)-SUM(X66:X68)</f>
        <v>0</v>
      </c>
      <c r="Y69" s="2">
        <f>SUM(Y65)-SUM(Y66:Y68)</f>
        <v>165.02991000000111</v>
      </c>
      <c r="Z69" s="2">
        <f>SUM(Z65)-SUM(Z66:Z68)</f>
        <v>0</v>
      </c>
      <c r="AA69" s="103">
        <f t="shared" si="12"/>
        <v>9.0949470177292824E-13</v>
      </c>
      <c r="AB69" s="2">
        <f t="shared" si="30"/>
        <v>0</v>
      </c>
      <c r="AC69" s="110">
        <f t="shared" si="28"/>
        <v>9.0949470177292824E-13</v>
      </c>
      <c r="AD69" s="112">
        <f t="shared" si="28"/>
        <v>0</v>
      </c>
      <c r="AE69" s="110">
        <f t="shared" si="13"/>
        <v>0</v>
      </c>
      <c r="AF69" s="2">
        <v>0</v>
      </c>
      <c r="AG69" s="110">
        <v>0</v>
      </c>
      <c r="AH69" s="112">
        <v>0</v>
      </c>
      <c r="AI69" s="110"/>
      <c r="AJ69" s="110"/>
      <c r="AL69" s="3"/>
      <c r="AM69" s="3"/>
    </row>
    <row r="70" spans="1:39" ht="91.5" customHeight="1" x14ac:dyDescent="0.2">
      <c r="A70" s="86">
        <v>10</v>
      </c>
      <c r="B70" s="107" t="s">
        <v>137</v>
      </c>
      <c r="C70" s="24">
        <v>7201.7717599999987</v>
      </c>
      <c r="D70" s="24">
        <f>SUM(D71:D74)</f>
        <v>2774.70676</v>
      </c>
      <c r="E70" s="24">
        <v>7183.4238900000009</v>
      </c>
      <c r="F70" s="24">
        <v>7183.4238920000007</v>
      </c>
      <c r="G70" s="108">
        <f t="shared" si="5"/>
        <v>0</v>
      </c>
      <c r="H70" s="108">
        <f>SUM(H71:H74)</f>
        <v>0</v>
      </c>
      <c r="I70" s="108">
        <f>SUM(I71:I74)</f>
        <v>0</v>
      </c>
      <c r="J70" s="108">
        <f>SUM(J71:J74)</f>
        <v>0</v>
      </c>
      <c r="K70" s="108">
        <f t="shared" si="6"/>
        <v>0</v>
      </c>
      <c r="L70" s="24">
        <f>SUM(L71:L74)</f>
        <v>0</v>
      </c>
      <c r="M70" s="24">
        <f>SUM(M71:M74)</f>
        <v>0</v>
      </c>
      <c r="N70" s="24">
        <f>SUM(N71:N74)</f>
        <v>0</v>
      </c>
      <c r="O70" s="108">
        <f t="shared" si="7"/>
        <v>19.099999999999994</v>
      </c>
      <c r="P70" s="24">
        <v>0</v>
      </c>
      <c r="Q70" s="24">
        <v>19.099999999999994</v>
      </c>
      <c r="R70" s="24">
        <v>0</v>
      </c>
      <c r="S70" s="110">
        <f>SUM(T70,U70,V70)</f>
        <v>18.34787</v>
      </c>
      <c r="T70" s="2" t="s">
        <v>128</v>
      </c>
      <c r="U70" s="2">
        <v>18.34787</v>
      </c>
      <c r="V70" s="2" t="s">
        <v>128</v>
      </c>
      <c r="W70" s="29">
        <f>SUM(X70,Y70,Z70)</f>
        <v>18.34787</v>
      </c>
      <c r="X70" s="111" t="s">
        <v>128</v>
      </c>
      <c r="Y70" s="111">
        <v>18.34787</v>
      </c>
      <c r="Z70" s="111" t="s">
        <v>128</v>
      </c>
      <c r="AA70" s="103">
        <f t="shared" si="12"/>
        <v>0</v>
      </c>
      <c r="AB70" s="2">
        <f t="shared" si="27"/>
        <v>0</v>
      </c>
      <c r="AC70" s="110">
        <f t="shared" si="28"/>
        <v>0</v>
      </c>
      <c r="AD70" s="112">
        <f t="shared" si="28"/>
        <v>0</v>
      </c>
      <c r="AE70" s="29">
        <f t="shared" si="13"/>
        <v>0</v>
      </c>
      <c r="AF70" s="111">
        <f>SUM(AF71:AF74)</f>
        <v>0</v>
      </c>
      <c r="AG70" s="29">
        <f t="shared" ref="AG70:AH70" si="31">SUM(AG71:AG74)</f>
        <v>0</v>
      </c>
      <c r="AH70" s="113">
        <f t="shared" si="31"/>
        <v>0</v>
      </c>
      <c r="AI70" s="29"/>
      <c r="AJ70" s="29"/>
      <c r="AL70" s="3"/>
      <c r="AM70" s="3"/>
    </row>
    <row r="71" spans="1:39" ht="19.899999999999999" customHeight="1" x14ac:dyDescent="0.2">
      <c r="A71" s="86"/>
      <c r="B71" s="114" t="s">
        <v>24</v>
      </c>
      <c r="C71" s="2">
        <v>2523.7069999999999</v>
      </c>
      <c r="D71" s="2">
        <f>C71</f>
        <v>2523.7069999999999</v>
      </c>
      <c r="E71" s="2">
        <v>2523.7069999999999</v>
      </c>
      <c r="F71" s="2">
        <v>2523.7069999999999</v>
      </c>
      <c r="G71" s="110">
        <f t="shared" si="5"/>
        <v>0</v>
      </c>
      <c r="H71" s="110"/>
      <c r="I71" s="110"/>
      <c r="J71" s="110"/>
      <c r="K71" s="110">
        <f t="shared" si="6"/>
        <v>0</v>
      </c>
      <c r="L71" s="2"/>
      <c r="M71" s="110"/>
      <c r="N71" s="112"/>
      <c r="O71" s="110">
        <f t="shared" si="7"/>
        <v>0</v>
      </c>
      <c r="P71" s="2">
        <v>0</v>
      </c>
      <c r="Q71" s="2">
        <v>0</v>
      </c>
      <c r="R71" s="2">
        <v>0</v>
      </c>
      <c r="S71" s="110">
        <v>0</v>
      </c>
      <c r="T71" s="2" t="s">
        <v>128</v>
      </c>
      <c r="U71" s="2" t="s">
        <v>128</v>
      </c>
      <c r="V71" s="2" t="s">
        <v>128</v>
      </c>
      <c r="W71" s="110">
        <v>0</v>
      </c>
      <c r="X71" s="2" t="s">
        <v>128</v>
      </c>
      <c r="Y71" s="2" t="s">
        <v>128</v>
      </c>
      <c r="Z71" s="2" t="s">
        <v>128</v>
      </c>
      <c r="AA71" s="103">
        <f t="shared" si="12"/>
        <v>0</v>
      </c>
      <c r="AB71" s="2">
        <f t="shared" si="27"/>
        <v>0</v>
      </c>
      <c r="AC71" s="110">
        <f t="shared" si="28"/>
        <v>0</v>
      </c>
      <c r="AD71" s="112">
        <f t="shared" si="28"/>
        <v>0</v>
      </c>
      <c r="AE71" s="110">
        <f t="shared" si="13"/>
        <v>0</v>
      </c>
      <c r="AF71" s="2">
        <v>0</v>
      </c>
      <c r="AG71" s="110">
        <v>0</v>
      </c>
      <c r="AH71" s="112">
        <v>0</v>
      </c>
      <c r="AI71" s="110"/>
      <c r="AJ71" s="110"/>
      <c r="AL71" s="3"/>
      <c r="AM71" s="3"/>
    </row>
    <row r="72" spans="1:39" ht="19.899999999999999" customHeight="1" x14ac:dyDescent="0.2">
      <c r="A72" s="86"/>
      <c r="B72" s="114" t="s">
        <v>25</v>
      </c>
      <c r="C72" s="2">
        <v>4427.0649999999996</v>
      </c>
      <c r="D72" s="2"/>
      <c r="E72" s="2">
        <v>4427.0650000000005</v>
      </c>
      <c r="F72" s="2">
        <v>4427.0650000000005</v>
      </c>
      <c r="G72" s="110">
        <f t="shared" si="5"/>
        <v>0</v>
      </c>
      <c r="H72" s="110"/>
      <c r="I72" s="110"/>
      <c r="J72" s="110"/>
      <c r="K72" s="110">
        <f t="shared" si="6"/>
        <v>0</v>
      </c>
      <c r="L72" s="2"/>
      <c r="M72" s="110"/>
      <c r="N72" s="112"/>
      <c r="O72" s="110">
        <f t="shared" si="7"/>
        <v>0</v>
      </c>
      <c r="P72" s="2">
        <v>0</v>
      </c>
      <c r="Q72" s="2">
        <v>0</v>
      </c>
      <c r="R72" s="2">
        <v>0</v>
      </c>
      <c r="S72" s="110">
        <v>0</v>
      </c>
      <c r="T72" s="2" t="s">
        <v>128</v>
      </c>
      <c r="U72" s="2" t="s">
        <v>128</v>
      </c>
      <c r="V72" s="2" t="s">
        <v>128</v>
      </c>
      <c r="W72" s="110">
        <v>0</v>
      </c>
      <c r="X72" s="2" t="s">
        <v>128</v>
      </c>
      <c r="Y72" s="2" t="s">
        <v>128</v>
      </c>
      <c r="Z72" s="2" t="s">
        <v>128</v>
      </c>
      <c r="AA72" s="103">
        <f t="shared" si="12"/>
        <v>0</v>
      </c>
      <c r="AB72" s="2">
        <f t="shared" si="27"/>
        <v>0</v>
      </c>
      <c r="AC72" s="110">
        <f t="shared" si="28"/>
        <v>0</v>
      </c>
      <c r="AD72" s="112">
        <f t="shared" si="28"/>
        <v>0</v>
      </c>
      <c r="AE72" s="110">
        <f t="shared" si="13"/>
        <v>0</v>
      </c>
      <c r="AF72" s="2">
        <v>0</v>
      </c>
      <c r="AG72" s="110">
        <v>0</v>
      </c>
      <c r="AH72" s="112">
        <v>0</v>
      </c>
      <c r="AI72" s="110"/>
      <c r="AJ72" s="110"/>
      <c r="AL72" s="3"/>
      <c r="AM72" s="3"/>
    </row>
    <row r="73" spans="1:39" ht="19.899999999999999" customHeight="1" x14ac:dyDescent="0.2">
      <c r="A73" s="86"/>
      <c r="B73" s="114" t="s">
        <v>26</v>
      </c>
      <c r="C73" s="2">
        <v>0</v>
      </c>
      <c r="D73" s="2"/>
      <c r="E73" s="2">
        <v>0</v>
      </c>
      <c r="F73" s="2">
        <v>0</v>
      </c>
      <c r="G73" s="110">
        <f t="shared" si="5"/>
        <v>0</v>
      </c>
      <c r="H73" s="110"/>
      <c r="I73" s="110"/>
      <c r="J73" s="110"/>
      <c r="K73" s="110">
        <f t="shared" si="6"/>
        <v>0</v>
      </c>
      <c r="L73" s="2"/>
      <c r="M73" s="110"/>
      <c r="N73" s="112"/>
      <c r="O73" s="110">
        <f t="shared" si="7"/>
        <v>0</v>
      </c>
      <c r="P73" s="2">
        <v>0</v>
      </c>
      <c r="Q73" s="2">
        <v>0</v>
      </c>
      <c r="R73" s="2">
        <v>0</v>
      </c>
      <c r="S73" s="110">
        <v>0</v>
      </c>
      <c r="T73" s="2" t="s">
        <v>128</v>
      </c>
      <c r="U73" s="2" t="s">
        <v>128</v>
      </c>
      <c r="V73" s="2" t="s">
        <v>128</v>
      </c>
      <c r="W73" s="110">
        <v>0</v>
      </c>
      <c r="X73" s="2" t="s">
        <v>128</v>
      </c>
      <c r="Y73" s="2" t="s">
        <v>128</v>
      </c>
      <c r="Z73" s="2" t="s">
        <v>128</v>
      </c>
      <c r="AA73" s="103">
        <f t="shared" si="12"/>
        <v>0</v>
      </c>
      <c r="AB73" s="2">
        <f t="shared" si="27"/>
        <v>0</v>
      </c>
      <c r="AC73" s="110">
        <f t="shared" si="28"/>
        <v>0</v>
      </c>
      <c r="AD73" s="112">
        <f t="shared" si="28"/>
        <v>0</v>
      </c>
      <c r="AE73" s="110">
        <f t="shared" si="13"/>
        <v>0</v>
      </c>
      <c r="AF73" s="2">
        <v>0</v>
      </c>
      <c r="AG73" s="110">
        <v>0</v>
      </c>
      <c r="AH73" s="112">
        <v>0</v>
      </c>
      <c r="AI73" s="110"/>
      <c r="AJ73" s="110"/>
      <c r="AL73" s="3"/>
      <c r="AM73" s="3"/>
    </row>
    <row r="74" spans="1:39" ht="19.899999999999999" customHeight="1" x14ac:dyDescent="0.2">
      <c r="A74" s="86"/>
      <c r="B74" s="114" t="s">
        <v>27</v>
      </c>
      <c r="C74" s="2">
        <v>250.99976000000001</v>
      </c>
      <c r="D74" s="2">
        <f>C74</f>
        <v>250.99976000000001</v>
      </c>
      <c r="E74" s="2">
        <v>232.65189000000001</v>
      </c>
      <c r="F74" s="2">
        <v>232.651892</v>
      </c>
      <c r="G74" s="110">
        <f t="shared" si="5"/>
        <v>0</v>
      </c>
      <c r="H74" s="110"/>
      <c r="I74" s="110"/>
      <c r="J74" s="110"/>
      <c r="K74" s="110">
        <f t="shared" si="6"/>
        <v>0</v>
      </c>
      <c r="L74" s="2"/>
      <c r="M74" s="110"/>
      <c r="N74" s="112"/>
      <c r="O74" s="110">
        <f t="shared" si="7"/>
        <v>19.099999999999994</v>
      </c>
      <c r="P74" s="2">
        <v>0</v>
      </c>
      <c r="Q74" s="2">
        <v>19.099999999999994</v>
      </c>
      <c r="R74" s="2">
        <v>0</v>
      </c>
      <c r="S74" s="110">
        <f>SUM(T74:V74)</f>
        <v>18.34787</v>
      </c>
      <c r="T74" s="2">
        <f>SUM(T70)-SUM(T71:T73)</f>
        <v>0</v>
      </c>
      <c r="U74" s="2">
        <f>SUM(U70)-SUM(U71:U73)</f>
        <v>18.34787</v>
      </c>
      <c r="V74" s="2">
        <f>SUM(V70)-SUM(V71:V73)</f>
        <v>0</v>
      </c>
      <c r="W74" s="110">
        <f>SUM(X74:Z74)</f>
        <v>18.34787</v>
      </c>
      <c r="X74" s="2">
        <f>SUM(X70)-SUM(X71:X73)</f>
        <v>0</v>
      </c>
      <c r="Y74" s="2">
        <f>SUM(Y70)-SUM(Y71:Y73)</f>
        <v>18.34787</v>
      </c>
      <c r="Z74" s="2">
        <f>SUM(Z70)-SUM(Z71:Z73)</f>
        <v>0</v>
      </c>
      <c r="AA74" s="103">
        <f t="shared" si="12"/>
        <v>0</v>
      </c>
      <c r="AB74" s="2">
        <f t="shared" si="27"/>
        <v>0</v>
      </c>
      <c r="AC74" s="110">
        <f t="shared" si="28"/>
        <v>0</v>
      </c>
      <c r="AD74" s="112">
        <f t="shared" si="28"/>
        <v>0</v>
      </c>
      <c r="AE74" s="110">
        <f t="shared" si="13"/>
        <v>0</v>
      </c>
      <c r="AF74" s="2">
        <v>0</v>
      </c>
      <c r="AG74" s="110">
        <v>0</v>
      </c>
      <c r="AH74" s="112">
        <v>0</v>
      </c>
      <c r="AI74" s="110"/>
      <c r="AJ74" s="110"/>
      <c r="AL74" s="3"/>
      <c r="AM74" s="3"/>
    </row>
    <row r="75" spans="1:39" ht="101.25" customHeight="1" x14ac:dyDescent="0.2">
      <c r="A75" s="86">
        <v>11</v>
      </c>
      <c r="B75" s="107" t="s">
        <v>138</v>
      </c>
      <c r="C75" s="24">
        <v>88859.27410000001</v>
      </c>
      <c r="D75" s="24">
        <v>11981.34893</v>
      </c>
      <c r="E75" s="24">
        <v>34725.160920000002</v>
      </c>
      <c r="F75" s="24">
        <v>34725.160920000002</v>
      </c>
      <c r="G75" s="108">
        <v>0</v>
      </c>
      <c r="H75" s="108">
        <v>0</v>
      </c>
      <c r="I75" s="108">
        <v>0</v>
      </c>
      <c r="J75" s="108">
        <v>0</v>
      </c>
      <c r="K75" s="108">
        <v>0</v>
      </c>
      <c r="L75" s="24">
        <v>0</v>
      </c>
      <c r="M75" s="24">
        <v>0</v>
      </c>
      <c r="N75" s="24">
        <v>0</v>
      </c>
      <c r="O75" s="108">
        <v>18240.8</v>
      </c>
      <c r="P75" s="24">
        <v>0</v>
      </c>
      <c r="Q75" s="24">
        <v>18240.8</v>
      </c>
      <c r="R75" s="24">
        <v>0</v>
      </c>
      <c r="S75" s="110">
        <f>SUM(T75,U75,V75)</f>
        <v>18147.44615</v>
      </c>
      <c r="T75" s="2" t="s">
        <v>128</v>
      </c>
      <c r="U75" s="2">
        <v>18147.44615</v>
      </c>
      <c r="V75" s="2" t="s">
        <v>128</v>
      </c>
      <c r="W75" s="29">
        <f>SUM(X75,Y75,Z75)</f>
        <v>18147.44615</v>
      </c>
      <c r="X75" s="111" t="s">
        <v>128</v>
      </c>
      <c r="Y75" s="111">
        <v>18147.44615</v>
      </c>
      <c r="Z75" s="111" t="s">
        <v>128</v>
      </c>
      <c r="AA75" s="103">
        <f t="shared" si="12"/>
        <v>0</v>
      </c>
      <c r="AB75" s="2">
        <f t="shared" si="27"/>
        <v>0</v>
      </c>
      <c r="AC75" s="110">
        <f t="shared" si="28"/>
        <v>0</v>
      </c>
      <c r="AD75" s="112">
        <f t="shared" si="28"/>
        <v>0</v>
      </c>
      <c r="AE75" s="29">
        <f t="shared" si="13"/>
        <v>0</v>
      </c>
      <c r="AF75" s="111">
        <f>SUM(AF76:AF79)</f>
        <v>0</v>
      </c>
      <c r="AG75" s="29">
        <f t="shared" ref="AG75:AH75" si="32">SUM(AG76:AG79)</f>
        <v>0</v>
      </c>
      <c r="AH75" s="113">
        <f t="shared" si="32"/>
        <v>0</v>
      </c>
      <c r="AI75" s="29">
        <v>12.632</v>
      </c>
      <c r="AJ75" s="29">
        <v>12.49</v>
      </c>
      <c r="AL75" s="3"/>
      <c r="AM75" s="3"/>
    </row>
    <row r="76" spans="1:39" ht="19.899999999999999" customHeight="1" x14ac:dyDescent="0.2">
      <c r="A76" s="86"/>
      <c r="B76" s="114" t="s">
        <v>24</v>
      </c>
      <c r="C76" s="2">
        <v>8805.2000000000007</v>
      </c>
      <c r="D76" s="2">
        <v>8805.2000000000007</v>
      </c>
      <c r="E76" s="2">
        <v>8690</v>
      </c>
      <c r="F76" s="2">
        <v>8690</v>
      </c>
      <c r="G76" s="110">
        <v>0</v>
      </c>
      <c r="H76" s="110"/>
      <c r="I76" s="110"/>
      <c r="J76" s="110"/>
      <c r="K76" s="110">
        <v>0</v>
      </c>
      <c r="L76" s="2"/>
      <c r="M76" s="110"/>
      <c r="N76" s="112"/>
      <c r="O76" s="110">
        <v>115.2</v>
      </c>
      <c r="P76" s="2">
        <v>0</v>
      </c>
      <c r="Q76" s="2">
        <v>115.2</v>
      </c>
      <c r="R76" s="2">
        <v>0</v>
      </c>
      <c r="S76" s="110">
        <v>25.2</v>
      </c>
      <c r="T76" s="2" t="s">
        <v>128</v>
      </c>
      <c r="U76" s="2">
        <v>25.2</v>
      </c>
      <c r="V76" s="2" t="s">
        <v>128</v>
      </c>
      <c r="W76" s="110">
        <v>25.2</v>
      </c>
      <c r="X76" s="2" t="s">
        <v>128</v>
      </c>
      <c r="Y76" s="2">
        <v>25.2</v>
      </c>
      <c r="Z76" s="2" t="s">
        <v>128</v>
      </c>
      <c r="AA76" s="103">
        <f t="shared" si="12"/>
        <v>0</v>
      </c>
      <c r="AB76" s="2">
        <f t="shared" si="27"/>
        <v>0</v>
      </c>
      <c r="AC76" s="110">
        <f t="shared" si="28"/>
        <v>0</v>
      </c>
      <c r="AD76" s="112">
        <f t="shared" si="28"/>
        <v>0</v>
      </c>
      <c r="AE76" s="110">
        <f t="shared" si="13"/>
        <v>0</v>
      </c>
      <c r="AF76" s="2">
        <v>0</v>
      </c>
      <c r="AG76" s="110">
        <v>0</v>
      </c>
      <c r="AH76" s="112">
        <v>0</v>
      </c>
      <c r="AI76" s="110"/>
      <c r="AJ76" s="110"/>
      <c r="AL76" s="3"/>
      <c r="AM76" s="3"/>
    </row>
    <row r="77" spans="1:39" ht="19.899999999999999" customHeight="1" x14ac:dyDescent="0.2">
      <c r="A77" s="86"/>
      <c r="B77" s="114" t="s">
        <v>25</v>
      </c>
      <c r="C77" s="2">
        <v>76877.925170000002</v>
      </c>
      <c r="D77" s="2"/>
      <c r="E77" s="2">
        <v>24799.430970000001</v>
      </c>
      <c r="F77" s="2">
        <v>24799.430970000001</v>
      </c>
      <c r="G77" s="110">
        <v>0</v>
      </c>
      <c r="H77" s="110"/>
      <c r="I77" s="110"/>
      <c r="J77" s="110"/>
      <c r="K77" s="110">
        <v>0</v>
      </c>
      <c r="L77" s="2"/>
      <c r="M77" s="110"/>
      <c r="N77" s="112"/>
      <c r="O77" s="110">
        <v>17584.985199999999</v>
      </c>
      <c r="P77" s="2">
        <v>0</v>
      </c>
      <c r="Q77" s="2">
        <v>17584.985199999999</v>
      </c>
      <c r="R77" s="2">
        <v>0</v>
      </c>
      <c r="S77" s="110">
        <v>17584.9764</v>
      </c>
      <c r="T77" s="2" t="s">
        <v>128</v>
      </c>
      <c r="U77" s="2">
        <v>17584.9764</v>
      </c>
      <c r="V77" s="2" t="s">
        <v>128</v>
      </c>
      <c r="W77" s="110">
        <v>17584.9764</v>
      </c>
      <c r="X77" s="2" t="s">
        <v>128</v>
      </c>
      <c r="Y77" s="2">
        <v>17584.9764</v>
      </c>
      <c r="Z77" s="2" t="s">
        <v>128</v>
      </c>
      <c r="AA77" s="103">
        <f t="shared" si="12"/>
        <v>0</v>
      </c>
      <c r="AB77" s="2">
        <f t="shared" si="27"/>
        <v>0</v>
      </c>
      <c r="AC77" s="110">
        <f t="shared" ref="AC77:AD106" si="33">SUM(Y77,I77)-SUM(M77)-SUM(U77,-AG77)</f>
        <v>0</v>
      </c>
      <c r="AD77" s="112">
        <f t="shared" si="33"/>
        <v>0</v>
      </c>
      <c r="AE77" s="110">
        <f t="shared" si="13"/>
        <v>0</v>
      </c>
      <c r="AF77" s="2">
        <v>0</v>
      </c>
      <c r="AG77" s="110">
        <v>0</v>
      </c>
      <c r="AH77" s="112">
        <v>0</v>
      </c>
      <c r="AI77" s="110"/>
      <c r="AJ77" s="110"/>
      <c r="AL77" s="3"/>
      <c r="AM77" s="3"/>
    </row>
    <row r="78" spans="1:39" ht="19.899999999999999" customHeight="1" x14ac:dyDescent="0.2">
      <c r="A78" s="86"/>
      <c r="B78" s="114" t="s">
        <v>26</v>
      </c>
      <c r="C78" s="2">
        <v>0</v>
      </c>
      <c r="D78" s="2"/>
      <c r="E78" s="2">
        <v>0</v>
      </c>
      <c r="F78" s="2">
        <v>0</v>
      </c>
      <c r="G78" s="110">
        <v>0</v>
      </c>
      <c r="H78" s="110"/>
      <c r="I78" s="110"/>
      <c r="J78" s="110"/>
      <c r="K78" s="110">
        <v>0</v>
      </c>
      <c r="L78" s="2"/>
      <c r="M78" s="110"/>
      <c r="N78" s="112"/>
      <c r="O78" s="110">
        <v>0</v>
      </c>
      <c r="P78" s="2">
        <v>0</v>
      </c>
      <c r="Q78" s="2">
        <v>0</v>
      </c>
      <c r="R78" s="2">
        <v>0</v>
      </c>
      <c r="S78" s="110">
        <v>0</v>
      </c>
      <c r="T78" s="2" t="s">
        <v>128</v>
      </c>
      <c r="U78" s="2" t="s">
        <v>128</v>
      </c>
      <c r="V78" s="2" t="s">
        <v>128</v>
      </c>
      <c r="W78" s="110">
        <v>0</v>
      </c>
      <c r="X78" s="2" t="s">
        <v>128</v>
      </c>
      <c r="Y78" s="2" t="s">
        <v>128</v>
      </c>
      <c r="Z78" s="2" t="s">
        <v>128</v>
      </c>
      <c r="AA78" s="103">
        <f t="shared" si="12"/>
        <v>0</v>
      </c>
      <c r="AB78" s="2">
        <f t="shared" si="27"/>
        <v>0</v>
      </c>
      <c r="AC78" s="110">
        <f t="shared" si="33"/>
        <v>0</v>
      </c>
      <c r="AD78" s="112">
        <f t="shared" si="33"/>
        <v>0</v>
      </c>
      <c r="AE78" s="110">
        <f t="shared" si="13"/>
        <v>0</v>
      </c>
      <c r="AF78" s="2">
        <v>0</v>
      </c>
      <c r="AG78" s="110">
        <v>0</v>
      </c>
      <c r="AH78" s="112">
        <v>0</v>
      </c>
      <c r="AI78" s="110"/>
      <c r="AJ78" s="110"/>
      <c r="AL78" s="3"/>
      <c r="AM78" s="3"/>
    </row>
    <row r="79" spans="1:39" ht="19.899999999999999" customHeight="1" x14ac:dyDescent="0.2">
      <c r="A79" s="86"/>
      <c r="B79" s="114" t="s">
        <v>27</v>
      </c>
      <c r="C79" s="2">
        <v>3176.1489299999998</v>
      </c>
      <c r="D79" s="2">
        <v>3176.1489299999998</v>
      </c>
      <c r="E79" s="2">
        <v>1235.7299500000001</v>
      </c>
      <c r="F79" s="2">
        <v>1235.7299500000001</v>
      </c>
      <c r="G79" s="110">
        <v>0</v>
      </c>
      <c r="H79" s="110"/>
      <c r="I79" s="110"/>
      <c r="J79" s="110"/>
      <c r="K79" s="110">
        <v>0</v>
      </c>
      <c r="L79" s="2"/>
      <c r="M79" s="110"/>
      <c r="N79" s="112"/>
      <c r="O79" s="110">
        <v>540.61480000000017</v>
      </c>
      <c r="P79" s="2">
        <v>0</v>
      </c>
      <c r="Q79" s="2">
        <v>540.61480000000017</v>
      </c>
      <c r="R79" s="2">
        <v>0</v>
      </c>
      <c r="S79" s="110">
        <f>SUM(T79:V79)</f>
        <v>537.26974999999948</v>
      </c>
      <c r="T79" s="2">
        <f>SUM(T75)-SUM(T76:T78)</f>
        <v>0</v>
      </c>
      <c r="U79" s="2">
        <f>SUM(U75)-SUM(U76:U78)</f>
        <v>537.26974999999948</v>
      </c>
      <c r="V79" s="2">
        <f>SUM(V75)-SUM(V76:V78)</f>
        <v>0</v>
      </c>
      <c r="W79" s="110">
        <f>SUM(X79:Z79)</f>
        <v>537.26974999999948</v>
      </c>
      <c r="X79" s="2">
        <f>SUM(X75)-SUM(X76:X78)</f>
        <v>0</v>
      </c>
      <c r="Y79" s="2">
        <f>SUM(Y75)-SUM(Y76:Y78)</f>
        <v>537.26974999999948</v>
      </c>
      <c r="Z79" s="2">
        <f>SUM(Z75)-SUM(Z76:Z78)</f>
        <v>0</v>
      </c>
      <c r="AA79" s="103">
        <f t="shared" si="12"/>
        <v>0</v>
      </c>
      <c r="AB79" s="2">
        <f t="shared" si="27"/>
        <v>0</v>
      </c>
      <c r="AC79" s="110">
        <f t="shared" si="33"/>
        <v>0</v>
      </c>
      <c r="AD79" s="112">
        <f t="shared" si="33"/>
        <v>0</v>
      </c>
      <c r="AE79" s="110">
        <f t="shared" si="13"/>
        <v>0</v>
      </c>
      <c r="AF79" s="2">
        <v>0</v>
      </c>
      <c r="AG79" s="110">
        <v>0</v>
      </c>
      <c r="AH79" s="112">
        <v>0</v>
      </c>
      <c r="AI79" s="110"/>
      <c r="AJ79" s="110"/>
      <c r="AL79" s="3"/>
      <c r="AM79" s="3"/>
    </row>
    <row r="80" spans="1:39" ht="87" customHeight="1" x14ac:dyDescent="0.2">
      <c r="A80" s="86">
        <v>12</v>
      </c>
      <c r="B80" s="107" t="s">
        <v>139</v>
      </c>
      <c r="C80" s="24">
        <v>3900.7899000000002</v>
      </c>
      <c r="D80" s="24">
        <f>SUM(D81:D84)</f>
        <v>1495.7899</v>
      </c>
      <c r="E80" s="24">
        <v>0</v>
      </c>
      <c r="F80" s="24">
        <v>0</v>
      </c>
      <c r="G80" s="108">
        <f t="shared" si="5"/>
        <v>0</v>
      </c>
      <c r="H80" s="108">
        <f>SUM(H81:H84)</f>
        <v>0</v>
      </c>
      <c r="I80" s="108">
        <f>SUM(I81:I84)</f>
        <v>0</v>
      </c>
      <c r="J80" s="108">
        <f>SUM(J81:J84)</f>
        <v>0</v>
      </c>
      <c r="K80" s="108">
        <f t="shared" si="6"/>
        <v>0</v>
      </c>
      <c r="L80" s="24">
        <f>SUM(L81:L84)</f>
        <v>0</v>
      </c>
      <c r="M80" s="24">
        <f>SUM(M81:M84)</f>
        <v>0</v>
      </c>
      <c r="N80" s="24">
        <f>SUM(N81:N84)</f>
        <v>0</v>
      </c>
      <c r="O80" s="108">
        <f t="shared" ref="O80:O84" si="34">P80+Q80+R80</f>
        <v>1401.3000000000002</v>
      </c>
      <c r="P80" s="24">
        <v>0</v>
      </c>
      <c r="Q80" s="24">
        <v>1401.3000000000002</v>
      </c>
      <c r="R80" s="24">
        <v>0</v>
      </c>
      <c r="S80" s="110">
        <f>SUM(T80,U80,V80)</f>
        <v>1393.8076999999998</v>
      </c>
      <c r="T80" s="2" t="s">
        <v>128</v>
      </c>
      <c r="U80" s="2">
        <v>1393.8076999999998</v>
      </c>
      <c r="V80" s="2" t="s">
        <v>128</v>
      </c>
      <c r="W80" s="29">
        <f>SUM(X80,Y80,Z80)</f>
        <v>1393.8076999999998</v>
      </c>
      <c r="X80" s="111" t="s">
        <v>128</v>
      </c>
      <c r="Y80" s="111">
        <v>1393.8076999999998</v>
      </c>
      <c r="Z80" s="111" t="s">
        <v>128</v>
      </c>
      <c r="AA80" s="103">
        <f t="shared" si="12"/>
        <v>0</v>
      </c>
      <c r="AB80" s="2">
        <f t="shared" si="27"/>
        <v>0</v>
      </c>
      <c r="AC80" s="110">
        <f t="shared" si="33"/>
        <v>0</v>
      </c>
      <c r="AD80" s="112">
        <f t="shared" si="33"/>
        <v>0</v>
      </c>
      <c r="AE80" s="29">
        <f t="shared" si="13"/>
        <v>0</v>
      </c>
      <c r="AF80" s="111">
        <f>SUM(AF81:AF84)</f>
        <v>0</v>
      </c>
      <c r="AG80" s="29">
        <f t="shared" ref="AG80:AH80" si="35">SUM(AG81:AG84)</f>
        <v>0</v>
      </c>
      <c r="AH80" s="113">
        <f t="shared" si="35"/>
        <v>0</v>
      </c>
      <c r="AI80" s="29"/>
      <c r="AJ80" s="29"/>
      <c r="AL80" s="3"/>
      <c r="AM80" s="3"/>
    </row>
    <row r="81" spans="1:39" ht="19.899999999999999" customHeight="1" x14ac:dyDescent="0.2">
      <c r="A81" s="86"/>
      <c r="B81" s="114" t="s">
        <v>24</v>
      </c>
      <c r="C81" s="2">
        <v>1361.3471199999999</v>
      </c>
      <c r="D81" s="2">
        <f>C81</f>
        <v>1361.3471199999999</v>
      </c>
      <c r="E81" s="2">
        <v>0</v>
      </c>
      <c r="F81" s="2">
        <v>0</v>
      </c>
      <c r="G81" s="110">
        <f t="shared" si="5"/>
        <v>0</v>
      </c>
      <c r="H81" s="110"/>
      <c r="I81" s="110"/>
      <c r="J81" s="110"/>
      <c r="K81" s="110">
        <f t="shared" si="6"/>
        <v>0</v>
      </c>
      <c r="L81" s="2"/>
      <c r="M81" s="110"/>
      <c r="N81" s="112"/>
      <c r="O81" s="110">
        <f t="shared" si="34"/>
        <v>1361.3471199999999</v>
      </c>
      <c r="P81" s="2">
        <v>0</v>
      </c>
      <c r="Q81" s="2">
        <v>1361.3471199999999</v>
      </c>
      <c r="R81" s="2">
        <v>0</v>
      </c>
      <c r="S81" s="110">
        <v>1361.3471199999999</v>
      </c>
      <c r="T81" s="2" t="s">
        <v>128</v>
      </c>
      <c r="U81" s="2">
        <v>1361.3471199999999</v>
      </c>
      <c r="V81" s="2" t="s">
        <v>128</v>
      </c>
      <c r="W81" s="110">
        <v>1361.3471199999999</v>
      </c>
      <c r="X81" s="2" t="s">
        <v>128</v>
      </c>
      <c r="Y81" s="2">
        <v>1361.3471199999999</v>
      </c>
      <c r="Z81" s="2" t="s">
        <v>128</v>
      </c>
      <c r="AA81" s="103">
        <f t="shared" si="12"/>
        <v>0</v>
      </c>
      <c r="AB81" s="2">
        <f t="shared" si="27"/>
        <v>0</v>
      </c>
      <c r="AC81" s="110">
        <f t="shared" si="33"/>
        <v>0</v>
      </c>
      <c r="AD81" s="112">
        <f t="shared" si="33"/>
        <v>0</v>
      </c>
      <c r="AE81" s="110">
        <f t="shared" si="13"/>
        <v>0</v>
      </c>
      <c r="AF81" s="2">
        <v>0</v>
      </c>
      <c r="AG81" s="110">
        <v>0</v>
      </c>
      <c r="AH81" s="112">
        <v>0</v>
      </c>
      <c r="AI81" s="110"/>
      <c r="AJ81" s="110"/>
      <c r="AL81" s="3"/>
      <c r="AM81" s="3"/>
    </row>
    <row r="82" spans="1:39" ht="19.899999999999999" customHeight="1" x14ac:dyDescent="0.2">
      <c r="A82" s="86"/>
      <c r="B82" s="114" t="s">
        <v>25</v>
      </c>
      <c r="C82" s="2">
        <v>2405</v>
      </c>
      <c r="D82" s="2"/>
      <c r="E82" s="2">
        <v>0</v>
      </c>
      <c r="F82" s="2">
        <v>0</v>
      </c>
      <c r="G82" s="110">
        <f t="shared" si="5"/>
        <v>0</v>
      </c>
      <c r="H82" s="110"/>
      <c r="I82" s="110"/>
      <c r="J82" s="110"/>
      <c r="K82" s="110">
        <f t="shared" si="6"/>
        <v>0</v>
      </c>
      <c r="L82" s="2"/>
      <c r="M82" s="110"/>
      <c r="N82" s="112"/>
      <c r="O82" s="110">
        <f t="shared" si="34"/>
        <v>0</v>
      </c>
      <c r="P82" s="2">
        <v>0</v>
      </c>
      <c r="Q82" s="2">
        <v>0</v>
      </c>
      <c r="R82" s="2">
        <v>0</v>
      </c>
      <c r="S82" s="110">
        <v>0</v>
      </c>
      <c r="T82" s="2" t="s">
        <v>128</v>
      </c>
      <c r="U82" s="2" t="s">
        <v>128</v>
      </c>
      <c r="V82" s="2" t="s">
        <v>128</v>
      </c>
      <c r="W82" s="110">
        <v>0</v>
      </c>
      <c r="X82" s="2" t="s">
        <v>128</v>
      </c>
      <c r="Y82" s="2" t="s">
        <v>128</v>
      </c>
      <c r="Z82" s="2" t="s">
        <v>128</v>
      </c>
      <c r="AA82" s="103">
        <f t="shared" si="12"/>
        <v>0</v>
      </c>
      <c r="AB82" s="2">
        <f t="shared" si="27"/>
        <v>0</v>
      </c>
      <c r="AC82" s="110">
        <f t="shared" si="33"/>
        <v>0</v>
      </c>
      <c r="AD82" s="112">
        <f t="shared" si="33"/>
        <v>0</v>
      </c>
      <c r="AE82" s="110">
        <f t="shared" si="13"/>
        <v>0</v>
      </c>
      <c r="AF82" s="2">
        <v>0</v>
      </c>
      <c r="AG82" s="110">
        <v>0</v>
      </c>
      <c r="AH82" s="112">
        <v>0</v>
      </c>
      <c r="AI82" s="110"/>
      <c r="AJ82" s="110"/>
      <c r="AL82" s="3"/>
      <c r="AM82" s="3"/>
    </row>
    <row r="83" spans="1:39" ht="19.899999999999999" customHeight="1" x14ac:dyDescent="0.2">
      <c r="A83" s="86"/>
      <c r="B83" s="114" t="s">
        <v>26</v>
      </c>
      <c r="C83" s="2">
        <v>0</v>
      </c>
      <c r="D83" s="2"/>
      <c r="E83" s="2">
        <v>0</v>
      </c>
      <c r="F83" s="2">
        <v>0</v>
      </c>
      <c r="G83" s="110">
        <f t="shared" si="5"/>
        <v>0</v>
      </c>
      <c r="H83" s="110"/>
      <c r="I83" s="110"/>
      <c r="J83" s="110"/>
      <c r="K83" s="110">
        <f t="shared" si="6"/>
        <v>0</v>
      </c>
      <c r="L83" s="2"/>
      <c r="M83" s="110"/>
      <c r="N83" s="112"/>
      <c r="O83" s="110">
        <f t="shared" si="34"/>
        <v>0</v>
      </c>
      <c r="P83" s="2">
        <v>0</v>
      </c>
      <c r="Q83" s="2">
        <v>0</v>
      </c>
      <c r="R83" s="2">
        <v>0</v>
      </c>
      <c r="S83" s="110">
        <v>0</v>
      </c>
      <c r="T83" s="2" t="s">
        <v>128</v>
      </c>
      <c r="U83" s="2" t="s">
        <v>128</v>
      </c>
      <c r="V83" s="2" t="s">
        <v>128</v>
      </c>
      <c r="W83" s="110">
        <v>0</v>
      </c>
      <c r="X83" s="2" t="s">
        <v>128</v>
      </c>
      <c r="Y83" s="2" t="s">
        <v>128</v>
      </c>
      <c r="Z83" s="2" t="s">
        <v>128</v>
      </c>
      <c r="AA83" s="103">
        <f t="shared" si="12"/>
        <v>0</v>
      </c>
      <c r="AB83" s="2">
        <f t="shared" si="27"/>
        <v>0</v>
      </c>
      <c r="AC83" s="110">
        <f t="shared" si="33"/>
        <v>0</v>
      </c>
      <c r="AD83" s="112">
        <f t="shared" si="33"/>
        <v>0</v>
      </c>
      <c r="AE83" s="110">
        <f t="shared" si="13"/>
        <v>0</v>
      </c>
      <c r="AF83" s="2">
        <v>0</v>
      </c>
      <c r="AG83" s="110">
        <v>0</v>
      </c>
      <c r="AH83" s="112">
        <v>0</v>
      </c>
      <c r="AI83" s="110"/>
      <c r="AJ83" s="110"/>
      <c r="AL83" s="3"/>
      <c r="AM83" s="3"/>
    </row>
    <row r="84" spans="1:39" ht="19.899999999999999" customHeight="1" x14ac:dyDescent="0.2">
      <c r="A84" s="86"/>
      <c r="B84" s="114" t="s">
        <v>27</v>
      </c>
      <c r="C84" s="2">
        <v>134.44278</v>
      </c>
      <c r="D84" s="2">
        <f>C84</f>
        <v>134.44278</v>
      </c>
      <c r="E84" s="2">
        <v>0</v>
      </c>
      <c r="F84" s="2">
        <v>0</v>
      </c>
      <c r="G84" s="110">
        <f t="shared" si="5"/>
        <v>0</v>
      </c>
      <c r="H84" s="110"/>
      <c r="I84" s="110"/>
      <c r="J84" s="110"/>
      <c r="K84" s="110">
        <f t="shared" si="6"/>
        <v>0</v>
      </c>
      <c r="L84" s="2"/>
      <c r="M84" s="110"/>
      <c r="N84" s="112"/>
      <c r="O84" s="110">
        <f t="shared" si="34"/>
        <v>39.95288000000042</v>
      </c>
      <c r="P84" s="2">
        <v>0</v>
      </c>
      <c r="Q84" s="2">
        <v>39.95288000000042</v>
      </c>
      <c r="R84" s="2">
        <v>0</v>
      </c>
      <c r="S84" s="110">
        <f>SUM(T84:V84)</f>
        <v>32.460579999999936</v>
      </c>
      <c r="T84" s="2">
        <f>SUM(T80)-SUM(T81:T83)</f>
        <v>0</v>
      </c>
      <c r="U84" s="2">
        <f>SUM(U80)-SUM(U81:U83)</f>
        <v>32.460579999999936</v>
      </c>
      <c r="V84" s="2">
        <f>SUM(V80)-SUM(V81:V83)</f>
        <v>0</v>
      </c>
      <c r="W84" s="110">
        <f>SUM(X84:Z84)</f>
        <v>32.460579999999936</v>
      </c>
      <c r="X84" s="2">
        <f>SUM(X80)-SUM(X81:X83)</f>
        <v>0</v>
      </c>
      <c r="Y84" s="2">
        <f>SUM(Y80)-SUM(Y81:Y83)</f>
        <v>32.460579999999936</v>
      </c>
      <c r="Z84" s="2">
        <f>SUM(Z80)-SUM(Z81:Z83)</f>
        <v>0</v>
      </c>
      <c r="AA84" s="103">
        <f t="shared" si="12"/>
        <v>0</v>
      </c>
      <c r="AB84" s="2">
        <f t="shared" si="27"/>
        <v>0</v>
      </c>
      <c r="AC84" s="110">
        <f t="shared" si="33"/>
        <v>0</v>
      </c>
      <c r="AD84" s="112">
        <f t="shared" si="33"/>
        <v>0</v>
      </c>
      <c r="AE84" s="110">
        <f t="shared" si="13"/>
        <v>0</v>
      </c>
      <c r="AF84" s="2">
        <v>0</v>
      </c>
      <c r="AG84" s="110">
        <v>0</v>
      </c>
      <c r="AH84" s="112">
        <v>0</v>
      </c>
      <c r="AI84" s="110"/>
      <c r="AJ84" s="110"/>
      <c r="AL84" s="3"/>
      <c r="AM84" s="3"/>
    </row>
    <row r="85" spans="1:39" ht="87" customHeight="1" x14ac:dyDescent="0.2">
      <c r="A85" s="86">
        <v>13</v>
      </c>
      <c r="B85" s="107" t="s">
        <v>140</v>
      </c>
      <c r="C85" s="24">
        <v>16896.331709999999</v>
      </c>
      <c r="D85" s="24">
        <v>4883.54547</v>
      </c>
      <c r="E85" s="24">
        <v>2129.79</v>
      </c>
      <c r="F85" s="24">
        <v>2129.79</v>
      </c>
      <c r="G85" s="108">
        <v>0</v>
      </c>
      <c r="H85" s="108">
        <v>0</v>
      </c>
      <c r="I85" s="108">
        <v>0</v>
      </c>
      <c r="J85" s="108">
        <v>0</v>
      </c>
      <c r="K85" s="108">
        <v>0</v>
      </c>
      <c r="L85" s="24">
        <v>0</v>
      </c>
      <c r="M85" s="24">
        <v>0</v>
      </c>
      <c r="N85" s="24">
        <v>0</v>
      </c>
      <c r="O85" s="108">
        <v>2541</v>
      </c>
      <c r="P85" s="24">
        <v>0</v>
      </c>
      <c r="Q85" s="24">
        <v>2541</v>
      </c>
      <c r="R85" s="24">
        <v>0</v>
      </c>
      <c r="S85" s="110">
        <f>SUM(T85,U85,V85)</f>
        <v>2527.5409500000001</v>
      </c>
      <c r="T85" s="2" t="s">
        <v>128</v>
      </c>
      <c r="U85" s="2">
        <v>2527.5409500000001</v>
      </c>
      <c r="V85" s="2" t="s">
        <v>128</v>
      </c>
      <c r="W85" s="29">
        <f>SUM(X85,Y85,Z85)</f>
        <v>2527.5408000000002</v>
      </c>
      <c r="X85" s="111" t="s">
        <v>128</v>
      </c>
      <c r="Y85" s="111">
        <f>Y86+Y89</f>
        <v>2527.5408000000002</v>
      </c>
      <c r="Z85" s="111" t="s">
        <v>128</v>
      </c>
      <c r="AA85" s="103">
        <f t="shared" si="12"/>
        <v>-1.4999999984866008E-4</v>
      </c>
      <c r="AB85" s="2">
        <f t="shared" si="27"/>
        <v>0</v>
      </c>
      <c r="AC85" s="110">
        <f t="shared" si="33"/>
        <v>-1.4999999984866008E-4</v>
      </c>
      <c r="AD85" s="112">
        <f t="shared" si="33"/>
        <v>0</v>
      </c>
      <c r="AE85" s="29">
        <f t="shared" si="13"/>
        <v>0</v>
      </c>
      <c r="AF85" s="111">
        <f>SUM(AF86:AF89)</f>
        <v>0</v>
      </c>
      <c r="AG85" s="29">
        <f t="shared" ref="AG85:AH85" si="36">SUM(AG86:AG89)</f>
        <v>0</v>
      </c>
      <c r="AH85" s="113">
        <f t="shared" si="36"/>
        <v>0</v>
      </c>
      <c r="AI85" s="29"/>
      <c r="AJ85" s="29"/>
      <c r="AL85" s="3"/>
      <c r="AM85" s="3"/>
    </row>
    <row r="86" spans="1:39" ht="19.899999999999999" customHeight="1" x14ac:dyDescent="0.2">
      <c r="A86" s="86"/>
      <c r="B86" s="114" t="s">
        <v>24</v>
      </c>
      <c r="C86" s="2">
        <v>4594.7608</v>
      </c>
      <c r="D86" s="2">
        <v>4594.7608</v>
      </c>
      <c r="E86" s="2">
        <v>2129.79</v>
      </c>
      <c r="F86" s="2">
        <v>2129.79</v>
      </c>
      <c r="G86" s="110">
        <v>0</v>
      </c>
      <c r="H86" s="110"/>
      <c r="I86" s="110"/>
      <c r="J86" s="110"/>
      <c r="K86" s="110">
        <v>0</v>
      </c>
      <c r="L86" s="2"/>
      <c r="M86" s="110"/>
      <c r="N86" s="112"/>
      <c r="O86" s="110">
        <v>2464.9708000000001</v>
      </c>
      <c r="P86" s="2">
        <v>0</v>
      </c>
      <c r="Q86" s="2">
        <v>2464.9708000000001</v>
      </c>
      <c r="R86" s="2">
        <v>0</v>
      </c>
      <c r="S86" s="110">
        <v>2464.9708000000001</v>
      </c>
      <c r="T86" s="2" t="s">
        <v>128</v>
      </c>
      <c r="U86" s="2">
        <v>2464.9708000000001</v>
      </c>
      <c r="V86" s="2" t="s">
        <v>128</v>
      </c>
      <c r="W86" s="110">
        <v>2464.9708000000001</v>
      </c>
      <c r="X86" s="2" t="s">
        <v>128</v>
      </c>
      <c r="Y86" s="2">
        <v>2464.9708000000001</v>
      </c>
      <c r="Z86" s="2" t="s">
        <v>128</v>
      </c>
      <c r="AA86" s="103">
        <f t="shared" si="12"/>
        <v>0</v>
      </c>
      <c r="AB86" s="2">
        <f t="shared" si="27"/>
        <v>0</v>
      </c>
      <c r="AC86" s="110">
        <f t="shared" si="33"/>
        <v>0</v>
      </c>
      <c r="AD86" s="112">
        <f t="shared" si="33"/>
        <v>0</v>
      </c>
      <c r="AE86" s="110">
        <f t="shared" si="13"/>
        <v>0</v>
      </c>
      <c r="AF86" s="2">
        <v>0</v>
      </c>
      <c r="AG86" s="110">
        <v>0</v>
      </c>
      <c r="AH86" s="112">
        <v>0</v>
      </c>
      <c r="AI86" s="110"/>
      <c r="AJ86" s="110"/>
      <c r="AL86" s="3"/>
      <c r="AM86" s="3"/>
    </row>
    <row r="87" spans="1:39" ht="19.899999999999999" customHeight="1" x14ac:dyDescent="0.2">
      <c r="A87" s="86"/>
      <c r="B87" s="114" t="s">
        <v>25</v>
      </c>
      <c r="C87" s="2">
        <v>0</v>
      </c>
      <c r="D87" s="2"/>
      <c r="E87" s="2">
        <v>0</v>
      </c>
      <c r="F87" s="2">
        <v>0</v>
      </c>
      <c r="G87" s="110">
        <v>0</v>
      </c>
      <c r="H87" s="110"/>
      <c r="I87" s="110"/>
      <c r="J87" s="110"/>
      <c r="K87" s="110">
        <v>0</v>
      </c>
      <c r="L87" s="2"/>
      <c r="M87" s="110"/>
      <c r="N87" s="112"/>
      <c r="O87" s="110">
        <v>0</v>
      </c>
      <c r="P87" s="2">
        <v>0</v>
      </c>
      <c r="Q87" s="2">
        <v>0</v>
      </c>
      <c r="R87" s="2">
        <v>0</v>
      </c>
      <c r="S87" s="110">
        <v>0</v>
      </c>
      <c r="T87" s="2" t="s">
        <v>128</v>
      </c>
      <c r="U87" s="2" t="s">
        <v>128</v>
      </c>
      <c r="V87" s="2" t="s">
        <v>128</v>
      </c>
      <c r="W87" s="110"/>
      <c r="X87" s="2" t="s">
        <v>128</v>
      </c>
      <c r="Y87" s="2">
        <v>0</v>
      </c>
      <c r="Z87" s="2" t="s">
        <v>128</v>
      </c>
      <c r="AA87" s="103">
        <f t="shared" si="12"/>
        <v>0</v>
      </c>
      <c r="AB87" s="2">
        <f t="shared" si="27"/>
        <v>0</v>
      </c>
      <c r="AC87" s="110">
        <f t="shared" si="33"/>
        <v>0</v>
      </c>
      <c r="AD87" s="112">
        <f t="shared" si="33"/>
        <v>0</v>
      </c>
      <c r="AE87" s="110">
        <f t="shared" si="13"/>
        <v>0</v>
      </c>
      <c r="AF87" s="2">
        <v>0</v>
      </c>
      <c r="AG87" s="110">
        <v>0</v>
      </c>
      <c r="AH87" s="112">
        <v>0</v>
      </c>
      <c r="AI87" s="110"/>
      <c r="AJ87" s="110"/>
      <c r="AL87" s="3"/>
      <c r="AM87" s="3"/>
    </row>
    <row r="88" spans="1:39" ht="19.899999999999999" customHeight="1" x14ac:dyDescent="0.2">
      <c r="A88" s="86"/>
      <c r="B88" s="114" t="s">
        <v>26</v>
      </c>
      <c r="C88" s="2">
        <v>0</v>
      </c>
      <c r="D88" s="2"/>
      <c r="E88" s="2">
        <v>0</v>
      </c>
      <c r="F88" s="2">
        <v>0</v>
      </c>
      <c r="G88" s="110">
        <v>0</v>
      </c>
      <c r="H88" s="110"/>
      <c r="I88" s="110"/>
      <c r="J88" s="110"/>
      <c r="K88" s="110">
        <v>0</v>
      </c>
      <c r="L88" s="2"/>
      <c r="M88" s="110"/>
      <c r="N88" s="112"/>
      <c r="O88" s="110">
        <v>0</v>
      </c>
      <c r="P88" s="2">
        <v>0</v>
      </c>
      <c r="Q88" s="2">
        <v>0</v>
      </c>
      <c r="R88" s="2">
        <v>0</v>
      </c>
      <c r="S88" s="110">
        <v>0</v>
      </c>
      <c r="T88" s="2" t="s">
        <v>128</v>
      </c>
      <c r="U88" s="2" t="s">
        <v>128</v>
      </c>
      <c r="V88" s="2" t="s">
        <v>128</v>
      </c>
      <c r="W88" s="110">
        <v>0</v>
      </c>
      <c r="X88" s="2" t="s">
        <v>128</v>
      </c>
      <c r="Y88" s="2" t="s">
        <v>128</v>
      </c>
      <c r="Z88" s="2" t="s">
        <v>128</v>
      </c>
      <c r="AA88" s="103">
        <f t="shared" si="12"/>
        <v>0</v>
      </c>
      <c r="AB88" s="2">
        <f t="shared" si="27"/>
        <v>0</v>
      </c>
      <c r="AC88" s="110">
        <f t="shared" si="33"/>
        <v>0</v>
      </c>
      <c r="AD88" s="112">
        <f t="shared" si="33"/>
        <v>0</v>
      </c>
      <c r="AE88" s="110">
        <f t="shared" si="13"/>
        <v>0</v>
      </c>
      <c r="AF88" s="2">
        <v>0</v>
      </c>
      <c r="AG88" s="110">
        <v>0</v>
      </c>
      <c r="AH88" s="112">
        <v>0</v>
      </c>
      <c r="AI88" s="110"/>
      <c r="AJ88" s="110"/>
      <c r="AL88" s="3"/>
      <c r="AM88" s="3"/>
    </row>
    <row r="89" spans="1:39" ht="19.899999999999999" customHeight="1" x14ac:dyDescent="0.2">
      <c r="A89" s="86"/>
      <c r="B89" s="114" t="s">
        <v>27</v>
      </c>
      <c r="C89" s="2">
        <v>288.78467000000001</v>
      </c>
      <c r="D89" s="2">
        <v>288.78467000000001</v>
      </c>
      <c r="E89" s="2">
        <v>0</v>
      </c>
      <c r="F89" s="2">
        <v>0</v>
      </c>
      <c r="G89" s="110">
        <v>0</v>
      </c>
      <c r="H89" s="110"/>
      <c r="I89" s="110"/>
      <c r="J89" s="110"/>
      <c r="K89" s="110">
        <v>0</v>
      </c>
      <c r="L89" s="2"/>
      <c r="M89" s="110"/>
      <c r="N89" s="112"/>
      <c r="O89" s="110">
        <v>76.029199999999946</v>
      </c>
      <c r="P89" s="2">
        <v>0</v>
      </c>
      <c r="Q89" s="2">
        <v>76.029199999999946</v>
      </c>
      <c r="R89" s="2">
        <v>0</v>
      </c>
      <c r="S89" s="110">
        <f>SUM(T89:V89)</f>
        <v>62.570150000000012</v>
      </c>
      <c r="T89" s="2">
        <f>SUM(T85)-SUM(T86:T88)</f>
        <v>0</v>
      </c>
      <c r="U89" s="2">
        <f>SUM(U85)-SUM(U86:U88)</f>
        <v>62.570150000000012</v>
      </c>
      <c r="V89" s="2">
        <f>SUM(V85)-SUM(V86:V88)</f>
        <v>0</v>
      </c>
      <c r="W89" s="110">
        <f>SUM(X89:Z89)</f>
        <v>62.57</v>
      </c>
      <c r="X89" s="2">
        <f>SUM(X85)-SUM(X86:X88)</f>
        <v>0</v>
      </c>
      <c r="Y89" s="2">
        <v>62.57</v>
      </c>
      <c r="Z89" s="2">
        <f>SUM(Z85)-SUM(Z86:Z88)</f>
        <v>0</v>
      </c>
      <c r="AA89" s="103">
        <f t="shared" si="12"/>
        <v>-1.5000000001208491E-4</v>
      </c>
      <c r="AB89" s="2">
        <f t="shared" si="27"/>
        <v>0</v>
      </c>
      <c r="AC89" s="110">
        <f t="shared" si="33"/>
        <v>-1.5000000001208491E-4</v>
      </c>
      <c r="AD89" s="112">
        <f t="shared" si="33"/>
        <v>0</v>
      </c>
      <c r="AE89" s="110">
        <f t="shared" si="13"/>
        <v>0</v>
      </c>
      <c r="AF89" s="2">
        <v>0</v>
      </c>
      <c r="AG89" s="110">
        <v>0</v>
      </c>
      <c r="AH89" s="112">
        <v>0</v>
      </c>
      <c r="AI89" s="110"/>
      <c r="AJ89" s="110"/>
      <c r="AL89" s="3"/>
      <c r="AM89" s="3"/>
    </row>
    <row r="90" spans="1:39" ht="87" customHeight="1" x14ac:dyDescent="0.2">
      <c r="A90" s="86">
        <v>14</v>
      </c>
      <c r="B90" s="107" t="s">
        <v>141</v>
      </c>
      <c r="C90" s="24">
        <v>15969.034509999999</v>
      </c>
      <c r="D90" s="24">
        <f>SUM(D91:D94)</f>
        <v>7765.8345100000006</v>
      </c>
      <c r="E90" s="24">
        <v>1100</v>
      </c>
      <c r="F90" s="24">
        <v>1100</v>
      </c>
      <c r="G90" s="108">
        <f t="shared" ref="G90:G134" si="37">H90+I90+J90</f>
        <v>0</v>
      </c>
      <c r="H90" s="108">
        <f>SUM(H91:H94)</f>
        <v>0</v>
      </c>
      <c r="I90" s="108">
        <f>SUM(I91:I94)</f>
        <v>0</v>
      </c>
      <c r="J90" s="108">
        <f>SUM(J91:J94)</f>
        <v>0</v>
      </c>
      <c r="K90" s="108">
        <f t="shared" ref="K90:K134" si="38">L90+M90+N90</f>
        <v>0</v>
      </c>
      <c r="L90" s="24">
        <f>SUM(L91:L94)</f>
        <v>0</v>
      </c>
      <c r="M90" s="24">
        <f>SUM(M91:M94)</f>
        <v>0</v>
      </c>
      <c r="N90" s="24">
        <f>SUM(N91:N94)</f>
        <v>0</v>
      </c>
      <c r="O90" s="108">
        <f t="shared" ref="O90:O134" si="39">P90+Q90+R90</f>
        <v>2325.3000000000002</v>
      </c>
      <c r="P90" s="24">
        <v>0</v>
      </c>
      <c r="Q90" s="24">
        <v>2325.3000000000002</v>
      </c>
      <c r="R90" s="24">
        <v>0</v>
      </c>
      <c r="S90" s="110">
        <f>SUM(T90,U90,V90)</f>
        <v>1722.1829299999999</v>
      </c>
      <c r="T90" s="2" t="s">
        <v>128</v>
      </c>
      <c r="U90" s="2">
        <v>1722.1829299999999</v>
      </c>
      <c r="V90" s="2" t="s">
        <v>128</v>
      </c>
      <c r="W90" s="29">
        <f>SUM(X90,Y90,Z90)</f>
        <v>1722.1829299999999</v>
      </c>
      <c r="X90" s="111" t="s">
        <v>128</v>
      </c>
      <c r="Y90" s="111">
        <v>1722.1829299999999</v>
      </c>
      <c r="Z90" s="111" t="s">
        <v>128</v>
      </c>
      <c r="AA90" s="103">
        <f t="shared" si="12"/>
        <v>0</v>
      </c>
      <c r="AB90" s="2">
        <f t="shared" si="27"/>
        <v>0</v>
      </c>
      <c r="AC90" s="110">
        <f t="shared" si="33"/>
        <v>0</v>
      </c>
      <c r="AD90" s="112">
        <f t="shared" si="33"/>
        <v>0</v>
      </c>
      <c r="AE90" s="29">
        <f t="shared" si="13"/>
        <v>0</v>
      </c>
      <c r="AF90" s="111">
        <f>SUM(AF91:AF94)</f>
        <v>0</v>
      </c>
      <c r="AG90" s="29">
        <f t="shared" ref="AG90:AH90" si="40">SUM(AG91:AG94)</f>
        <v>0</v>
      </c>
      <c r="AH90" s="113">
        <f t="shared" si="40"/>
        <v>0</v>
      </c>
      <c r="AI90" s="29"/>
      <c r="AJ90" s="29"/>
      <c r="AL90" s="3"/>
      <c r="AM90" s="3"/>
    </row>
    <row r="91" spans="1:39" ht="19.899999999999999" customHeight="1" x14ac:dyDescent="0.2">
      <c r="A91" s="86"/>
      <c r="B91" s="114" t="s">
        <v>24</v>
      </c>
      <c r="C91" s="2">
        <v>7337.1110200000003</v>
      </c>
      <c r="D91" s="2">
        <f>C91</f>
        <v>7337.1110200000003</v>
      </c>
      <c r="E91" s="2">
        <v>1100</v>
      </c>
      <c r="F91" s="2">
        <v>1100</v>
      </c>
      <c r="G91" s="110">
        <f t="shared" si="37"/>
        <v>0</v>
      </c>
      <c r="H91" s="110"/>
      <c r="I91" s="110"/>
      <c r="J91" s="110"/>
      <c r="K91" s="110">
        <f t="shared" si="38"/>
        <v>0</v>
      </c>
      <c r="L91" s="2"/>
      <c r="M91" s="110"/>
      <c r="N91" s="112"/>
      <c r="O91" s="110">
        <f t="shared" si="39"/>
        <v>2207.8110200000001</v>
      </c>
      <c r="P91" s="2">
        <v>0</v>
      </c>
      <c r="Q91" s="2">
        <v>2207.8110200000001</v>
      </c>
      <c r="R91" s="2">
        <v>0</v>
      </c>
      <c r="S91" s="110">
        <v>1693.34176</v>
      </c>
      <c r="T91" s="2" t="s">
        <v>128</v>
      </c>
      <c r="U91" s="2">
        <v>1693.34176</v>
      </c>
      <c r="V91" s="2" t="s">
        <v>128</v>
      </c>
      <c r="W91" s="110">
        <v>1693.34176</v>
      </c>
      <c r="X91" s="2" t="s">
        <v>128</v>
      </c>
      <c r="Y91" s="2">
        <v>1693.34176</v>
      </c>
      <c r="Z91" s="2" t="s">
        <v>128</v>
      </c>
      <c r="AA91" s="103">
        <f t="shared" si="12"/>
        <v>0</v>
      </c>
      <c r="AB91" s="2">
        <f t="shared" ref="AB91:AB94" si="41">SUM(X91,H91)-SUM(L91)-SUM(T91,-AF91)</f>
        <v>0</v>
      </c>
      <c r="AC91" s="110">
        <f t="shared" si="33"/>
        <v>0</v>
      </c>
      <c r="AD91" s="112">
        <f t="shared" si="33"/>
        <v>0</v>
      </c>
      <c r="AE91" s="110">
        <f t="shared" si="13"/>
        <v>0</v>
      </c>
      <c r="AF91" s="2">
        <v>0</v>
      </c>
      <c r="AG91" s="110">
        <v>0</v>
      </c>
      <c r="AH91" s="112">
        <v>0</v>
      </c>
      <c r="AI91" s="110"/>
      <c r="AJ91" s="110"/>
      <c r="AL91" s="3"/>
      <c r="AM91" s="3"/>
    </row>
    <row r="92" spans="1:39" ht="19.899999999999999" customHeight="1" x14ac:dyDescent="0.2">
      <c r="A92" s="86"/>
      <c r="B92" s="114" t="s">
        <v>25</v>
      </c>
      <c r="C92" s="2">
        <v>8203.2000000000007</v>
      </c>
      <c r="D92" s="2"/>
      <c r="E92" s="2">
        <v>0</v>
      </c>
      <c r="F92" s="2">
        <v>0</v>
      </c>
      <c r="G92" s="110">
        <f t="shared" si="37"/>
        <v>0</v>
      </c>
      <c r="H92" s="110"/>
      <c r="I92" s="110"/>
      <c r="J92" s="110"/>
      <c r="K92" s="110">
        <f t="shared" si="38"/>
        <v>0</v>
      </c>
      <c r="L92" s="2"/>
      <c r="M92" s="110"/>
      <c r="N92" s="112"/>
      <c r="O92" s="110">
        <f t="shared" si="39"/>
        <v>0</v>
      </c>
      <c r="P92" s="2">
        <v>0</v>
      </c>
      <c r="Q92" s="2">
        <v>0</v>
      </c>
      <c r="R92" s="2">
        <v>0</v>
      </c>
      <c r="S92" s="110">
        <v>0</v>
      </c>
      <c r="T92" s="2" t="s">
        <v>128</v>
      </c>
      <c r="U92" s="2" t="s">
        <v>128</v>
      </c>
      <c r="V92" s="2" t="s">
        <v>128</v>
      </c>
      <c r="W92" s="110">
        <v>0</v>
      </c>
      <c r="X92" s="2" t="s">
        <v>128</v>
      </c>
      <c r="Y92" s="2" t="s">
        <v>128</v>
      </c>
      <c r="Z92" s="2" t="s">
        <v>128</v>
      </c>
      <c r="AA92" s="103">
        <f t="shared" si="12"/>
        <v>0</v>
      </c>
      <c r="AB92" s="2">
        <f t="shared" si="41"/>
        <v>0</v>
      </c>
      <c r="AC92" s="110">
        <f t="shared" si="33"/>
        <v>0</v>
      </c>
      <c r="AD92" s="112">
        <f t="shared" si="33"/>
        <v>0</v>
      </c>
      <c r="AE92" s="110">
        <f t="shared" si="13"/>
        <v>0</v>
      </c>
      <c r="AF92" s="2">
        <v>0</v>
      </c>
      <c r="AG92" s="110">
        <v>0</v>
      </c>
      <c r="AH92" s="112">
        <v>0</v>
      </c>
      <c r="AI92" s="110"/>
      <c r="AJ92" s="110"/>
      <c r="AL92" s="3"/>
      <c r="AM92" s="3"/>
    </row>
    <row r="93" spans="1:39" ht="19.899999999999999" customHeight="1" x14ac:dyDescent="0.2">
      <c r="A93" s="86"/>
      <c r="B93" s="114" t="s">
        <v>26</v>
      </c>
      <c r="C93" s="2">
        <v>0</v>
      </c>
      <c r="D93" s="2"/>
      <c r="E93" s="2">
        <v>0</v>
      </c>
      <c r="F93" s="2">
        <v>0</v>
      </c>
      <c r="G93" s="110">
        <f t="shared" si="37"/>
        <v>0</v>
      </c>
      <c r="H93" s="110"/>
      <c r="I93" s="110"/>
      <c r="J93" s="110"/>
      <c r="K93" s="110">
        <f t="shared" si="38"/>
        <v>0</v>
      </c>
      <c r="L93" s="2"/>
      <c r="M93" s="110"/>
      <c r="N93" s="112"/>
      <c r="O93" s="110">
        <f t="shared" si="39"/>
        <v>0</v>
      </c>
      <c r="P93" s="2">
        <v>0</v>
      </c>
      <c r="Q93" s="2">
        <v>0</v>
      </c>
      <c r="R93" s="2">
        <v>0</v>
      </c>
      <c r="S93" s="110">
        <v>0</v>
      </c>
      <c r="T93" s="2" t="s">
        <v>128</v>
      </c>
      <c r="U93" s="2" t="s">
        <v>128</v>
      </c>
      <c r="V93" s="2" t="s">
        <v>128</v>
      </c>
      <c r="W93" s="110">
        <v>0</v>
      </c>
      <c r="X93" s="2" t="s">
        <v>128</v>
      </c>
      <c r="Y93" s="2" t="s">
        <v>128</v>
      </c>
      <c r="Z93" s="2" t="s">
        <v>128</v>
      </c>
      <c r="AA93" s="103">
        <f t="shared" si="12"/>
        <v>0</v>
      </c>
      <c r="AB93" s="2">
        <f t="shared" si="41"/>
        <v>0</v>
      </c>
      <c r="AC93" s="110">
        <f t="shared" si="33"/>
        <v>0</v>
      </c>
      <c r="AD93" s="112">
        <f t="shared" si="33"/>
        <v>0</v>
      </c>
      <c r="AE93" s="110">
        <f t="shared" si="13"/>
        <v>0</v>
      </c>
      <c r="AF93" s="2">
        <v>0</v>
      </c>
      <c r="AG93" s="110">
        <v>0</v>
      </c>
      <c r="AH93" s="112">
        <v>0</v>
      </c>
      <c r="AI93" s="110"/>
      <c r="AJ93" s="110"/>
      <c r="AL93" s="3"/>
      <c r="AM93" s="3"/>
    </row>
    <row r="94" spans="1:39" ht="19.899999999999999" customHeight="1" x14ac:dyDescent="0.2">
      <c r="A94" s="86"/>
      <c r="B94" s="114" t="s">
        <v>27</v>
      </c>
      <c r="C94" s="2">
        <v>428.72349000000003</v>
      </c>
      <c r="D94" s="2">
        <f>C94</f>
        <v>428.72349000000003</v>
      </c>
      <c r="E94" s="2">
        <v>0</v>
      </c>
      <c r="F94" s="2">
        <v>0</v>
      </c>
      <c r="G94" s="110">
        <f t="shared" si="37"/>
        <v>0</v>
      </c>
      <c r="H94" s="110"/>
      <c r="I94" s="110"/>
      <c r="J94" s="110"/>
      <c r="K94" s="110">
        <f t="shared" si="38"/>
        <v>0</v>
      </c>
      <c r="L94" s="2"/>
      <c r="M94" s="110"/>
      <c r="N94" s="112"/>
      <c r="O94" s="110">
        <f t="shared" si="39"/>
        <v>117.48898000000007</v>
      </c>
      <c r="P94" s="2">
        <v>0</v>
      </c>
      <c r="Q94" s="2">
        <v>117.48898000000007</v>
      </c>
      <c r="R94" s="2">
        <v>0</v>
      </c>
      <c r="S94" s="110">
        <f>SUM(T94:V94)</f>
        <v>28.84116999999992</v>
      </c>
      <c r="T94" s="2">
        <f>SUM(T90)-SUM(T91:T93)</f>
        <v>0</v>
      </c>
      <c r="U94" s="2">
        <f>SUM(U90)-SUM(U91:U93)</f>
        <v>28.84116999999992</v>
      </c>
      <c r="V94" s="2">
        <f>SUM(V90)-SUM(V91:V93)</f>
        <v>0</v>
      </c>
      <c r="W94" s="110">
        <f>SUM(X94:Z94)</f>
        <v>28.84116999999992</v>
      </c>
      <c r="X94" s="2">
        <f>SUM(X90)-SUM(X91:X93)</f>
        <v>0</v>
      </c>
      <c r="Y94" s="2">
        <f>SUM(Y90)-SUM(Y91:Y93)</f>
        <v>28.84116999999992</v>
      </c>
      <c r="Z94" s="2">
        <f>SUM(Z90)-SUM(Z91:Z93)</f>
        <v>0</v>
      </c>
      <c r="AA94" s="103">
        <f t="shared" si="12"/>
        <v>0</v>
      </c>
      <c r="AB94" s="2">
        <f t="shared" si="41"/>
        <v>0</v>
      </c>
      <c r="AC94" s="110">
        <f t="shared" si="33"/>
        <v>0</v>
      </c>
      <c r="AD94" s="112">
        <f t="shared" si="33"/>
        <v>0</v>
      </c>
      <c r="AE94" s="110">
        <f t="shared" si="13"/>
        <v>0</v>
      </c>
      <c r="AF94" s="2">
        <v>0</v>
      </c>
      <c r="AG94" s="110">
        <v>0</v>
      </c>
      <c r="AH94" s="112">
        <v>0</v>
      </c>
      <c r="AI94" s="110"/>
      <c r="AJ94" s="110"/>
      <c r="AL94" s="3"/>
      <c r="AM94" s="3"/>
    </row>
    <row r="95" spans="1:39" ht="75" customHeight="1" x14ac:dyDescent="0.2">
      <c r="A95" s="86">
        <v>15</v>
      </c>
      <c r="B95" s="107" t="s">
        <v>142</v>
      </c>
      <c r="C95" s="24">
        <v>7282.7151400000002</v>
      </c>
      <c r="D95" s="24">
        <f>SUM(D96:D99)</f>
        <v>2434.5663399999999</v>
      </c>
      <c r="E95" s="24">
        <v>7229.6151399999999</v>
      </c>
      <c r="F95" s="24">
        <v>7229.6151399999999</v>
      </c>
      <c r="G95" s="108">
        <f t="shared" si="37"/>
        <v>0</v>
      </c>
      <c r="H95" s="108">
        <f>SUM(H96:H99)</f>
        <v>0</v>
      </c>
      <c r="I95" s="108">
        <f>SUM(I96:I99)</f>
        <v>0</v>
      </c>
      <c r="J95" s="108">
        <f>SUM(J96:J99)</f>
        <v>0</v>
      </c>
      <c r="K95" s="108">
        <f t="shared" si="38"/>
        <v>0</v>
      </c>
      <c r="L95" s="24">
        <f>SUM(L96:L99)</f>
        <v>0</v>
      </c>
      <c r="M95" s="24">
        <f>SUM(M96:M99)</f>
        <v>0</v>
      </c>
      <c r="N95" s="24">
        <f>SUM(N96:N99)</f>
        <v>0</v>
      </c>
      <c r="O95" s="108">
        <f t="shared" si="39"/>
        <v>53.1</v>
      </c>
      <c r="P95" s="24">
        <v>0</v>
      </c>
      <c r="Q95" s="24">
        <v>53.1</v>
      </c>
      <c r="R95" s="24">
        <v>0</v>
      </c>
      <c r="S95" s="110">
        <f>SUM(T95,U95,V95)</f>
        <v>46.393450000000001</v>
      </c>
      <c r="T95" s="2" t="s">
        <v>128</v>
      </c>
      <c r="U95" s="2">
        <v>46.393450000000001</v>
      </c>
      <c r="V95" s="2" t="s">
        <v>128</v>
      </c>
      <c r="W95" s="29">
        <f>SUM(X95,Y95,Z95)</f>
        <v>46.393449999999994</v>
      </c>
      <c r="X95" s="111" t="s">
        <v>128</v>
      </c>
      <c r="Y95" s="111">
        <v>46.393449999999994</v>
      </c>
      <c r="Z95" s="111" t="s">
        <v>128</v>
      </c>
      <c r="AA95" s="103">
        <f t="shared" si="12"/>
        <v>0</v>
      </c>
      <c r="AB95" s="2">
        <f t="shared" ref="AB95:AB130" si="42">SUM(X95,H95)-SUM(L95)-SUM(T95,-AF95)</f>
        <v>0</v>
      </c>
      <c r="AC95" s="110">
        <f t="shared" si="33"/>
        <v>0</v>
      </c>
      <c r="AD95" s="112">
        <f t="shared" si="33"/>
        <v>0</v>
      </c>
      <c r="AE95" s="29">
        <f t="shared" si="13"/>
        <v>0</v>
      </c>
      <c r="AF95" s="111">
        <f>SUM(AF96:AF99)</f>
        <v>0</v>
      </c>
      <c r="AG95" s="29">
        <f t="shared" ref="AG95:AH95" si="43">SUM(AG96:AG99)</f>
        <v>0</v>
      </c>
      <c r="AH95" s="113">
        <f t="shared" si="43"/>
        <v>0</v>
      </c>
      <c r="AI95" s="29"/>
      <c r="AJ95" s="29"/>
      <c r="AL95" s="3"/>
      <c r="AM95" s="3"/>
    </row>
    <row r="96" spans="1:39" ht="19.899999999999999" customHeight="1" x14ac:dyDescent="0.2">
      <c r="A96" s="86"/>
      <c r="B96" s="114" t="s">
        <v>24</v>
      </c>
      <c r="C96" s="2">
        <v>2136</v>
      </c>
      <c r="D96" s="2">
        <f>C96</f>
        <v>2136</v>
      </c>
      <c r="E96" s="2">
        <v>2136</v>
      </c>
      <c r="F96" s="2">
        <v>2136</v>
      </c>
      <c r="G96" s="110">
        <f t="shared" si="37"/>
        <v>0</v>
      </c>
      <c r="H96" s="110"/>
      <c r="I96" s="110"/>
      <c r="J96" s="110"/>
      <c r="K96" s="110">
        <f t="shared" si="38"/>
        <v>0</v>
      </c>
      <c r="L96" s="2"/>
      <c r="M96" s="110"/>
      <c r="N96" s="112"/>
      <c r="O96" s="110">
        <f t="shared" si="39"/>
        <v>0</v>
      </c>
      <c r="P96" s="2">
        <v>0</v>
      </c>
      <c r="Q96" s="2">
        <v>0</v>
      </c>
      <c r="R96" s="2">
        <v>0</v>
      </c>
      <c r="S96" s="110">
        <v>0</v>
      </c>
      <c r="T96" s="2" t="s">
        <v>128</v>
      </c>
      <c r="U96" s="2" t="s">
        <v>128</v>
      </c>
      <c r="V96" s="2" t="s">
        <v>128</v>
      </c>
      <c r="W96" s="110">
        <v>0</v>
      </c>
      <c r="X96" s="2" t="s">
        <v>128</v>
      </c>
      <c r="Y96" s="2" t="s">
        <v>128</v>
      </c>
      <c r="Z96" s="2" t="s">
        <v>128</v>
      </c>
      <c r="AA96" s="103">
        <f t="shared" si="12"/>
        <v>0</v>
      </c>
      <c r="AB96" s="2">
        <f t="shared" ref="AB96:AB99" si="44">SUM(X96,H96)-SUM(L96)-SUM(T96,-AF96)</f>
        <v>0</v>
      </c>
      <c r="AC96" s="110">
        <f t="shared" si="33"/>
        <v>0</v>
      </c>
      <c r="AD96" s="112">
        <f t="shared" si="33"/>
        <v>0</v>
      </c>
      <c r="AE96" s="110">
        <f t="shared" si="13"/>
        <v>0</v>
      </c>
      <c r="AF96" s="2">
        <v>0</v>
      </c>
      <c r="AG96" s="110">
        <v>0</v>
      </c>
      <c r="AH96" s="112">
        <v>0</v>
      </c>
      <c r="AI96" s="110"/>
      <c r="AJ96" s="110"/>
      <c r="AL96" s="3"/>
      <c r="AM96" s="3"/>
    </row>
    <row r="97" spans="1:39" ht="19.899999999999999" customHeight="1" x14ac:dyDescent="0.2">
      <c r="A97" s="86"/>
      <c r="B97" s="114" t="s">
        <v>25</v>
      </c>
      <c r="C97" s="2">
        <v>4848.1487999999999</v>
      </c>
      <c r="D97" s="2"/>
      <c r="E97" s="2">
        <v>4848.1487999999999</v>
      </c>
      <c r="F97" s="2">
        <v>4848.1487999999999</v>
      </c>
      <c r="G97" s="110">
        <f t="shared" si="37"/>
        <v>0</v>
      </c>
      <c r="H97" s="110"/>
      <c r="I97" s="110"/>
      <c r="J97" s="110"/>
      <c r="K97" s="110">
        <f t="shared" si="38"/>
        <v>0</v>
      </c>
      <c r="L97" s="2"/>
      <c r="M97" s="110"/>
      <c r="N97" s="112"/>
      <c r="O97" s="110">
        <f t="shared" si="39"/>
        <v>0</v>
      </c>
      <c r="P97" s="2">
        <v>0</v>
      </c>
      <c r="Q97" s="2">
        <v>0</v>
      </c>
      <c r="R97" s="2">
        <v>0</v>
      </c>
      <c r="S97" s="110">
        <v>0</v>
      </c>
      <c r="T97" s="2" t="s">
        <v>128</v>
      </c>
      <c r="U97" s="2" t="s">
        <v>128</v>
      </c>
      <c r="V97" s="2" t="s">
        <v>128</v>
      </c>
      <c r="W97" s="110">
        <v>0</v>
      </c>
      <c r="X97" s="2" t="s">
        <v>128</v>
      </c>
      <c r="Y97" s="2" t="s">
        <v>128</v>
      </c>
      <c r="Z97" s="2" t="s">
        <v>128</v>
      </c>
      <c r="AA97" s="103">
        <f t="shared" si="12"/>
        <v>0</v>
      </c>
      <c r="AB97" s="2">
        <f t="shared" si="44"/>
        <v>0</v>
      </c>
      <c r="AC97" s="110">
        <f t="shared" si="33"/>
        <v>0</v>
      </c>
      <c r="AD97" s="112">
        <f t="shared" si="33"/>
        <v>0</v>
      </c>
      <c r="AE97" s="110">
        <f t="shared" si="13"/>
        <v>0</v>
      </c>
      <c r="AF97" s="2">
        <v>0</v>
      </c>
      <c r="AG97" s="110">
        <v>0</v>
      </c>
      <c r="AH97" s="112">
        <v>0</v>
      </c>
      <c r="AI97" s="110"/>
      <c r="AJ97" s="110"/>
      <c r="AL97" s="3"/>
      <c r="AM97" s="3"/>
    </row>
    <row r="98" spans="1:39" ht="19.899999999999999" customHeight="1" x14ac:dyDescent="0.2">
      <c r="A98" s="86"/>
      <c r="B98" s="114" t="s">
        <v>26</v>
      </c>
      <c r="C98" s="2">
        <v>0</v>
      </c>
      <c r="D98" s="2"/>
      <c r="E98" s="2">
        <v>0</v>
      </c>
      <c r="F98" s="2">
        <v>0</v>
      </c>
      <c r="G98" s="110">
        <f t="shared" si="37"/>
        <v>0</v>
      </c>
      <c r="H98" s="110"/>
      <c r="I98" s="110"/>
      <c r="J98" s="110"/>
      <c r="K98" s="110">
        <f t="shared" si="38"/>
        <v>0</v>
      </c>
      <c r="L98" s="2"/>
      <c r="M98" s="110"/>
      <c r="N98" s="112"/>
      <c r="O98" s="110">
        <f t="shared" si="39"/>
        <v>0</v>
      </c>
      <c r="P98" s="2">
        <v>0</v>
      </c>
      <c r="Q98" s="2">
        <v>0</v>
      </c>
      <c r="R98" s="2">
        <v>0</v>
      </c>
      <c r="S98" s="110">
        <v>0</v>
      </c>
      <c r="T98" s="2" t="s">
        <v>128</v>
      </c>
      <c r="U98" s="2" t="s">
        <v>128</v>
      </c>
      <c r="V98" s="2" t="s">
        <v>128</v>
      </c>
      <c r="W98" s="110">
        <v>0</v>
      </c>
      <c r="X98" s="2" t="s">
        <v>128</v>
      </c>
      <c r="Y98" s="2" t="s">
        <v>128</v>
      </c>
      <c r="Z98" s="2" t="s">
        <v>128</v>
      </c>
      <c r="AA98" s="103">
        <f t="shared" si="12"/>
        <v>0</v>
      </c>
      <c r="AB98" s="2">
        <f t="shared" si="44"/>
        <v>0</v>
      </c>
      <c r="AC98" s="110">
        <f t="shared" si="33"/>
        <v>0</v>
      </c>
      <c r="AD98" s="112">
        <f t="shared" si="33"/>
        <v>0</v>
      </c>
      <c r="AE98" s="110">
        <f t="shared" si="13"/>
        <v>0</v>
      </c>
      <c r="AF98" s="2">
        <v>0</v>
      </c>
      <c r="AG98" s="110">
        <v>0</v>
      </c>
      <c r="AH98" s="112">
        <v>0</v>
      </c>
      <c r="AI98" s="110"/>
      <c r="AJ98" s="110"/>
      <c r="AL98" s="3"/>
      <c r="AM98" s="3"/>
    </row>
    <row r="99" spans="1:39" ht="19.899999999999999" customHeight="1" x14ac:dyDescent="0.2">
      <c r="A99" s="86"/>
      <c r="B99" s="114" t="s">
        <v>27</v>
      </c>
      <c r="C99" s="2">
        <v>298.56633999999997</v>
      </c>
      <c r="D99" s="2">
        <f>C99</f>
        <v>298.56633999999997</v>
      </c>
      <c r="E99" s="2">
        <v>245.46634</v>
      </c>
      <c r="F99" s="2">
        <v>245.46634</v>
      </c>
      <c r="G99" s="110">
        <f t="shared" si="37"/>
        <v>0</v>
      </c>
      <c r="H99" s="110"/>
      <c r="I99" s="110"/>
      <c r="J99" s="110"/>
      <c r="K99" s="110">
        <f t="shared" si="38"/>
        <v>0</v>
      </c>
      <c r="L99" s="2"/>
      <c r="M99" s="110"/>
      <c r="N99" s="112"/>
      <c r="O99" s="110">
        <f t="shared" si="39"/>
        <v>53.1</v>
      </c>
      <c r="P99" s="2">
        <v>0</v>
      </c>
      <c r="Q99" s="2">
        <v>53.1</v>
      </c>
      <c r="R99" s="2">
        <v>0</v>
      </c>
      <c r="S99" s="110">
        <f>SUM(T99:V99)</f>
        <v>46.393450000000001</v>
      </c>
      <c r="T99" s="2">
        <f>SUM(T95)-SUM(T96:T98)</f>
        <v>0</v>
      </c>
      <c r="U99" s="2">
        <f>SUM(U95)-SUM(U96:U98)</f>
        <v>46.393450000000001</v>
      </c>
      <c r="V99" s="2">
        <f>SUM(V95)-SUM(V96:V98)</f>
        <v>0</v>
      </c>
      <c r="W99" s="110">
        <f>SUM(X99:Z99)</f>
        <v>46.393449999999994</v>
      </c>
      <c r="X99" s="2">
        <f>SUM(X95)-SUM(X96:X98)</f>
        <v>0</v>
      </c>
      <c r="Y99" s="2">
        <f>SUM(Y95)-SUM(Y96:Y98)</f>
        <v>46.393449999999994</v>
      </c>
      <c r="Z99" s="2">
        <f>SUM(Z95)-SUM(Z96:Z98)</f>
        <v>0</v>
      </c>
      <c r="AA99" s="103">
        <f t="shared" si="12"/>
        <v>0</v>
      </c>
      <c r="AB99" s="2">
        <f t="shared" si="44"/>
        <v>0</v>
      </c>
      <c r="AC99" s="110">
        <f t="shared" si="33"/>
        <v>0</v>
      </c>
      <c r="AD99" s="112">
        <f t="shared" si="33"/>
        <v>0</v>
      </c>
      <c r="AE99" s="110">
        <f t="shared" si="13"/>
        <v>0</v>
      </c>
      <c r="AF99" s="2">
        <v>0</v>
      </c>
      <c r="AG99" s="110">
        <v>0</v>
      </c>
      <c r="AH99" s="112">
        <v>0</v>
      </c>
      <c r="AI99" s="110"/>
      <c r="AJ99" s="110"/>
      <c r="AL99" s="3"/>
      <c r="AM99" s="3"/>
    </row>
    <row r="100" spans="1:39" ht="73.5" customHeight="1" x14ac:dyDescent="0.2">
      <c r="A100" s="86">
        <v>16</v>
      </c>
      <c r="B100" s="107" t="s">
        <v>143</v>
      </c>
      <c r="C100" s="24">
        <v>3265.1269600000001</v>
      </c>
      <c r="D100" s="24">
        <f>SUM(D101:D104)</f>
        <v>989.47816</v>
      </c>
      <c r="E100" s="24">
        <v>831.60082999999997</v>
      </c>
      <c r="F100" s="24">
        <v>831.60082999999997</v>
      </c>
      <c r="G100" s="108">
        <f t="shared" si="37"/>
        <v>0</v>
      </c>
      <c r="H100" s="108">
        <f>SUM(H101:H104)</f>
        <v>0</v>
      </c>
      <c r="I100" s="108">
        <f>SUM(I101:I104)</f>
        <v>0</v>
      </c>
      <c r="J100" s="108">
        <f>SUM(J101:J104)</f>
        <v>0</v>
      </c>
      <c r="K100" s="108">
        <f t="shared" si="38"/>
        <v>0</v>
      </c>
      <c r="L100" s="24">
        <f>SUM(L101:L104)</f>
        <v>0</v>
      </c>
      <c r="M100" s="24">
        <f>SUM(M101:M104)</f>
        <v>0</v>
      </c>
      <c r="N100" s="24">
        <f>SUM(N101:N104)</f>
        <v>0</v>
      </c>
      <c r="O100" s="108">
        <f t="shared" si="39"/>
        <v>2434</v>
      </c>
      <c r="P100" s="24">
        <v>0</v>
      </c>
      <c r="Q100" s="24">
        <v>2434</v>
      </c>
      <c r="R100" s="24">
        <v>0</v>
      </c>
      <c r="S100" s="110">
        <f>SUM(T100,U100,V100)</f>
        <v>2354.4476</v>
      </c>
      <c r="T100" s="2" t="s">
        <v>128</v>
      </c>
      <c r="U100" s="2">
        <v>2354.4476</v>
      </c>
      <c r="V100" s="2" t="s">
        <v>128</v>
      </c>
      <c r="W100" s="29">
        <f>SUM(X100,Y100,Z100)</f>
        <v>2354.4476</v>
      </c>
      <c r="X100" s="111" t="s">
        <v>128</v>
      </c>
      <c r="Y100" s="111">
        <v>2354.4476</v>
      </c>
      <c r="Z100" s="111" t="s">
        <v>128</v>
      </c>
      <c r="AA100" s="103">
        <f t="shared" si="12"/>
        <v>0</v>
      </c>
      <c r="AB100" s="2">
        <f t="shared" si="42"/>
        <v>0</v>
      </c>
      <c r="AC100" s="110">
        <f t="shared" si="33"/>
        <v>0</v>
      </c>
      <c r="AD100" s="112">
        <f t="shared" si="33"/>
        <v>0</v>
      </c>
      <c r="AE100" s="29">
        <f t="shared" si="13"/>
        <v>0</v>
      </c>
      <c r="AF100" s="111">
        <f>SUM(AF101:AF104)</f>
        <v>0</v>
      </c>
      <c r="AG100" s="29">
        <f t="shared" ref="AG100:AH100" si="45">SUM(AG101:AG104)</f>
        <v>0</v>
      </c>
      <c r="AH100" s="113">
        <f t="shared" si="45"/>
        <v>0</v>
      </c>
      <c r="AI100" s="29">
        <v>2.67</v>
      </c>
      <c r="AJ100" s="29">
        <v>2.67</v>
      </c>
      <c r="AL100" s="3"/>
      <c r="AM100" s="3"/>
    </row>
    <row r="101" spans="1:39" ht="19.899999999999999" customHeight="1" x14ac:dyDescent="0.2">
      <c r="A101" s="86"/>
      <c r="B101" s="114" t="s">
        <v>24</v>
      </c>
      <c r="C101" s="2">
        <v>800</v>
      </c>
      <c r="D101" s="2">
        <f>C101</f>
        <v>800</v>
      </c>
      <c r="E101" s="2">
        <v>800</v>
      </c>
      <c r="F101" s="2">
        <v>800</v>
      </c>
      <c r="G101" s="110">
        <f t="shared" si="37"/>
        <v>0</v>
      </c>
      <c r="H101" s="110"/>
      <c r="I101" s="110"/>
      <c r="J101" s="110"/>
      <c r="K101" s="110">
        <f t="shared" si="38"/>
        <v>0</v>
      </c>
      <c r="L101" s="2"/>
      <c r="M101" s="110"/>
      <c r="N101" s="112"/>
      <c r="O101" s="110">
        <f t="shared" si="39"/>
        <v>0</v>
      </c>
      <c r="P101" s="2">
        <v>0</v>
      </c>
      <c r="Q101" s="2">
        <v>0</v>
      </c>
      <c r="R101" s="2">
        <v>0</v>
      </c>
      <c r="S101" s="110">
        <v>0</v>
      </c>
      <c r="T101" s="2" t="s">
        <v>128</v>
      </c>
      <c r="U101" s="2" t="s">
        <v>128</v>
      </c>
      <c r="V101" s="2" t="s">
        <v>128</v>
      </c>
      <c r="W101" s="110">
        <v>0</v>
      </c>
      <c r="X101" s="2" t="s">
        <v>128</v>
      </c>
      <c r="Y101" s="2" t="s">
        <v>128</v>
      </c>
      <c r="Z101" s="2" t="s">
        <v>128</v>
      </c>
      <c r="AA101" s="103">
        <f t="shared" si="12"/>
        <v>0</v>
      </c>
      <c r="AB101" s="2">
        <f t="shared" si="42"/>
        <v>0</v>
      </c>
      <c r="AC101" s="110">
        <f t="shared" si="33"/>
        <v>0</v>
      </c>
      <c r="AD101" s="112">
        <f t="shared" si="33"/>
        <v>0</v>
      </c>
      <c r="AE101" s="110">
        <f t="shared" si="13"/>
        <v>0</v>
      </c>
      <c r="AF101" s="2">
        <v>0</v>
      </c>
      <c r="AG101" s="110">
        <v>0</v>
      </c>
      <c r="AH101" s="112">
        <v>0</v>
      </c>
      <c r="AI101" s="110"/>
      <c r="AJ101" s="110"/>
      <c r="AL101" s="3"/>
      <c r="AM101" s="3"/>
    </row>
    <row r="102" spans="1:39" ht="19.899999999999999" customHeight="1" x14ac:dyDescent="0.2">
      <c r="A102" s="86"/>
      <c r="B102" s="114" t="s">
        <v>25</v>
      </c>
      <c r="C102" s="2">
        <v>2275.6487999999999</v>
      </c>
      <c r="D102" s="2"/>
      <c r="E102" s="2">
        <v>0</v>
      </c>
      <c r="F102" s="2">
        <v>0</v>
      </c>
      <c r="G102" s="110">
        <f t="shared" si="37"/>
        <v>0</v>
      </c>
      <c r="H102" s="110"/>
      <c r="I102" s="110"/>
      <c r="J102" s="110"/>
      <c r="K102" s="110">
        <f t="shared" si="38"/>
        <v>0</v>
      </c>
      <c r="L102" s="2"/>
      <c r="M102" s="110"/>
      <c r="N102" s="112"/>
      <c r="O102" s="110">
        <f t="shared" si="39"/>
        <v>2275.6487999999999</v>
      </c>
      <c r="P102" s="2">
        <v>0</v>
      </c>
      <c r="Q102" s="2">
        <v>2275.6487999999999</v>
      </c>
      <c r="R102" s="2">
        <v>0</v>
      </c>
      <c r="S102" s="110">
        <v>2275.6487999999999</v>
      </c>
      <c r="T102" s="2" t="s">
        <v>128</v>
      </c>
      <c r="U102" s="2">
        <v>2275.6487999999999</v>
      </c>
      <c r="V102" s="2" t="s">
        <v>128</v>
      </c>
      <c r="W102" s="110">
        <v>2275.6487999999999</v>
      </c>
      <c r="X102" s="2" t="s">
        <v>128</v>
      </c>
      <c r="Y102" s="2">
        <v>2275.6487999999999</v>
      </c>
      <c r="Z102" s="2" t="s">
        <v>128</v>
      </c>
      <c r="AA102" s="103">
        <f t="shared" si="12"/>
        <v>0</v>
      </c>
      <c r="AB102" s="2">
        <f t="shared" si="42"/>
        <v>0</v>
      </c>
      <c r="AC102" s="110">
        <f t="shared" si="33"/>
        <v>0</v>
      </c>
      <c r="AD102" s="112">
        <f t="shared" si="33"/>
        <v>0</v>
      </c>
      <c r="AE102" s="110">
        <f t="shared" si="13"/>
        <v>0</v>
      </c>
      <c r="AF102" s="2">
        <v>0</v>
      </c>
      <c r="AG102" s="110">
        <v>0</v>
      </c>
      <c r="AH102" s="112">
        <v>0</v>
      </c>
      <c r="AI102" s="110"/>
      <c r="AJ102" s="110"/>
      <c r="AL102" s="3"/>
      <c r="AM102" s="3"/>
    </row>
    <row r="103" spans="1:39" ht="19.899999999999999" customHeight="1" x14ac:dyDescent="0.2">
      <c r="A103" s="86"/>
      <c r="B103" s="114" t="s">
        <v>26</v>
      </c>
      <c r="C103" s="2">
        <v>0</v>
      </c>
      <c r="D103" s="2"/>
      <c r="E103" s="2">
        <v>0</v>
      </c>
      <c r="F103" s="2">
        <v>0</v>
      </c>
      <c r="G103" s="110">
        <f t="shared" si="37"/>
        <v>0</v>
      </c>
      <c r="H103" s="110"/>
      <c r="I103" s="110"/>
      <c r="J103" s="110"/>
      <c r="K103" s="110">
        <f t="shared" si="38"/>
        <v>0</v>
      </c>
      <c r="L103" s="2"/>
      <c r="M103" s="110"/>
      <c r="N103" s="112"/>
      <c r="O103" s="110">
        <f t="shared" si="39"/>
        <v>0</v>
      </c>
      <c r="P103" s="2">
        <v>0</v>
      </c>
      <c r="Q103" s="2">
        <v>0</v>
      </c>
      <c r="R103" s="2">
        <v>0</v>
      </c>
      <c r="S103" s="110">
        <v>0</v>
      </c>
      <c r="T103" s="2" t="s">
        <v>128</v>
      </c>
      <c r="U103" s="2" t="s">
        <v>128</v>
      </c>
      <c r="V103" s="2" t="s">
        <v>128</v>
      </c>
      <c r="W103" s="110">
        <v>0</v>
      </c>
      <c r="X103" s="2" t="s">
        <v>128</v>
      </c>
      <c r="Y103" s="2" t="s">
        <v>128</v>
      </c>
      <c r="Z103" s="2" t="s">
        <v>128</v>
      </c>
      <c r="AA103" s="103">
        <f t="shared" si="12"/>
        <v>0</v>
      </c>
      <c r="AB103" s="2">
        <f t="shared" si="42"/>
        <v>0</v>
      </c>
      <c r="AC103" s="110">
        <f t="shared" si="33"/>
        <v>0</v>
      </c>
      <c r="AD103" s="112">
        <f t="shared" si="33"/>
        <v>0</v>
      </c>
      <c r="AE103" s="110">
        <f t="shared" si="13"/>
        <v>0</v>
      </c>
      <c r="AF103" s="2">
        <v>0</v>
      </c>
      <c r="AG103" s="110">
        <v>0</v>
      </c>
      <c r="AH103" s="112">
        <v>0</v>
      </c>
      <c r="AI103" s="110"/>
      <c r="AJ103" s="110"/>
      <c r="AL103" s="3"/>
      <c r="AM103" s="3"/>
    </row>
    <row r="104" spans="1:39" ht="19.899999999999999" customHeight="1" x14ac:dyDescent="0.2">
      <c r="A104" s="86"/>
      <c r="B104" s="114" t="s">
        <v>27</v>
      </c>
      <c r="C104" s="2">
        <v>189.47816</v>
      </c>
      <c r="D104" s="2">
        <f>C104</f>
        <v>189.47816</v>
      </c>
      <c r="E104" s="2">
        <v>31.600829999999998</v>
      </c>
      <c r="F104" s="2">
        <v>31.600829999999998</v>
      </c>
      <c r="G104" s="110">
        <f t="shared" si="37"/>
        <v>0</v>
      </c>
      <c r="H104" s="110"/>
      <c r="I104" s="110"/>
      <c r="J104" s="110"/>
      <c r="K104" s="110">
        <f t="shared" si="38"/>
        <v>0</v>
      </c>
      <c r="L104" s="2"/>
      <c r="M104" s="110"/>
      <c r="N104" s="112"/>
      <c r="O104" s="110">
        <f t="shared" si="39"/>
        <v>158.35119999999981</v>
      </c>
      <c r="P104" s="2">
        <v>0</v>
      </c>
      <c r="Q104" s="2">
        <v>158.35119999999981</v>
      </c>
      <c r="R104" s="2">
        <v>0</v>
      </c>
      <c r="S104" s="110">
        <f>SUM(T104:V104)</f>
        <v>78.798800000000028</v>
      </c>
      <c r="T104" s="2">
        <f>SUM(T100)-SUM(T101:T103)</f>
        <v>0</v>
      </c>
      <c r="U104" s="2">
        <f>SUM(U100)-SUM(U101:U103)</f>
        <v>78.798800000000028</v>
      </c>
      <c r="V104" s="2">
        <f>SUM(V100)-SUM(V101:V103)</f>
        <v>0</v>
      </c>
      <c r="W104" s="110">
        <f>SUM(X104:Z104)</f>
        <v>78.798800000000028</v>
      </c>
      <c r="X104" s="2">
        <f>SUM(X100)-SUM(X101:X103)</f>
        <v>0</v>
      </c>
      <c r="Y104" s="2">
        <f>SUM(Y100)-SUM(Y101:Y103)</f>
        <v>78.798800000000028</v>
      </c>
      <c r="Z104" s="2">
        <f>SUM(Z100)-SUM(Z101:Z103)</f>
        <v>0</v>
      </c>
      <c r="AA104" s="103">
        <f t="shared" si="12"/>
        <v>0</v>
      </c>
      <c r="AB104" s="2">
        <f t="shared" si="42"/>
        <v>0</v>
      </c>
      <c r="AC104" s="110">
        <f t="shared" si="33"/>
        <v>0</v>
      </c>
      <c r="AD104" s="112">
        <f t="shared" si="33"/>
        <v>0</v>
      </c>
      <c r="AE104" s="110">
        <f t="shared" si="13"/>
        <v>0</v>
      </c>
      <c r="AF104" s="2">
        <v>0</v>
      </c>
      <c r="AG104" s="110">
        <v>0</v>
      </c>
      <c r="AH104" s="112">
        <v>0</v>
      </c>
      <c r="AI104" s="110"/>
      <c r="AJ104" s="110"/>
      <c r="AL104" s="3"/>
      <c r="AM104" s="3"/>
    </row>
    <row r="105" spans="1:39" ht="84.75" customHeight="1" x14ac:dyDescent="0.2">
      <c r="A105" s="86">
        <v>17</v>
      </c>
      <c r="B105" s="107" t="s">
        <v>144</v>
      </c>
      <c r="C105" s="24">
        <v>11454.558419999999</v>
      </c>
      <c r="D105" s="24">
        <f>SUM(D106:D109)</f>
        <v>2618.0569500000001</v>
      </c>
      <c r="E105" s="24">
        <v>2129.79</v>
      </c>
      <c r="F105" s="24">
        <v>2129.79</v>
      </c>
      <c r="G105" s="108">
        <f t="shared" si="37"/>
        <v>0</v>
      </c>
      <c r="H105" s="108">
        <f>SUM(H106:H109)</f>
        <v>0</v>
      </c>
      <c r="I105" s="108">
        <f>SUM(I106:I109)</f>
        <v>0</v>
      </c>
      <c r="J105" s="108">
        <f>SUM(J106:J109)</f>
        <v>0</v>
      </c>
      <c r="K105" s="108">
        <f t="shared" si="38"/>
        <v>0</v>
      </c>
      <c r="L105" s="24">
        <f>SUM(L106:L109)</f>
        <v>0</v>
      </c>
      <c r="M105" s="24">
        <f>SUM(M106:M109)</f>
        <v>0</v>
      </c>
      <c r="N105" s="24">
        <f>SUM(N106:N109)</f>
        <v>0</v>
      </c>
      <c r="O105" s="108">
        <f t="shared" si="39"/>
        <v>1944.8</v>
      </c>
      <c r="P105" s="24">
        <v>0</v>
      </c>
      <c r="Q105" s="24">
        <v>1944.8</v>
      </c>
      <c r="R105" s="24">
        <v>0</v>
      </c>
      <c r="S105" s="110">
        <f>SUM(T105,U105,V105)</f>
        <v>1916.8923500000001</v>
      </c>
      <c r="T105" s="2" t="s">
        <v>128</v>
      </c>
      <c r="U105" s="2">
        <v>1916.8923500000001</v>
      </c>
      <c r="V105" s="2" t="s">
        <v>128</v>
      </c>
      <c r="W105" s="29">
        <f>SUM(X105,Y105,Z105)</f>
        <v>1916.8923500000001</v>
      </c>
      <c r="X105" s="111" t="s">
        <v>128</v>
      </c>
      <c r="Y105" s="111">
        <v>1916.8923500000001</v>
      </c>
      <c r="Z105" s="111" t="s">
        <v>128</v>
      </c>
      <c r="AA105" s="103">
        <f t="shared" si="12"/>
        <v>0</v>
      </c>
      <c r="AB105" s="2">
        <f t="shared" si="42"/>
        <v>0</v>
      </c>
      <c r="AC105" s="110">
        <f t="shared" si="33"/>
        <v>0</v>
      </c>
      <c r="AD105" s="112">
        <f t="shared" si="33"/>
        <v>0</v>
      </c>
      <c r="AE105" s="29">
        <f t="shared" si="13"/>
        <v>0</v>
      </c>
      <c r="AF105" s="111">
        <f>SUM(AF106:AF109)</f>
        <v>0</v>
      </c>
      <c r="AG105" s="29">
        <f t="shared" ref="AG105:AH105" si="46">SUM(AG106:AG109)</f>
        <v>0</v>
      </c>
      <c r="AH105" s="113">
        <f t="shared" si="46"/>
        <v>0</v>
      </c>
      <c r="AI105" s="29"/>
      <c r="AJ105" s="29"/>
      <c r="AL105" s="3"/>
      <c r="AM105" s="3"/>
    </row>
    <row r="106" spans="1:39" ht="19.899999999999999" customHeight="1" x14ac:dyDescent="0.2">
      <c r="A106" s="86"/>
      <c r="B106" s="114" t="s">
        <v>24</v>
      </c>
      <c r="C106" s="2">
        <v>2308.59</v>
      </c>
      <c r="D106" s="2">
        <f>C106</f>
        <v>2308.59</v>
      </c>
      <c r="E106" s="2">
        <v>2129.79</v>
      </c>
      <c r="F106" s="2">
        <v>2129.79</v>
      </c>
      <c r="G106" s="110">
        <f t="shared" si="37"/>
        <v>0</v>
      </c>
      <c r="H106" s="110"/>
      <c r="I106" s="110"/>
      <c r="J106" s="110"/>
      <c r="K106" s="110">
        <f t="shared" si="38"/>
        <v>0</v>
      </c>
      <c r="L106" s="2"/>
      <c r="M106" s="110"/>
      <c r="N106" s="112"/>
      <c r="O106" s="110">
        <f t="shared" si="39"/>
        <v>178.8</v>
      </c>
      <c r="P106" s="2">
        <v>0</v>
      </c>
      <c r="Q106" s="2">
        <v>178.8</v>
      </c>
      <c r="R106" s="2">
        <v>0</v>
      </c>
      <c r="S106" s="110">
        <v>178.8</v>
      </c>
      <c r="T106" s="2" t="s">
        <v>128</v>
      </c>
      <c r="U106" s="2">
        <v>178.8</v>
      </c>
      <c r="V106" s="2" t="s">
        <v>128</v>
      </c>
      <c r="W106" s="110">
        <v>178.8</v>
      </c>
      <c r="X106" s="2" t="s">
        <v>128</v>
      </c>
      <c r="Y106" s="2">
        <v>178.8</v>
      </c>
      <c r="Z106" s="2" t="s">
        <v>128</v>
      </c>
      <c r="AA106" s="103">
        <f t="shared" si="12"/>
        <v>0</v>
      </c>
      <c r="AB106" s="2">
        <f t="shared" ref="AB106:AB109" si="47">SUM(X106,H106)-SUM(L106)-SUM(T106,-AF106)</f>
        <v>0</v>
      </c>
      <c r="AC106" s="110">
        <f t="shared" si="33"/>
        <v>0</v>
      </c>
      <c r="AD106" s="112">
        <f t="shared" si="33"/>
        <v>0</v>
      </c>
      <c r="AE106" s="110">
        <f t="shared" si="13"/>
        <v>0</v>
      </c>
      <c r="AF106" s="2">
        <v>0</v>
      </c>
      <c r="AG106" s="110">
        <v>0</v>
      </c>
      <c r="AH106" s="112">
        <v>0</v>
      </c>
      <c r="AI106" s="110"/>
      <c r="AJ106" s="110"/>
      <c r="AL106" s="3"/>
      <c r="AM106" s="3"/>
    </row>
    <row r="107" spans="1:39" ht="19.899999999999999" customHeight="1" x14ac:dyDescent="0.2">
      <c r="A107" s="86"/>
      <c r="B107" s="114" t="s">
        <v>25</v>
      </c>
      <c r="C107" s="2">
        <v>8836.5014699999992</v>
      </c>
      <c r="D107" s="2"/>
      <c r="E107" s="2">
        <v>0</v>
      </c>
      <c r="F107" s="2">
        <v>0</v>
      </c>
      <c r="G107" s="110">
        <f t="shared" si="37"/>
        <v>0</v>
      </c>
      <c r="H107" s="110"/>
      <c r="I107" s="110"/>
      <c r="J107" s="110"/>
      <c r="K107" s="110">
        <f t="shared" si="38"/>
        <v>0</v>
      </c>
      <c r="L107" s="2"/>
      <c r="M107" s="110"/>
      <c r="N107" s="112"/>
      <c r="O107" s="110">
        <f t="shared" si="39"/>
        <v>1706.509</v>
      </c>
      <c r="P107" s="2">
        <v>0</v>
      </c>
      <c r="Q107" s="2">
        <v>1706.509</v>
      </c>
      <c r="R107" s="2">
        <v>0</v>
      </c>
      <c r="S107" s="110">
        <v>1706.509</v>
      </c>
      <c r="T107" s="2" t="s">
        <v>128</v>
      </c>
      <c r="U107" s="2">
        <v>1706.509</v>
      </c>
      <c r="V107" s="2" t="s">
        <v>128</v>
      </c>
      <c r="W107" s="110">
        <v>1706.509</v>
      </c>
      <c r="X107" s="2" t="s">
        <v>128</v>
      </c>
      <c r="Y107" s="2">
        <v>1706.509</v>
      </c>
      <c r="Z107" s="2" t="s">
        <v>128</v>
      </c>
      <c r="AA107" s="103">
        <f t="shared" si="12"/>
        <v>0</v>
      </c>
      <c r="AB107" s="2">
        <f t="shared" si="47"/>
        <v>0</v>
      </c>
      <c r="AC107" s="110">
        <f t="shared" ref="AC107:AD134" si="48">SUM(Y107,I107)-SUM(M107)-SUM(U107,-AG107)</f>
        <v>0</v>
      </c>
      <c r="AD107" s="112">
        <f t="shared" si="48"/>
        <v>0</v>
      </c>
      <c r="AE107" s="110">
        <f t="shared" si="13"/>
        <v>0</v>
      </c>
      <c r="AF107" s="2">
        <v>0</v>
      </c>
      <c r="AG107" s="110">
        <v>0</v>
      </c>
      <c r="AH107" s="112">
        <v>0</v>
      </c>
      <c r="AI107" s="110"/>
      <c r="AJ107" s="110"/>
      <c r="AL107" s="3"/>
      <c r="AM107" s="3"/>
    </row>
    <row r="108" spans="1:39" ht="19.899999999999999" customHeight="1" x14ac:dyDescent="0.2">
      <c r="A108" s="86"/>
      <c r="B108" s="114" t="s">
        <v>26</v>
      </c>
      <c r="C108" s="2">
        <v>0</v>
      </c>
      <c r="D108" s="2"/>
      <c r="E108" s="2">
        <v>0</v>
      </c>
      <c r="F108" s="2">
        <v>0</v>
      </c>
      <c r="G108" s="110">
        <f t="shared" si="37"/>
        <v>0</v>
      </c>
      <c r="H108" s="110"/>
      <c r="I108" s="110"/>
      <c r="J108" s="110"/>
      <c r="K108" s="110">
        <f t="shared" si="38"/>
        <v>0</v>
      </c>
      <c r="L108" s="2"/>
      <c r="M108" s="110"/>
      <c r="N108" s="112"/>
      <c r="O108" s="110">
        <f t="shared" si="39"/>
        <v>0</v>
      </c>
      <c r="P108" s="2">
        <v>0</v>
      </c>
      <c r="Q108" s="2">
        <v>0</v>
      </c>
      <c r="R108" s="2">
        <v>0</v>
      </c>
      <c r="S108" s="110">
        <v>0</v>
      </c>
      <c r="T108" s="2" t="s">
        <v>128</v>
      </c>
      <c r="U108" s="2" t="s">
        <v>128</v>
      </c>
      <c r="V108" s="2" t="s">
        <v>128</v>
      </c>
      <c r="W108" s="110">
        <v>0</v>
      </c>
      <c r="X108" s="2" t="s">
        <v>128</v>
      </c>
      <c r="Y108" s="2" t="s">
        <v>128</v>
      </c>
      <c r="Z108" s="2" t="s">
        <v>128</v>
      </c>
      <c r="AA108" s="103">
        <f t="shared" si="12"/>
        <v>0</v>
      </c>
      <c r="AB108" s="2">
        <f t="shared" si="47"/>
        <v>0</v>
      </c>
      <c r="AC108" s="110">
        <f t="shared" si="48"/>
        <v>0</v>
      </c>
      <c r="AD108" s="112">
        <f t="shared" si="48"/>
        <v>0</v>
      </c>
      <c r="AE108" s="110">
        <f t="shared" si="13"/>
        <v>0</v>
      </c>
      <c r="AF108" s="2">
        <v>0</v>
      </c>
      <c r="AG108" s="110">
        <v>0</v>
      </c>
      <c r="AH108" s="112">
        <v>0</v>
      </c>
      <c r="AI108" s="110"/>
      <c r="AJ108" s="110"/>
      <c r="AL108" s="3"/>
      <c r="AM108" s="3"/>
    </row>
    <row r="109" spans="1:39" ht="19.899999999999999" customHeight="1" x14ac:dyDescent="0.2">
      <c r="A109" s="86"/>
      <c r="B109" s="114" t="s">
        <v>27</v>
      </c>
      <c r="C109" s="2">
        <v>309.46695</v>
      </c>
      <c r="D109" s="2">
        <f>C109</f>
        <v>309.46695</v>
      </c>
      <c r="E109" s="2">
        <v>0</v>
      </c>
      <c r="F109" s="2">
        <v>0</v>
      </c>
      <c r="G109" s="110">
        <f t="shared" si="37"/>
        <v>0</v>
      </c>
      <c r="H109" s="110"/>
      <c r="I109" s="110"/>
      <c r="J109" s="110"/>
      <c r="K109" s="110">
        <f t="shared" si="38"/>
        <v>0</v>
      </c>
      <c r="L109" s="2"/>
      <c r="M109" s="110"/>
      <c r="N109" s="112"/>
      <c r="O109" s="110">
        <f t="shared" si="39"/>
        <v>59.491</v>
      </c>
      <c r="P109" s="2">
        <v>0</v>
      </c>
      <c r="Q109" s="2">
        <v>59.491</v>
      </c>
      <c r="R109" s="2">
        <v>0</v>
      </c>
      <c r="S109" s="110">
        <f>SUM(T109:V109)</f>
        <v>31.58335000000011</v>
      </c>
      <c r="T109" s="2">
        <f>SUM(T105)-SUM(T106:T108)</f>
        <v>0</v>
      </c>
      <c r="U109" s="2">
        <f>SUM(U105)-SUM(U106:U108)</f>
        <v>31.58335000000011</v>
      </c>
      <c r="V109" s="2">
        <f>SUM(V105)-SUM(V106:V108)</f>
        <v>0</v>
      </c>
      <c r="W109" s="110">
        <f>SUM(X109:Z109)</f>
        <v>31.58335000000011</v>
      </c>
      <c r="X109" s="2">
        <f>SUM(X105)-SUM(X106:X108)</f>
        <v>0</v>
      </c>
      <c r="Y109" s="2">
        <f>SUM(Y105)-SUM(Y106:Y108)</f>
        <v>31.58335000000011</v>
      </c>
      <c r="Z109" s="2">
        <f>SUM(Z105)-SUM(Z106:Z108)</f>
        <v>0</v>
      </c>
      <c r="AA109" s="103">
        <f t="shared" si="12"/>
        <v>0</v>
      </c>
      <c r="AB109" s="2">
        <f t="shared" si="47"/>
        <v>0</v>
      </c>
      <c r="AC109" s="110">
        <f t="shared" si="48"/>
        <v>0</v>
      </c>
      <c r="AD109" s="112">
        <f t="shared" si="48"/>
        <v>0</v>
      </c>
      <c r="AE109" s="110">
        <f t="shared" si="13"/>
        <v>0</v>
      </c>
      <c r="AF109" s="2">
        <v>0</v>
      </c>
      <c r="AG109" s="110">
        <v>0</v>
      </c>
      <c r="AH109" s="112">
        <v>0</v>
      </c>
      <c r="AI109" s="110"/>
      <c r="AJ109" s="110"/>
      <c r="AL109" s="3"/>
      <c r="AM109" s="3"/>
    </row>
    <row r="110" spans="1:39" ht="73.5" customHeight="1" x14ac:dyDescent="0.2">
      <c r="A110" s="86">
        <v>18</v>
      </c>
      <c r="B110" s="107" t="s">
        <v>145</v>
      </c>
      <c r="C110" s="24">
        <v>14512.298320000002</v>
      </c>
      <c r="D110" s="24">
        <f>SUM(D111:D114)</f>
        <v>1981.5190600000001</v>
      </c>
      <c r="E110" s="24">
        <v>1455.3014599999999</v>
      </c>
      <c r="F110" s="24">
        <v>1455.3014599999999</v>
      </c>
      <c r="G110" s="108">
        <f t="shared" si="37"/>
        <v>0</v>
      </c>
      <c r="H110" s="108">
        <f>SUM(H111:H114)</f>
        <v>0</v>
      </c>
      <c r="I110" s="108">
        <f>SUM(I111:I114)</f>
        <v>0</v>
      </c>
      <c r="J110" s="108">
        <f>SUM(J111:J114)</f>
        <v>0</v>
      </c>
      <c r="K110" s="108">
        <f t="shared" si="38"/>
        <v>0</v>
      </c>
      <c r="L110" s="24">
        <f>SUM(L111:L114)</f>
        <v>0</v>
      </c>
      <c r="M110" s="24">
        <f>SUM(M111:M114)</f>
        <v>0</v>
      </c>
      <c r="N110" s="24">
        <f>SUM(N111:N114)</f>
        <v>0</v>
      </c>
      <c r="O110" s="108">
        <f t="shared" si="39"/>
        <v>37</v>
      </c>
      <c r="P110" s="24">
        <v>0</v>
      </c>
      <c r="Q110" s="24">
        <v>37</v>
      </c>
      <c r="R110" s="24">
        <v>0</v>
      </c>
      <c r="S110" s="110">
        <f>SUM(T110,U110,V110)</f>
        <v>34.574570000000001</v>
      </c>
      <c r="T110" s="2" t="s">
        <v>128</v>
      </c>
      <c r="U110" s="2">
        <v>34.574570000000001</v>
      </c>
      <c r="V110" s="2" t="s">
        <v>128</v>
      </c>
      <c r="W110" s="29">
        <f>SUM(X110,Y110,Z110)</f>
        <v>34.574570000000001</v>
      </c>
      <c r="X110" s="111" t="s">
        <v>128</v>
      </c>
      <c r="Y110" s="111">
        <v>34.574570000000001</v>
      </c>
      <c r="Z110" s="111" t="s">
        <v>128</v>
      </c>
      <c r="AA110" s="103">
        <f t="shared" si="12"/>
        <v>0</v>
      </c>
      <c r="AB110" s="2">
        <f t="shared" si="42"/>
        <v>0</v>
      </c>
      <c r="AC110" s="110">
        <f t="shared" si="48"/>
        <v>0</v>
      </c>
      <c r="AD110" s="112">
        <f t="shared" si="48"/>
        <v>0</v>
      </c>
      <c r="AE110" s="29">
        <f t="shared" si="13"/>
        <v>0</v>
      </c>
      <c r="AF110" s="111">
        <f>SUM(AF111:AF114)</f>
        <v>0</v>
      </c>
      <c r="AG110" s="29">
        <f t="shared" ref="AG110:AH110" si="49">SUM(AG111:AG114)</f>
        <v>0</v>
      </c>
      <c r="AH110" s="113">
        <f t="shared" si="49"/>
        <v>0</v>
      </c>
      <c r="AI110" s="29"/>
      <c r="AJ110" s="29"/>
      <c r="AL110" s="3"/>
      <c r="AM110" s="3"/>
    </row>
    <row r="111" spans="1:39" ht="19.899999999999999" customHeight="1" x14ac:dyDescent="0.2">
      <c r="A111" s="86"/>
      <c r="B111" s="114" t="s">
        <v>24</v>
      </c>
      <c r="C111" s="2">
        <v>1400</v>
      </c>
      <c r="D111" s="2">
        <f>C111</f>
        <v>1400</v>
      </c>
      <c r="E111" s="2">
        <v>1400</v>
      </c>
      <c r="F111" s="2">
        <v>1400</v>
      </c>
      <c r="G111" s="110">
        <f t="shared" si="37"/>
        <v>0</v>
      </c>
      <c r="H111" s="110"/>
      <c r="I111" s="110"/>
      <c r="J111" s="110"/>
      <c r="K111" s="110">
        <f t="shared" si="38"/>
        <v>0</v>
      </c>
      <c r="L111" s="2"/>
      <c r="M111" s="110"/>
      <c r="N111" s="112"/>
      <c r="O111" s="110">
        <f t="shared" si="39"/>
        <v>0</v>
      </c>
      <c r="P111" s="2">
        <v>0</v>
      </c>
      <c r="Q111" s="2">
        <v>0</v>
      </c>
      <c r="R111" s="2">
        <v>0</v>
      </c>
      <c r="S111" s="110">
        <v>0</v>
      </c>
      <c r="T111" s="2" t="s">
        <v>128</v>
      </c>
      <c r="U111" s="2" t="s">
        <v>128</v>
      </c>
      <c r="V111" s="2" t="s">
        <v>128</v>
      </c>
      <c r="W111" s="110">
        <v>0</v>
      </c>
      <c r="X111" s="2" t="s">
        <v>128</v>
      </c>
      <c r="Y111" s="2" t="s">
        <v>128</v>
      </c>
      <c r="Z111" s="2" t="s">
        <v>128</v>
      </c>
      <c r="AA111" s="103">
        <f t="shared" si="12"/>
        <v>0</v>
      </c>
      <c r="AB111" s="2">
        <f t="shared" si="42"/>
        <v>0</v>
      </c>
      <c r="AC111" s="110">
        <f t="shared" si="48"/>
        <v>0</v>
      </c>
      <c r="AD111" s="112">
        <f t="shared" si="48"/>
        <v>0</v>
      </c>
      <c r="AE111" s="110">
        <f t="shared" si="13"/>
        <v>0</v>
      </c>
      <c r="AF111" s="2">
        <v>0</v>
      </c>
      <c r="AG111" s="110">
        <v>0</v>
      </c>
      <c r="AH111" s="112">
        <v>0</v>
      </c>
      <c r="AI111" s="110"/>
      <c r="AJ111" s="110"/>
      <c r="AL111" s="3"/>
      <c r="AM111" s="3"/>
    </row>
    <row r="112" spans="1:39" ht="19.899999999999999" customHeight="1" x14ac:dyDescent="0.2">
      <c r="A112" s="86"/>
      <c r="B112" s="114" t="s">
        <v>25</v>
      </c>
      <c r="C112" s="2">
        <v>12530.779259999999</v>
      </c>
      <c r="D112" s="2"/>
      <c r="E112" s="2">
        <v>0</v>
      </c>
      <c r="F112" s="2">
        <v>0</v>
      </c>
      <c r="G112" s="110">
        <f t="shared" si="37"/>
        <v>0</v>
      </c>
      <c r="H112" s="110"/>
      <c r="I112" s="110"/>
      <c r="J112" s="110"/>
      <c r="K112" s="110">
        <f t="shared" si="38"/>
        <v>0</v>
      </c>
      <c r="L112" s="2"/>
      <c r="M112" s="110"/>
      <c r="N112" s="112"/>
      <c r="O112" s="110">
        <f t="shared" si="39"/>
        <v>36.468049999999998</v>
      </c>
      <c r="P112" s="2">
        <v>0</v>
      </c>
      <c r="Q112" s="2">
        <v>36.468049999999998</v>
      </c>
      <c r="R112" s="2">
        <v>0</v>
      </c>
      <c r="S112" s="110">
        <v>34.042619999999999</v>
      </c>
      <c r="T112" s="2" t="s">
        <v>128</v>
      </c>
      <c r="U112" s="2">
        <v>34.042619999999999</v>
      </c>
      <c r="V112" s="2" t="s">
        <v>128</v>
      </c>
      <c r="W112" s="110">
        <v>34.042619999999999</v>
      </c>
      <c r="X112" s="2" t="s">
        <v>128</v>
      </c>
      <c r="Y112" s="2">
        <v>34.042619999999999</v>
      </c>
      <c r="Z112" s="2" t="s">
        <v>128</v>
      </c>
      <c r="AA112" s="103">
        <f t="shared" si="12"/>
        <v>0</v>
      </c>
      <c r="AB112" s="2">
        <f t="shared" si="42"/>
        <v>0</v>
      </c>
      <c r="AC112" s="110">
        <f t="shared" si="48"/>
        <v>0</v>
      </c>
      <c r="AD112" s="112">
        <f t="shared" si="48"/>
        <v>0</v>
      </c>
      <c r="AE112" s="110">
        <f t="shared" si="13"/>
        <v>0</v>
      </c>
      <c r="AF112" s="2">
        <v>0</v>
      </c>
      <c r="AG112" s="110">
        <v>0</v>
      </c>
      <c r="AH112" s="112">
        <v>0</v>
      </c>
      <c r="AI112" s="110"/>
      <c r="AJ112" s="110"/>
      <c r="AL112" s="3"/>
      <c r="AM112" s="3"/>
    </row>
    <row r="113" spans="1:39" ht="19.899999999999999" customHeight="1" x14ac:dyDescent="0.2">
      <c r="A113" s="86"/>
      <c r="B113" s="114" t="s">
        <v>26</v>
      </c>
      <c r="C113" s="2">
        <v>0</v>
      </c>
      <c r="D113" s="2"/>
      <c r="E113" s="2">
        <v>0</v>
      </c>
      <c r="F113" s="2">
        <v>0</v>
      </c>
      <c r="G113" s="110">
        <f t="shared" si="37"/>
        <v>0</v>
      </c>
      <c r="H113" s="110"/>
      <c r="I113" s="110"/>
      <c r="J113" s="110"/>
      <c r="K113" s="110">
        <f t="shared" si="38"/>
        <v>0</v>
      </c>
      <c r="L113" s="2"/>
      <c r="M113" s="110"/>
      <c r="N113" s="112"/>
      <c r="O113" s="110">
        <f t="shared" si="39"/>
        <v>0</v>
      </c>
      <c r="P113" s="2">
        <v>0</v>
      </c>
      <c r="Q113" s="2">
        <v>0</v>
      </c>
      <c r="R113" s="2">
        <v>0</v>
      </c>
      <c r="S113" s="110">
        <v>0</v>
      </c>
      <c r="T113" s="2" t="s">
        <v>128</v>
      </c>
      <c r="U113" s="2" t="s">
        <v>128</v>
      </c>
      <c r="V113" s="2" t="s">
        <v>128</v>
      </c>
      <c r="W113" s="110">
        <v>0</v>
      </c>
      <c r="X113" s="2" t="s">
        <v>128</v>
      </c>
      <c r="Y113" s="2" t="s">
        <v>128</v>
      </c>
      <c r="Z113" s="2" t="s">
        <v>128</v>
      </c>
      <c r="AA113" s="103">
        <f t="shared" si="12"/>
        <v>0</v>
      </c>
      <c r="AB113" s="2">
        <f t="shared" si="42"/>
        <v>0</v>
      </c>
      <c r="AC113" s="110">
        <f t="shared" si="48"/>
        <v>0</v>
      </c>
      <c r="AD113" s="112">
        <f t="shared" si="48"/>
        <v>0</v>
      </c>
      <c r="AE113" s="110">
        <f t="shared" si="13"/>
        <v>0</v>
      </c>
      <c r="AF113" s="2">
        <v>0</v>
      </c>
      <c r="AG113" s="110">
        <v>0</v>
      </c>
      <c r="AH113" s="112">
        <v>0</v>
      </c>
      <c r="AI113" s="110"/>
      <c r="AJ113" s="110"/>
      <c r="AL113" s="3"/>
      <c r="AM113" s="3"/>
    </row>
    <row r="114" spans="1:39" ht="19.899999999999999" customHeight="1" x14ac:dyDescent="0.2">
      <c r="A114" s="86"/>
      <c r="B114" s="114" t="s">
        <v>27</v>
      </c>
      <c r="C114" s="2">
        <v>581.51905999999997</v>
      </c>
      <c r="D114" s="2">
        <f>C114</f>
        <v>581.51905999999997</v>
      </c>
      <c r="E114" s="2">
        <v>55.301459999999999</v>
      </c>
      <c r="F114" s="2">
        <v>55.301459999999999</v>
      </c>
      <c r="G114" s="110">
        <f t="shared" si="37"/>
        <v>0</v>
      </c>
      <c r="H114" s="110"/>
      <c r="I114" s="110"/>
      <c r="J114" s="110"/>
      <c r="K114" s="110">
        <f t="shared" si="38"/>
        <v>0</v>
      </c>
      <c r="L114" s="2"/>
      <c r="M114" s="110"/>
      <c r="N114" s="112"/>
      <c r="O114" s="110">
        <f t="shared" si="39"/>
        <v>0.53195000000000003</v>
      </c>
      <c r="P114" s="2">
        <v>0</v>
      </c>
      <c r="Q114" s="2">
        <v>0.53195000000000003</v>
      </c>
      <c r="R114" s="2">
        <v>0</v>
      </c>
      <c r="S114" s="110">
        <f>SUM(T114:V114)</f>
        <v>0.53195000000000192</v>
      </c>
      <c r="T114" s="2">
        <f>SUM(T110)-SUM(T111:T113)</f>
        <v>0</v>
      </c>
      <c r="U114" s="2">
        <f>SUM(U110)-SUM(U111:U113)</f>
        <v>0.53195000000000192</v>
      </c>
      <c r="V114" s="2">
        <f>SUM(V110)-SUM(V111:V113)</f>
        <v>0</v>
      </c>
      <c r="W114" s="110">
        <f>SUM(X114:Z114)</f>
        <v>0.53195000000000192</v>
      </c>
      <c r="X114" s="2">
        <f>SUM(X110)-SUM(X111:X113)</f>
        <v>0</v>
      </c>
      <c r="Y114" s="2">
        <f>SUM(Y110)-SUM(Y111:Y113)</f>
        <v>0.53195000000000192</v>
      </c>
      <c r="Z114" s="2">
        <f>SUM(Z110)-SUM(Z111:Z113)</f>
        <v>0</v>
      </c>
      <c r="AA114" s="103">
        <f t="shared" si="12"/>
        <v>0</v>
      </c>
      <c r="AB114" s="2">
        <f t="shared" si="42"/>
        <v>0</v>
      </c>
      <c r="AC114" s="110">
        <f t="shared" si="48"/>
        <v>0</v>
      </c>
      <c r="AD114" s="112">
        <f t="shared" si="48"/>
        <v>0</v>
      </c>
      <c r="AE114" s="110">
        <f t="shared" si="13"/>
        <v>0</v>
      </c>
      <c r="AF114" s="2">
        <v>0</v>
      </c>
      <c r="AG114" s="110">
        <v>0</v>
      </c>
      <c r="AH114" s="112">
        <v>0</v>
      </c>
      <c r="AI114" s="110"/>
      <c r="AJ114" s="110"/>
      <c r="AL114" s="3"/>
      <c r="AM114" s="3"/>
    </row>
    <row r="115" spans="1:39" ht="58.5" hidden="1" customHeight="1" x14ac:dyDescent="0.2">
      <c r="A115" s="86" t="s">
        <v>279</v>
      </c>
      <c r="B115" s="107" t="s">
        <v>146</v>
      </c>
      <c r="C115" s="24">
        <v>10330.75</v>
      </c>
      <c r="D115" s="24">
        <f>SUM(D116:D119)</f>
        <v>2812.65</v>
      </c>
      <c r="E115" s="24">
        <v>0</v>
      </c>
      <c r="F115" s="24">
        <v>0</v>
      </c>
      <c r="G115" s="108">
        <f t="shared" si="37"/>
        <v>0</v>
      </c>
      <c r="H115" s="108">
        <f>SUM(H116:H119)</f>
        <v>0</v>
      </c>
      <c r="I115" s="108">
        <f>SUM(I116:I119)</f>
        <v>0</v>
      </c>
      <c r="J115" s="108">
        <f>SUM(J116:J119)</f>
        <v>0</v>
      </c>
      <c r="K115" s="108">
        <f t="shared" si="38"/>
        <v>0</v>
      </c>
      <c r="L115" s="24">
        <f>SUM(L116:L119)</f>
        <v>0</v>
      </c>
      <c r="M115" s="24">
        <f>SUM(M116:M119)</f>
        <v>0</v>
      </c>
      <c r="N115" s="24">
        <f>SUM(N116:N119)</f>
        <v>0</v>
      </c>
      <c r="O115" s="108">
        <f t="shared" si="39"/>
        <v>0</v>
      </c>
      <c r="P115" s="24">
        <v>0</v>
      </c>
      <c r="Q115" s="24">
        <v>0</v>
      </c>
      <c r="R115" s="24">
        <v>0</v>
      </c>
      <c r="S115" s="110">
        <f>SUM(T115,U115,V115)</f>
        <v>0</v>
      </c>
      <c r="T115" s="2" t="s">
        <v>128</v>
      </c>
      <c r="U115" s="2" t="s">
        <v>128</v>
      </c>
      <c r="V115" s="2" t="s">
        <v>128</v>
      </c>
      <c r="W115" s="29">
        <f>SUM(X115,Y115,Z115)</f>
        <v>0</v>
      </c>
      <c r="X115" s="111" t="s">
        <v>128</v>
      </c>
      <c r="Y115" s="111" t="s">
        <v>128</v>
      </c>
      <c r="Z115" s="111" t="s">
        <v>128</v>
      </c>
      <c r="AA115" s="103">
        <f t="shared" si="12"/>
        <v>0</v>
      </c>
      <c r="AB115" s="2">
        <f t="shared" si="42"/>
        <v>0</v>
      </c>
      <c r="AC115" s="110">
        <f t="shared" si="48"/>
        <v>0</v>
      </c>
      <c r="AD115" s="112">
        <f t="shared" si="48"/>
        <v>0</v>
      </c>
      <c r="AE115" s="29">
        <f t="shared" si="13"/>
        <v>0</v>
      </c>
      <c r="AF115" s="111">
        <f>SUM(AF116:AF119)</f>
        <v>0</v>
      </c>
      <c r="AG115" s="29">
        <f t="shared" ref="AG115:AH115" si="50">SUM(AG116:AG119)</f>
        <v>0</v>
      </c>
      <c r="AH115" s="113">
        <f t="shared" si="50"/>
        <v>0</v>
      </c>
      <c r="AI115" s="29"/>
      <c r="AJ115" s="29"/>
      <c r="AL115" s="3"/>
      <c r="AM115" s="3"/>
    </row>
    <row r="116" spans="1:39" ht="19.899999999999999" hidden="1" customHeight="1" x14ac:dyDescent="0.2">
      <c r="A116" s="86"/>
      <c r="B116" s="114" t="s">
        <v>24</v>
      </c>
      <c r="C116" s="2">
        <v>2500</v>
      </c>
      <c r="D116" s="2">
        <f>C116</f>
        <v>2500</v>
      </c>
      <c r="E116" s="2">
        <v>0</v>
      </c>
      <c r="F116" s="2">
        <v>0</v>
      </c>
      <c r="G116" s="110">
        <f t="shared" si="37"/>
        <v>0</v>
      </c>
      <c r="H116" s="110"/>
      <c r="I116" s="110"/>
      <c r="J116" s="110"/>
      <c r="K116" s="110">
        <f t="shared" si="38"/>
        <v>0</v>
      </c>
      <c r="L116" s="2"/>
      <c r="M116" s="110"/>
      <c r="N116" s="112"/>
      <c r="O116" s="110">
        <f t="shared" si="39"/>
        <v>0</v>
      </c>
      <c r="P116" s="2">
        <v>0</v>
      </c>
      <c r="Q116" s="2">
        <v>0</v>
      </c>
      <c r="R116" s="2">
        <v>0</v>
      </c>
      <c r="S116" s="110">
        <v>0</v>
      </c>
      <c r="T116" s="2" t="s">
        <v>128</v>
      </c>
      <c r="U116" s="2" t="s">
        <v>128</v>
      </c>
      <c r="V116" s="2" t="s">
        <v>128</v>
      </c>
      <c r="W116" s="110">
        <v>0</v>
      </c>
      <c r="X116" s="2" t="s">
        <v>128</v>
      </c>
      <c r="Y116" s="2" t="s">
        <v>128</v>
      </c>
      <c r="Z116" s="2" t="s">
        <v>128</v>
      </c>
      <c r="AA116" s="103">
        <f t="shared" si="12"/>
        <v>0</v>
      </c>
      <c r="AB116" s="2">
        <f t="shared" si="42"/>
        <v>0</v>
      </c>
      <c r="AC116" s="110">
        <f t="shared" si="48"/>
        <v>0</v>
      </c>
      <c r="AD116" s="112">
        <f t="shared" si="48"/>
        <v>0</v>
      </c>
      <c r="AE116" s="110">
        <f t="shared" si="13"/>
        <v>0</v>
      </c>
      <c r="AF116" s="2">
        <v>0</v>
      </c>
      <c r="AG116" s="110">
        <v>0</v>
      </c>
      <c r="AH116" s="112">
        <v>0</v>
      </c>
      <c r="AI116" s="110"/>
      <c r="AJ116" s="110"/>
      <c r="AL116" s="3"/>
      <c r="AM116" s="3"/>
    </row>
    <row r="117" spans="1:39" ht="19.899999999999999" hidden="1" customHeight="1" x14ac:dyDescent="0.2">
      <c r="A117" s="86"/>
      <c r="B117" s="114" t="s">
        <v>25</v>
      </c>
      <c r="C117" s="2">
        <v>7518.1</v>
      </c>
      <c r="D117" s="2"/>
      <c r="E117" s="2">
        <v>0</v>
      </c>
      <c r="F117" s="2">
        <v>0</v>
      </c>
      <c r="G117" s="110">
        <f t="shared" si="37"/>
        <v>0</v>
      </c>
      <c r="H117" s="110"/>
      <c r="I117" s="110"/>
      <c r="J117" s="110"/>
      <c r="K117" s="110">
        <f t="shared" si="38"/>
        <v>0</v>
      </c>
      <c r="L117" s="2"/>
      <c r="M117" s="110"/>
      <c r="N117" s="112"/>
      <c r="O117" s="110">
        <f t="shared" si="39"/>
        <v>0</v>
      </c>
      <c r="P117" s="2">
        <v>0</v>
      </c>
      <c r="Q117" s="2">
        <v>0</v>
      </c>
      <c r="R117" s="2">
        <v>0</v>
      </c>
      <c r="S117" s="110">
        <v>0</v>
      </c>
      <c r="T117" s="2" t="s">
        <v>128</v>
      </c>
      <c r="U117" s="2" t="s">
        <v>128</v>
      </c>
      <c r="V117" s="2" t="s">
        <v>128</v>
      </c>
      <c r="W117" s="110">
        <v>0</v>
      </c>
      <c r="X117" s="2" t="s">
        <v>128</v>
      </c>
      <c r="Y117" s="2" t="s">
        <v>128</v>
      </c>
      <c r="Z117" s="2" t="s">
        <v>128</v>
      </c>
      <c r="AA117" s="103">
        <f t="shared" si="12"/>
        <v>0</v>
      </c>
      <c r="AB117" s="2">
        <f t="shared" si="42"/>
        <v>0</v>
      </c>
      <c r="AC117" s="110">
        <f t="shared" si="48"/>
        <v>0</v>
      </c>
      <c r="AD117" s="112">
        <f t="shared" si="48"/>
        <v>0</v>
      </c>
      <c r="AE117" s="110">
        <f t="shared" si="13"/>
        <v>0</v>
      </c>
      <c r="AF117" s="2">
        <v>0</v>
      </c>
      <c r="AG117" s="110">
        <v>0</v>
      </c>
      <c r="AH117" s="112">
        <v>0</v>
      </c>
      <c r="AI117" s="110"/>
      <c r="AJ117" s="110"/>
      <c r="AL117" s="3"/>
      <c r="AM117" s="3"/>
    </row>
    <row r="118" spans="1:39" ht="19.899999999999999" hidden="1" customHeight="1" x14ac:dyDescent="0.2">
      <c r="A118" s="86"/>
      <c r="B118" s="114" t="s">
        <v>26</v>
      </c>
      <c r="C118" s="2">
        <v>0</v>
      </c>
      <c r="D118" s="2"/>
      <c r="E118" s="2">
        <v>0</v>
      </c>
      <c r="F118" s="2">
        <v>0</v>
      </c>
      <c r="G118" s="110">
        <f t="shared" si="37"/>
        <v>0</v>
      </c>
      <c r="H118" s="110"/>
      <c r="I118" s="110"/>
      <c r="J118" s="110"/>
      <c r="K118" s="110">
        <f t="shared" si="38"/>
        <v>0</v>
      </c>
      <c r="L118" s="2"/>
      <c r="M118" s="110"/>
      <c r="N118" s="112"/>
      <c r="O118" s="110">
        <f t="shared" si="39"/>
        <v>0</v>
      </c>
      <c r="P118" s="2">
        <v>0</v>
      </c>
      <c r="Q118" s="2">
        <v>0</v>
      </c>
      <c r="R118" s="2">
        <v>0</v>
      </c>
      <c r="S118" s="110">
        <v>0</v>
      </c>
      <c r="T118" s="2" t="s">
        <v>128</v>
      </c>
      <c r="U118" s="2" t="s">
        <v>128</v>
      </c>
      <c r="V118" s="2" t="s">
        <v>128</v>
      </c>
      <c r="W118" s="110">
        <v>0</v>
      </c>
      <c r="X118" s="2" t="s">
        <v>128</v>
      </c>
      <c r="Y118" s="2" t="s">
        <v>128</v>
      </c>
      <c r="Z118" s="2" t="s">
        <v>128</v>
      </c>
      <c r="AA118" s="103">
        <f t="shared" si="12"/>
        <v>0</v>
      </c>
      <c r="AB118" s="2">
        <f t="shared" si="42"/>
        <v>0</v>
      </c>
      <c r="AC118" s="110">
        <f t="shared" si="48"/>
        <v>0</v>
      </c>
      <c r="AD118" s="112">
        <f t="shared" si="48"/>
        <v>0</v>
      </c>
      <c r="AE118" s="110">
        <f t="shared" si="13"/>
        <v>0</v>
      </c>
      <c r="AF118" s="2">
        <v>0</v>
      </c>
      <c r="AG118" s="110">
        <v>0</v>
      </c>
      <c r="AH118" s="112">
        <v>0</v>
      </c>
      <c r="AI118" s="110"/>
      <c r="AJ118" s="110"/>
      <c r="AL118" s="3"/>
      <c r="AM118" s="3"/>
    </row>
    <row r="119" spans="1:39" ht="19.899999999999999" hidden="1" customHeight="1" x14ac:dyDescent="0.2">
      <c r="A119" s="86"/>
      <c r="B119" s="114" t="s">
        <v>27</v>
      </c>
      <c r="C119" s="2">
        <v>312.64999999999998</v>
      </c>
      <c r="D119" s="2">
        <f>C119</f>
        <v>312.64999999999998</v>
      </c>
      <c r="E119" s="2">
        <v>0</v>
      </c>
      <c r="F119" s="2">
        <v>0</v>
      </c>
      <c r="G119" s="110">
        <f t="shared" si="37"/>
        <v>0</v>
      </c>
      <c r="H119" s="110"/>
      <c r="I119" s="110"/>
      <c r="J119" s="110"/>
      <c r="K119" s="110">
        <f t="shared" si="38"/>
        <v>0</v>
      </c>
      <c r="L119" s="2"/>
      <c r="M119" s="110"/>
      <c r="N119" s="112"/>
      <c r="O119" s="110">
        <f t="shared" si="39"/>
        <v>0</v>
      </c>
      <c r="P119" s="2">
        <v>0</v>
      </c>
      <c r="Q119" s="2">
        <v>0</v>
      </c>
      <c r="R119" s="2">
        <v>0</v>
      </c>
      <c r="S119" s="110">
        <f>SUM(T119:V119)</f>
        <v>0</v>
      </c>
      <c r="T119" s="2">
        <f>SUM(T115)-SUM(T116:T118)</f>
        <v>0</v>
      </c>
      <c r="U119" s="2">
        <f>SUM(U115)-SUM(U116:U118)</f>
        <v>0</v>
      </c>
      <c r="V119" s="2">
        <f>SUM(V115)-SUM(V116:V118)</f>
        <v>0</v>
      </c>
      <c r="W119" s="110">
        <f>SUM(X119:Z119)</f>
        <v>0</v>
      </c>
      <c r="X119" s="2">
        <f>SUM(X115)-SUM(X116:X118)</f>
        <v>0</v>
      </c>
      <c r="Y119" s="2">
        <f>SUM(Y115)-SUM(Y116:Y118)</f>
        <v>0</v>
      </c>
      <c r="Z119" s="2">
        <f>SUM(Z115)-SUM(Z116:Z118)</f>
        <v>0</v>
      </c>
      <c r="AA119" s="103">
        <f t="shared" si="12"/>
        <v>0</v>
      </c>
      <c r="AB119" s="2">
        <f t="shared" si="42"/>
        <v>0</v>
      </c>
      <c r="AC119" s="110">
        <f t="shared" si="48"/>
        <v>0</v>
      </c>
      <c r="AD119" s="112">
        <f t="shared" si="48"/>
        <v>0</v>
      </c>
      <c r="AE119" s="110">
        <f t="shared" si="13"/>
        <v>0</v>
      </c>
      <c r="AF119" s="2">
        <v>0</v>
      </c>
      <c r="AG119" s="110">
        <v>0</v>
      </c>
      <c r="AH119" s="112">
        <v>0</v>
      </c>
      <c r="AI119" s="110"/>
      <c r="AJ119" s="110"/>
      <c r="AL119" s="3"/>
      <c r="AM119" s="3"/>
    </row>
    <row r="120" spans="1:39" ht="71.25" customHeight="1" x14ac:dyDescent="0.2">
      <c r="A120" s="86">
        <v>19</v>
      </c>
      <c r="B120" s="107" t="s">
        <v>147</v>
      </c>
      <c r="C120" s="24">
        <v>3327.6687799999995</v>
      </c>
      <c r="D120" s="24">
        <f>SUM(D121:D124)</f>
        <v>1506.19578</v>
      </c>
      <c r="E120" s="24">
        <v>1704.0855600000002</v>
      </c>
      <c r="F120" s="24">
        <v>1704.08556</v>
      </c>
      <c r="G120" s="108">
        <f t="shared" si="37"/>
        <v>0</v>
      </c>
      <c r="H120" s="108">
        <f>SUM(H121:H124)</f>
        <v>0</v>
      </c>
      <c r="I120" s="108">
        <f>SUM(I121:I124)</f>
        <v>0</v>
      </c>
      <c r="J120" s="108">
        <f>SUM(J121:J124)</f>
        <v>0</v>
      </c>
      <c r="K120" s="108">
        <f t="shared" si="38"/>
        <v>0</v>
      </c>
      <c r="L120" s="24">
        <f>SUM(L121:L124)</f>
        <v>0</v>
      </c>
      <c r="M120" s="24">
        <f>SUM(M121:M124)</f>
        <v>0</v>
      </c>
      <c r="N120" s="24">
        <f>SUM(N121:N124)</f>
        <v>0</v>
      </c>
      <c r="O120" s="108">
        <f t="shared" si="39"/>
        <v>130</v>
      </c>
      <c r="P120" s="24">
        <v>0</v>
      </c>
      <c r="Q120" s="24">
        <v>130</v>
      </c>
      <c r="R120" s="24">
        <v>0</v>
      </c>
      <c r="S120" s="110">
        <f>SUM(T120,U120,V120)</f>
        <v>75</v>
      </c>
      <c r="T120" s="2" t="s">
        <v>128</v>
      </c>
      <c r="U120" s="2">
        <v>75</v>
      </c>
      <c r="V120" s="2" t="s">
        <v>128</v>
      </c>
      <c r="W120" s="29">
        <f>SUM(X120,Y120,Z120)</f>
        <v>75</v>
      </c>
      <c r="X120" s="111" t="s">
        <v>128</v>
      </c>
      <c r="Y120" s="111">
        <v>75</v>
      </c>
      <c r="Z120" s="111" t="s">
        <v>128</v>
      </c>
      <c r="AA120" s="103">
        <f t="shared" ref="AA120:AA134" si="51">SUM(AB120:AD120)</f>
        <v>0</v>
      </c>
      <c r="AB120" s="2">
        <f t="shared" si="42"/>
        <v>0</v>
      </c>
      <c r="AC120" s="110">
        <f t="shared" si="48"/>
        <v>0</v>
      </c>
      <c r="AD120" s="112">
        <f t="shared" si="48"/>
        <v>0</v>
      </c>
      <c r="AE120" s="29">
        <f t="shared" ref="AE120:AE134" si="52">AF120+AG120+AH120</f>
        <v>0</v>
      </c>
      <c r="AF120" s="111">
        <f>SUM(AF121:AF124)</f>
        <v>0</v>
      </c>
      <c r="AG120" s="29">
        <f t="shared" ref="AG120:AH120" si="53">SUM(AG121:AG124)</f>
        <v>0</v>
      </c>
      <c r="AH120" s="113">
        <f t="shared" si="53"/>
        <v>0</v>
      </c>
      <c r="AI120" s="29"/>
      <c r="AJ120" s="29"/>
      <c r="AL120" s="3"/>
      <c r="AM120" s="3"/>
    </row>
    <row r="121" spans="1:39" ht="19.899999999999999" customHeight="1" x14ac:dyDescent="0.2">
      <c r="A121" s="86"/>
      <c r="B121" s="114" t="s">
        <v>24</v>
      </c>
      <c r="C121" s="2">
        <v>1340</v>
      </c>
      <c r="D121" s="2">
        <f>C121</f>
        <v>1340</v>
      </c>
      <c r="E121" s="2">
        <v>1265.0000000000002</v>
      </c>
      <c r="F121" s="2">
        <v>1265</v>
      </c>
      <c r="G121" s="110">
        <f t="shared" si="37"/>
        <v>0</v>
      </c>
      <c r="H121" s="110"/>
      <c r="I121" s="110"/>
      <c r="J121" s="110"/>
      <c r="K121" s="110">
        <f t="shared" si="38"/>
        <v>0</v>
      </c>
      <c r="L121" s="2"/>
      <c r="M121" s="110"/>
      <c r="N121" s="112"/>
      <c r="O121" s="110">
        <f t="shared" si="39"/>
        <v>75</v>
      </c>
      <c r="P121" s="2">
        <v>0</v>
      </c>
      <c r="Q121" s="2">
        <v>75</v>
      </c>
      <c r="R121" s="2">
        <v>0</v>
      </c>
      <c r="S121" s="110">
        <v>75</v>
      </c>
      <c r="T121" s="2" t="s">
        <v>128</v>
      </c>
      <c r="U121" s="2">
        <v>75</v>
      </c>
      <c r="V121" s="2" t="s">
        <v>128</v>
      </c>
      <c r="W121" s="110">
        <v>75</v>
      </c>
      <c r="X121" s="2" t="s">
        <v>128</v>
      </c>
      <c r="Y121" s="2">
        <v>75</v>
      </c>
      <c r="Z121" s="2" t="s">
        <v>128</v>
      </c>
      <c r="AA121" s="103">
        <f t="shared" si="51"/>
        <v>0</v>
      </c>
      <c r="AB121" s="2">
        <f t="shared" si="42"/>
        <v>0</v>
      </c>
      <c r="AC121" s="110">
        <f t="shared" si="48"/>
        <v>0</v>
      </c>
      <c r="AD121" s="112">
        <f t="shared" si="48"/>
        <v>0</v>
      </c>
      <c r="AE121" s="110">
        <f t="shared" si="52"/>
        <v>0</v>
      </c>
      <c r="AF121" s="2">
        <v>0</v>
      </c>
      <c r="AG121" s="110">
        <v>0</v>
      </c>
      <c r="AH121" s="112">
        <v>0</v>
      </c>
      <c r="AI121" s="110"/>
      <c r="AJ121" s="110"/>
      <c r="AL121" s="3"/>
      <c r="AM121" s="3"/>
    </row>
    <row r="122" spans="1:39" ht="19.899999999999999" customHeight="1" x14ac:dyDescent="0.2">
      <c r="A122" s="86"/>
      <c r="B122" s="114" t="s">
        <v>25</v>
      </c>
      <c r="C122" s="2">
        <v>1821.473</v>
      </c>
      <c r="D122" s="2"/>
      <c r="E122" s="2">
        <v>378.47300000000001</v>
      </c>
      <c r="F122" s="2">
        <v>378.47300000000001</v>
      </c>
      <c r="G122" s="110">
        <f t="shared" si="37"/>
        <v>0</v>
      </c>
      <c r="H122" s="110"/>
      <c r="I122" s="110"/>
      <c r="J122" s="110"/>
      <c r="K122" s="110">
        <f t="shared" si="38"/>
        <v>0</v>
      </c>
      <c r="L122" s="2"/>
      <c r="M122" s="110"/>
      <c r="N122" s="112"/>
      <c r="O122" s="110">
        <f t="shared" si="39"/>
        <v>0</v>
      </c>
      <c r="P122" s="2">
        <v>0</v>
      </c>
      <c r="Q122" s="2">
        <v>0</v>
      </c>
      <c r="R122" s="2">
        <v>0</v>
      </c>
      <c r="S122" s="110">
        <v>0</v>
      </c>
      <c r="T122" s="2" t="s">
        <v>128</v>
      </c>
      <c r="U122" s="2" t="s">
        <v>128</v>
      </c>
      <c r="V122" s="2" t="s">
        <v>128</v>
      </c>
      <c r="W122" s="110">
        <v>0</v>
      </c>
      <c r="X122" s="2" t="s">
        <v>128</v>
      </c>
      <c r="Y122" s="2" t="s">
        <v>128</v>
      </c>
      <c r="Z122" s="2" t="s">
        <v>128</v>
      </c>
      <c r="AA122" s="103">
        <f t="shared" si="51"/>
        <v>0</v>
      </c>
      <c r="AB122" s="2">
        <f t="shared" si="42"/>
        <v>0</v>
      </c>
      <c r="AC122" s="110">
        <f t="shared" si="48"/>
        <v>0</v>
      </c>
      <c r="AD122" s="112">
        <f t="shared" si="48"/>
        <v>0</v>
      </c>
      <c r="AE122" s="110">
        <f t="shared" si="52"/>
        <v>0</v>
      </c>
      <c r="AF122" s="2">
        <v>0</v>
      </c>
      <c r="AG122" s="110">
        <v>0</v>
      </c>
      <c r="AH122" s="112">
        <v>0</v>
      </c>
      <c r="AI122" s="110"/>
      <c r="AJ122" s="110"/>
      <c r="AL122" s="3"/>
      <c r="AM122" s="3"/>
    </row>
    <row r="123" spans="1:39" ht="19.899999999999999" customHeight="1" x14ac:dyDescent="0.2">
      <c r="A123" s="86"/>
      <c r="B123" s="114" t="s">
        <v>26</v>
      </c>
      <c r="C123" s="2">
        <v>0</v>
      </c>
      <c r="D123" s="2"/>
      <c r="E123" s="2">
        <v>0</v>
      </c>
      <c r="F123" s="2">
        <v>0</v>
      </c>
      <c r="G123" s="110">
        <f t="shared" si="37"/>
        <v>0</v>
      </c>
      <c r="H123" s="110"/>
      <c r="I123" s="110"/>
      <c r="J123" s="110"/>
      <c r="K123" s="110">
        <f t="shared" si="38"/>
        <v>0</v>
      </c>
      <c r="L123" s="2"/>
      <c r="M123" s="110"/>
      <c r="N123" s="112"/>
      <c r="O123" s="110">
        <f t="shared" si="39"/>
        <v>0</v>
      </c>
      <c r="P123" s="2">
        <v>0</v>
      </c>
      <c r="Q123" s="2">
        <v>0</v>
      </c>
      <c r="R123" s="2">
        <v>0</v>
      </c>
      <c r="S123" s="110">
        <v>0</v>
      </c>
      <c r="T123" s="2" t="s">
        <v>128</v>
      </c>
      <c r="U123" s="2" t="s">
        <v>128</v>
      </c>
      <c r="V123" s="2" t="s">
        <v>128</v>
      </c>
      <c r="W123" s="110">
        <v>0</v>
      </c>
      <c r="X123" s="2" t="s">
        <v>128</v>
      </c>
      <c r="Y123" s="2" t="s">
        <v>128</v>
      </c>
      <c r="Z123" s="2" t="s">
        <v>128</v>
      </c>
      <c r="AA123" s="103">
        <f t="shared" si="51"/>
        <v>0</v>
      </c>
      <c r="AB123" s="2">
        <f t="shared" si="42"/>
        <v>0</v>
      </c>
      <c r="AC123" s="110">
        <f t="shared" si="48"/>
        <v>0</v>
      </c>
      <c r="AD123" s="112">
        <f t="shared" si="48"/>
        <v>0</v>
      </c>
      <c r="AE123" s="110">
        <f t="shared" si="52"/>
        <v>0</v>
      </c>
      <c r="AF123" s="2">
        <v>0</v>
      </c>
      <c r="AG123" s="110">
        <v>0</v>
      </c>
      <c r="AH123" s="112">
        <v>0</v>
      </c>
      <c r="AI123" s="110"/>
      <c r="AJ123" s="110"/>
      <c r="AL123" s="3"/>
      <c r="AM123" s="3"/>
    </row>
    <row r="124" spans="1:39" ht="19.899999999999999" customHeight="1" x14ac:dyDescent="0.2">
      <c r="A124" s="86"/>
      <c r="B124" s="114" t="s">
        <v>27</v>
      </c>
      <c r="C124" s="2">
        <v>166.19577999999998</v>
      </c>
      <c r="D124" s="2">
        <f>C124</f>
        <v>166.19577999999998</v>
      </c>
      <c r="E124" s="2">
        <v>60.612560000000002</v>
      </c>
      <c r="F124" s="2">
        <v>60.612560000000002</v>
      </c>
      <c r="G124" s="110">
        <f t="shared" si="37"/>
        <v>0</v>
      </c>
      <c r="H124" s="110"/>
      <c r="I124" s="110"/>
      <c r="J124" s="110"/>
      <c r="K124" s="110">
        <f t="shared" si="38"/>
        <v>0</v>
      </c>
      <c r="L124" s="2"/>
      <c r="M124" s="110"/>
      <c r="N124" s="112"/>
      <c r="O124" s="110">
        <f t="shared" si="39"/>
        <v>55</v>
      </c>
      <c r="P124" s="2">
        <v>0</v>
      </c>
      <c r="Q124" s="2">
        <v>55</v>
      </c>
      <c r="R124" s="2">
        <v>0</v>
      </c>
      <c r="S124" s="110">
        <f>SUM(T124:V124)</f>
        <v>0</v>
      </c>
      <c r="T124" s="2">
        <f>SUM(T120)-SUM(T121:T123)</f>
        <v>0</v>
      </c>
      <c r="U124" s="2">
        <f>SUM(U120)-SUM(U121:U123)</f>
        <v>0</v>
      </c>
      <c r="V124" s="2">
        <f>SUM(V120)-SUM(V121:V123)</f>
        <v>0</v>
      </c>
      <c r="W124" s="110">
        <f>SUM(X124:Z124)</f>
        <v>0</v>
      </c>
      <c r="X124" s="2">
        <f>SUM(X120)-SUM(X121:X123)</f>
        <v>0</v>
      </c>
      <c r="Y124" s="2">
        <f>SUM(Y120)-SUM(Y121:Y123)</f>
        <v>0</v>
      </c>
      <c r="Z124" s="2">
        <f>SUM(Z120)-SUM(Z121:Z123)</f>
        <v>0</v>
      </c>
      <c r="AA124" s="103">
        <f t="shared" si="51"/>
        <v>0</v>
      </c>
      <c r="AB124" s="2">
        <f t="shared" si="42"/>
        <v>0</v>
      </c>
      <c r="AC124" s="110">
        <f t="shared" si="48"/>
        <v>0</v>
      </c>
      <c r="AD124" s="112">
        <f t="shared" si="48"/>
        <v>0</v>
      </c>
      <c r="AE124" s="110">
        <f t="shared" si="52"/>
        <v>0</v>
      </c>
      <c r="AF124" s="2">
        <v>0</v>
      </c>
      <c r="AG124" s="110">
        <v>0</v>
      </c>
      <c r="AH124" s="112">
        <v>0</v>
      </c>
      <c r="AI124" s="110"/>
      <c r="AJ124" s="110"/>
      <c r="AL124" s="3"/>
      <c r="AM124" s="3"/>
    </row>
    <row r="125" spans="1:39" ht="71.25" hidden="1" customHeight="1" x14ac:dyDescent="0.2">
      <c r="A125" s="86" t="s">
        <v>280</v>
      </c>
      <c r="B125" s="107" t="s">
        <v>148</v>
      </c>
      <c r="C125" s="24">
        <v>3196.73722</v>
      </c>
      <c r="D125" s="24">
        <f>SUM(D126:D129)</f>
        <v>2050.1722199999999</v>
      </c>
      <c r="E125" s="24">
        <v>3181.7276999999999</v>
      </c>
      <c r="F125" s="24">
        <v>3181.7276999999999</v>
      </c>
      <c r="G125" s="108">
        <f t="shared" si="37"/>
        <v>0</v>
      </c>
      <c r="H125" s="108">
        <f>SUM(H126:H129)</f>
        <v>0</v>
      </c>
      <c r="I125" s="108">
        <f>SUM(I126:I129)</f>
        <v>0</v>
      </c>
      <c r="J125" s="108">
        <f>SUM(J126:J129)</f>
        <v>0</v>
      </c>
      <c r="K125" s="108">
        <f t="shared" si="38"/>
        <v>0</v>
      </c>
      <c r="L125" s="24">
        <f>SUM(L126:L129)</f>
        <v>0</v>
      </c>
      <c r="M125" s="24">
        <f>SUM(M126:M129)</f>
        <v>0</v>
      </c>
      <c r="N125" s="24">
        <f>SUM(N126:N129)</f>
        <v>0</v>
      </c>
      <c r="O125" s="108">
        <f t="shared" si="39"/>
        <v>0</v>
      </c>
      <c r="P125" s="24">
        <v>0</v>
      </c>
      <c r="Q125" s="24">
        <v>0</v>
      </c>
      <c r="R125" s="24">
        <v>0</v>
      </c>
      <c r="S125" s="110">
        <f>SUM(T125,U125,V125)</f>
        <v>0</v>
      </c>
      <c r="T125" s="2" t="s">
        <v>128</v>
      </c>
      <c r="U125" s="2" t="s">
        <v>128</v>
      </c>
      <c r="V125" s="2" t="s">
        <v>128</v>
      </c>
      <c r="W125" s="29">
        <f>SUM(X125,Y125,Z125)</f>
        <v>0</v>
      </c>
      <c r="X125" s="111" t="s">
        <v>128</v>
      </c>
      <c r="Y125" s="111" t="s">
        <v>128</v>
      </c>
      <c r="Z125" s="111" t="s">
        <v>128</v>
      </c>
      <c r="AA125" s="103">
        <f t="shared" si="51"/>
        <v>0</v>
      </c>
      <c r="AB125" s="2">
        <f t="shared" si="42"/>
        <v>0</v>
      </c>
      <c r="AC125" s="110">
        <f t="shared" si="48"/>
        <v>0</v>
      </c>
      <c r="AD125" s="112">
        <f t="shared" si="48"/>
        <v>0</v>
      </c>
      <c r="AE125" s="29">
        <f t="shared" si="52"/>
        <v>0</v>
      </c>
      <c r="AF125" s="111">
        <f>SUM(AF126:AF129)</f>
        <v>0</v>
      </c>
      <c r="AG125" s="29">
        <f t="shared" ref="AG125:AH125" si="54">SUM(AG126:AG129)</f>
        <v>0</v>
      </c>
      <c r="AH125" s="113">
        <f t="shared" si="54"/>
        <v>0</v>
      </c>
      <c r="AI125" s="29"/>
      <c r="AJ125" s="29"/>
      <c r="AL125" s="3"/>
      <c r="AM125" s="3"/>
    </row>
    <row r="126" spans="1:39" ht="19.899999999999999" hidden="1" customHeight="1" x14ac:dyDescent="0.2">
      <c r="A126" s="86"/>
      <c r="B126" s="114" t="s">
        <v>24</v>
      </c>
      <c r="C126" s="2">
        <v>1950</v>
      </c>
      <c r="D126" s="2">
        <f>C126</f>
        <v>1950</v>
      </c>
      <c r="E126" s="2">
        <v>1950</v>
      </c>
      <c r="F126" s="2">
        <v>1950</v>
      </c>
      <c r="G126" s="110">
        <f t="shared" si="37"/>
        <v>0</v>
      </c>
      <c r="H126" s="110"/>
      <c r="I126" s="110"/>
      <c r="J126" s="110"/>
      <c r="K126" s="110">
        <f t="shared" si="38"/>
        <v>0</v>
      </c>
      <c r="L126" s="2"/>
      <c r="M126" s="110"/>
      <c r="N126" s="112"/>
      <c r="O126" s="110">
        <f t="shared" si="39"/>
        <v>0</v>
      </c>
      <c r="P126" s="2">
        <v>0</v>
      </c>
      <c r="Q126" s="2">
        <v>0</v>
      </c>
      <c r="R126" s="2">
        <v>0</v>
      </c>
      <c r="S126" s="110">
        <v>0</v>
      </c>
      <c r="T126" s="2" t="s">
        <v>128</v>
      </c>
      <c r="U126" s="2" t="s">
        <v>128</v>
      </c>
      <c r="V126" s="2" t="s">
        <v>128</v>
      </c>
      <c r="W126" s="110">
        <v>0</v>
      </c>
      <c r="X126" s="2" t="s">
        <v>128</v>
      </c>
      <c r="Y126" s="2" t="s">
        <v>128</v>
      </c>
      <c r="Z126" s="2" t="s">
        <v>128</v>
      </c>
      <c r="AA126" s="103">
        <f t="shared" si="51"/>
        <v>0</v>
      </c>
      <c r="AB126" s="2">
        <f t="shared" si="42"/>
        <v>0</v>
      </c>
      <c r="AC126" s="110">
        <f t="shared" si="48"/>
        <v>0</v>
      </c>
      <c r="AD126" s="112">
        <f t="shared" si="48"/>
        <v>0</v>
      </c>
      <c r="AE126" s="110">
        <f t="shared" si="52"/>
        <v>0</v>
      </c>
      <c r="AF126" s="2">
        <v>0</v>
      </c>
      <c r="AG126" s="110">
        <v>0</v>
      </c>
      <c r="AH126" s="112">
        <v>0</v>
      </c>
      <c r="AI126" s="110"/>
      <c r="AJ126" s="110"/>
      <c r="AL126" s="3"/>
      <c r="AM126" s="3"/>
    </row>
    <row r="127" spans="1:39" ht="19.899999999999999" hidden="1" customHeight="1" x14ac:dyDescent="0.2">
      <c r="A127" s="86"/>
      <c r="B127" s="114" t="s">
        <v>25</v>
      </c>
      <c r="C127" s="2">
        <v>1146.5650000000001</v>
      </c>
      <c r="D127" s="2"/>
      <c r="E127" s="2">
        <v>1146.5650000000001</v>
      </c>
      <c r="F127" s="2">
        <v>1146.5650000000001</v>
      </c>
      <c r="G127" s="110">
        <f t="shared" si="37"/>
        <v>0</v>
      </c>
      <c r="H127" s="110"/>
      <c r="I127" s="110"/>
      <c r="J127" s="110"/>
      <c r="K127" s="110">
        <f t="shared" si="38"/>
        <v>0</v>
      </c>
      <c r="L127" s="2"/>
      <c r="M127" s="110"/>
      <c r="N127" s="112"/>
      <c r="O127" s="110">
        <f t="shared" si="39"/>
        <v>0</v>
      </c>
      <c r="P127" s="2">
        <v>0</v>
      </c>
      <c r="Q127" s="2">
        <v>0</v>
      </c>
      <c r="R127" s="2">
        <v>0</v>
      </c>
      <c r="S127" s="110">
        <v>0</v>
      </c>
      <c r="T127" s="2" t="s">
        <v>128</v>
      </c>
      <c r="U127" s="2" t="s">
        <v>128</v>
      </c>
      <c r="V127" s="2" t="s">
        <v>128</v>
      </c>
      <c r="W127" s="110">
        <v>0</v>
      </c>
      <c r="X127" s="2" t="s">
        <v>128</v>
      </c>
      <c r="Y127" s="2" t="s">
        <v>128</v>
      </c>
      <c r="Z127" s="2" t="s">
        <v>128</v>
      </c>
      <c r="AA127" s="103">
        <f t="shared" si="51"/>
        <v>0</v>
      </c>
      <c r="AB127" s="2">
        <f t="shared" si="42"/>
        <v>0</v>
      </c>
      <c r="AC127" s="110">
        <f t="shared" si="48"/>
        <v>0</v>
      </c>
      <c r="AD127" s="112">
        <f t="shared" si="48"/>
        <v>0</v>
      </c>
      <c r="AE127" s="110">
        <f t="shared" si="52"/>
        <v>0</v>
      </c>
      <c r="AF127" s="2">
        <v>0</v>
      </c>
      <c r="AG127" s="110">
        <v>0</v>
      </c>
      <c r="AH127" s="112">
        <v>0</v>
      </c>
      <c r="AI127" s="110"/>
      <c r="AJ127" s="110"/>
      <c r="AL127" s="3"/>
      <c r="AM127" s="3"/>
    </row>
    <row r="128" spans="1:39" ht="19.899999999999999" hidden="1" customHeight="1" x14ac:dyDescent="0.2">
      <c r="A128" s="86"/>
      <c r="B128" s="114" t="s">
        <v>26</v>
      </c>
      <c r="C128" s="2">
        <v>0</v>
      </c>
      <c r="D128" s="2"/>
      <c r="E128" s="2">
        <v>0</v>
      </c>
      <c r="F128" s="2">
        <v>0</v>
      </c>
      <c r="G128" s="110">
        <f t="shared" si="37"/>
        <v>0</v>
      </c>
      <c r="H128" s="110"/>
      <c r="I128" s="110"/>
      <c r="J128" s="110"/>
      <c r="K128" s="110">
        <f t="shared" si="38"/>
        <v>0</v>
      </c>
      <c r="L128" s="2"/>
      <c r="M128" s="110"/>
      <c r="N128" s="112"/>
      <c r="O128" s="110">
        <f t="shared" si="39"/>
        <v>0</v>
      </c>
      <c r="P128" s="2">
        <v>0</v>
      </c>
      <c r="Q128" s="2">
        <v>0</v>
      </c>
      <c r="R128" s="2">
        <v>0</v>
      </c>
      <c r="S128" s="110">
        <v>0</v>
      </c>
      <c r="T128" s="2" t="s">
        <v>128</v>
      </c>
      <c r="U128" s="2" t="s">
        <v>128</v>
      </c>
      <c r="V128" s="2" t="s">
        <v>128</v>
      </c>
      <c r="W128" s="110">
        <v>0</v>
      </c>
      <c r="X128" s="2" t="s">
        <v>128</v>
      </c>
      <c r="Y128" s="2" t="s">
        <v>128</v>
      </c>
      <c r="Z128" s="2" t="s">
        <v>128</v>
      </c>
      <c r="AA128" s="103">
        <f t="shared" si="51"/>
        <v>0</v>
      </c>
      <c r="AB128" s="2">
        <f t="shared" si="42"/>
        <v>0</v>
      </c>
      <c r="AC128" s="110">
        <f t="shared" si="48"/>
        <v>0</v>
      </c>
      <c r="AD128" s="112">
        <f t="shared" si="48"/>
        <v>0</v>
      </c>
      <c r="AE128" s="110">
        <f t="shared" si="52"/>
        <v>0</v>
      </c>
      <c r="AF128" s="2">
        <v>0</v>
      </c>
      <c r="AG128" s="110">
        <v>0</v>
      </c>
      <c r="AH128" s="112">
        <v>0</v>
      </c>
      <c r="AI128" s="110"/>
      <c r="AJ128" s="110"/>
      <c r="AL128" s="3"/>
      <c r="AM128" s="3"/>
    </row>
    <row r="129" spans="1:39" ht="19.899999999999999" hidden="1" customHeight="1" x14ac:dyDescent="0.2">
      <c r="A129" s="86"/>
      <c r="B129" s="114" t="s">
        <v>27</v>
      </c>
      <c r="C129" s="2">
        <v>100.17222000000001</v>
      </c>
      <c r="D129" s="2">
        <f>C129</f>
        <v>100.17222000000001</v>
      </c>
      <c r="E129" s="2">
        <v>85.162700000000001</v>
      </c>
      <c r="F129" s="2">
        <v>85.162700000000001</v>
      </c>
      <c r="G129" s="110">
        <f t="shared" si="37"/>
        <v>0</v>
      </c>
      <c r="H129" s="110"/>
      <c r="I129" s="110"/>
      <c r="J129" s="110"/>
      <c r="K129" s="110">
        <f t="shared" si="38"/>
        <v>0</v>
      </c>
      <c r="L129" s="2"/>
      <c r="M129" s="110"/>
      <c r="N129" s="112"/>
      <c r="O129" s="110">
        <f t="shared" si="39"/>
        <v>0</v>
      </c>
      <c r="P129" s="2">
        <v>0</v>
      </c>
      <c r="Q129" s="2">
        <v>0</v>
      </c>
      <c r="R129" s="2">
        <v>0</v>
      </c>
      <c r="S129" s="110">
        <f>SUM(T129:V129)</f>
        <v>0</v>
      </c>
      <c r="T129" s="2">
        <f>SUM(T125)-SUM(T126:T128)</f>
        <v>0</v>
      </c>
      <c r="U129" s="2">
        <f>SUM(U125)-SUM(U126:U128)</f>
        <v>0</v>
      </c>
      <c r="V129" s="2">
        <f>SUM(V125)-SUM(V126:V128)</f>
        <v>0</v>
      </c>
      <c r="W129" s="110">
        <f>SUM(X129:Z129)</f>
        <v>0</v>
      </c>
      <c r="X129" s="2">
        <f>SUM(X125)-SUM(X126:X128)</f>
        <v>0</v>
      </c>
      <c r="Y129" s="2">
        <f>SUM(Y125)-SUM(Y126:Y128)</f>
        <v>0</v>
      </c>
      <c r="Z129" s="2">
        <f>SUM(Z125)-SUM(Z126:Z128)</f>
        <v>0</v>
      </c>
      <c r="AA129" s="103">
        <f t="shared" si="51"/>
        <v>0</v>
      </c>
      <c r="AB129" s="2">
        <f t="shared" si="42"/>
        <v>0</v>
      </c>
      <c r="AC129" s="110">
        <f t="shared" si="48"/>
        <v>0</v>
      </c>
      <c r="AD129" s="112">
        <f t="shared" si="48"/>
        <v>0</v>
      </c>
      <c r="AE129" s="110">
        <f t="shared" si="52"/>
        <v>0</v>
      </c>
      <c r="AF129" s="2">
        <v>0</v>
      </c>
      <c r="AG129" s="110">
        <v>0</v>
      </c>
      <c r="AH129" s="112">
        <v>0</v>
      </c>
      <c r="AI129" s="110"/>
      <c r="AJ129" s="110"/>
      <c r="AL129" s="3"/>
      <c r="AM129" s="3"/>
    </row>
    <row r="130" spans="1:39" ht="71.25" customHeight="1" x14ac:dyDescent="0.2">
      <c r="A130" s="86">
        <v>20</v>
      </c>
      <c r="B130" s="107" t="s">
        <v>149</v>
      </c>
      <c r="C130" s="24">
        <v>6349.0614599999999</v>
      </c>
      <c r="D130" s="24">
        <f>SUM(D131:D134)</f>
        <v>2431.5614600000004</v>
      </c>
      <c r="E130" s="24">
        <v>6240.8548000000001</v>
      </c>
      <c r="F130" s="24">
        <v>6240.8548000000001</v>
      </c>
      <c r="G130" s="108">
        <f t="shared" si="37"/>
        <v>0</v>
      </c>
      <c r="H130" s="108">
        <f>SUM(H131:H134)</f>
        <v>0</v>
      </c>
      <c r="I130" s="108">
        <f>SUM(I131:I134)</f>
        <v>0</v>
      </c>
      <c r="J130" s="108">
        <f>SUM(J131:J134)</f>
        <v>0</v>
      </c>
      <c r="K130" s="108">
        <f t="shared" si="38"/>
        <v>0</v>
      </c>
      <c r="L130" s="24">
        <f>SUM(L131:L134)</f>
        <v>0</v>
      </c>
      <c r="M130" s="24">
        <f>SUM(M131:M134)</f>
        <v>0</v>
      </c>
      <c r="N130" s="24">
        <f>SUM(N131:N134)</f>
        <v>0</v>
      </c>
      <c r="O130" s="108">
        <f t="shared" si="39"/>
        <v>58.9</v>
      </c>
      <c r="P130" s="24">
        <v>0</v>
      </c>
      <c r="Q130" s="24">
        <v>58.9</v>
      </c>
      <c r="R130" s="24">
        <v>0</v>
      </c>
      <c r="S130" s="110">
        <f>SUM(T130,U130,V130)</f>
        <v>58.8</v>
      </c>
      <c r="T130" s="2" t="s">
        <v>128</v>
      </c>
      <c r="U130" s="2">
        <v>58.8</v>
      </c>
      <c r="V130" s="2" t="s">
        <v>128</v>
      </c>
      <c r="W130" s="29">
        <f>SUM(X130,Y130,Z130)</f>
        <v>58.8</v>
      </c>
      <c r="X130" s="111" t="s">
        <v>128</v>
      </c>
      <c r="Y130" s="111">
        <v>58.8</v>
      </c>
      <c r="Z130" s="111" t="s">
        <v>128</v>
      </c>
      <c r="AA130" s="103">
        <f t="shared" si="51"/>
        <v>0</v>
      </c>
      <c r="AB130" s="2">
        <f t="shared" si="42"/>
        <v>0</v>
      </c>
      <c r="AC130" s="110">
        <f t="shared" si="48"/>
        <v>0</v>
      </c>
      <c r="AD130" s="112">
        <f t="shared" si="48"/>
        <v>0</v>
      </c>
      <c r="AE130" s="29">
        <f t="shared" si="52"/>
        <v>0</v>
      </c>
      <c r="AF130" s="111">
        <f>SUM(AF131:AF134)</f>
        <v>0</v>
      </c>
      <c r="AG130" s="29">
        <f t="shared" ref="AG130:AH130" si="55">SUM(AG131:AG134)</f>
        <v>0</v>
      </c>
      <c r="AH130" s="113">
        <f t="shared" si="55"/>
        <v>0</v>
      </c>
      <c r="AI130" s="29"/>
      <c r="AJ130" s="29"/>
      <c r="AL130" s="3"/>
      <c r="AM130" s="3"/>
    </row>
    <row r="131" spans="1:39" ht="19.899999999999999" customHeight="1" x14ac:dyDescent="0.2">
      <c r="A131" s="86"/>
      <c r="B131" s="114" t="s">
        <v>24</v>
      </c>
      <c r="C131" s="2">
        <v>2208.8000000000002</v>
      </c>
      <c r="D131" s="2">
        <f>C131</f>
        <v>2208.8000000000002</v>
      </c>
      <c r="E131" s="2">
        <v>2150</v>
      </c>
      <c r="F131" s="2">
        <v>2150</v>
      </c>
      <c r="G131" s="110">
        <f t="shared" si="37"/>
        <v>0</v>
      </c>
      <c r="H131" s="110"/>
      <c r="I131" s="110"/>
      <c r="J131" s="110"/>
      <c r="K131" s="110">
        <f t="shared" si="38"/>
        <v>0</v>
      </c>
      <c r="L131" s="2"/>
      <c r="M131" s="110"/>
      <c r="N131" s="112"/>
      <c r="O131" s="110">
        <f t="shared" si="39"/>
        <v>58.8</v>
      </c>
      <c r="P131" s="2">
        <v>0</v>
      </c>
      <c r="Q131" s="2">
        <v>58.8</v>
      </c>
      <c r="R131" s="2">
        <v>0</v>
      </c>
      <c r="S131" s="110">
        <v>58.8</v>
      </c>
      <c r="T131" s="2" t="s">
        <v>128</v>
      </c>
      <c r="U131" s="2">
        <v>58.8</v>
      </c>
      <c r="V131" s="2" t="s">
        <v>128</v>
      </c>
      <c r="W131" s="110">
        <v>58.8</v>
      </c>
      <c r="X131" s="2" t="s">
        <v>128</v>
      </c>
      <c r="Y131" s="2">
        <v>58.8</v>
      </c>
      <c r="Z131" s="2" t="s">
        <v>128</v>
      </c>
      <c r="AA131" s="103">
        <f t="shared" si="51"/>
        <v>0</v>
      </c>
      <c r="AB131" s="2">
        <f t="shared" ref="AB131:AB134" si="56">SUM(X131,H131)-SUM(L131)-SUM(T131,-AF131)</f>
        <v>0</v>
      </c>
      <c r="AC131" s="110">
        <f t="shared" si="48"/>
        <v>0</v>
      </c>
      <c r="AD131" s="112">
        <f t="shared" si="48"/>
        <v>0</v>
      </c>
      <c r="AE131" s="110">
        <f t="shared" si="52"/>
        <v>0</v>
      </c>
      <c r="AF131" s="2">
        <v>0</v>
      </c>
      <c r="AG131" s="110">
        <v>0</v>
      </c>
      <c r="AH131" s="112">
        <v>0</v>
      </c>
      <c r="AI131" s="110"/>
      <c r="AJ131" s="110"/>
      <c r="AL131" s="3"/>
      <c r="AM131" s="3"/>
    </row>
    <row r="132" spans="1:39" ht="19.899999999999999" customHeight="1" x14ac:dyDescent="0.2">
      <c r="A132" s="86"/>
      <c r="B132" s="114" t="s">
        <v>25</v>
      </c>
      <c r="C132" s="2">
        <v>3917.5</v>
      </c>
      <c r="D132" s="2"/>
      <c r="E132" s="2">
        <v>3917.5</v>
      </c>
      <c r="F132" s="2">
        <v>3917.5</v>
      </c>
      <c r="G132" s="110">
        <f t="shared" si="37"/>
        <v>0</v>
      </c>
      <c r="H132" s="110"/>
      <c r="I132" s="110"/>
      <c r="J132" s="110"/>
      <c r="K132" s="110">
        <f t="shared" si="38"/>
        <v>0</v>
      </c>
      <c r="L132" s="2"/>
      <c r="M132" s="110"/>
      <c r="N132" s="112"/>
      <c r="O132" s="110">
        <f t="shared" si="39"/>
        <v>0</v>
      </c>
      <c r="P132" s="2">
        <v>0</v>
      </c>
      <c r="Q132" s="2">
        <v>0</v>
      </c>
      <c r="R132" s="2">
        <v>0</v>
      </c>
      <c r="S132" s="110">
        <v>0</v>
      </c>
      <c r="T132" s="2" t="s">
        <v>128</v>
      </c>
      <c r="U132" s="2" t="s">
        <v>128</v>
      </c>
      <c r="V132" s="2" t="s">
        <v>128</v>
      </c>
      <c r="W132" s="110">
        <v>0</v>
      </c>
      <c r="X132" s="2" t="s">
        <v>128</v>
      </c>
      <c r="Y132" s="2" t="s">
        <v>128</v>
      </c>
      <c r="Z132" s="2" t="s">
        <v>128</v>
      </c>
      <c r="AA132" s="103">
        <f t="shared" si="51"/>
        <v>0</v>
      </c>
      <c r="AB132" s="2">
        <f t="shared" si="56"/>
        <v>0</v>
      </c>
      <c r="AC132" s="110">
        <f t="shared" si="48"/>
        <v>0</v>
      </c>
      <c r="AD132" s="112">
        <f t="shared" si="48"/>
        <v>0</v>
      </c>
      <c r="AE132" s="110">
        <f t="shared" si="52"/>
        <v>0</v>
      </c>
      <c r="AF132" s="2">
        <v>0</v>
      </c>
      <c r="AG132" s="110">
        <v>0</v>
      </c>
      <c r="AH132" s="112">
        <v>0</v>
      </c>
      <c r="AI132" s="110"/>
      <c r="AJ132" s="110"/>
      <c r="AL132" s="3"/>
      <c r="AM132" s="3"/>
    </row>
    <row r="133" spans="1:39" ht="19.899999999999999" customHeight="1" x14ac:dyDescent="0.2">
      <c r="A133" s="86"/>
      <c r="B133" s="114" t="s">
        <v>26</v>
      </c>
      <c r="C133" s="2">
        <v>0</v>
      </c>
      <c r="D133" s="2"/>
      <c r="E133" s="2">
        <v>0</v>
      </c>
      <c r="F133" s="2">
        <v>0</v>
      </c>
      <c r="G133" s="110">
        <f t="shared" si="37"/>
        <v>0</v>
      </c>
      <c r="H133" s="110"/>
      <c r="I133" s="110"/>
      <c r="J133" s="110"/>
      <c r="K133" s="110">
        <f t="shared" si="38"/>
        <v>0</v>
      </c>
      <c r="L133" s="2"/>
      <c r="M133" s="110"/>
      <c r="N133" s="112"/>
      <c r="O133" s="110">
        <f t="shared" si="39"/>
        <v>0</v>
      </c>
      <c r="P133" s="2">
        <v>0</v>
      </c>
      <c r="Q133" s="2">
        <v>0</v>
      </c>
      <c r="R133" s="2">
        <v>0</v>
      </c>
      <c r="S133" s="110">
        <v>0</v>
      </c>
      <c r="T133" s="2" t="s">
        <v>128</v>
      </c>
      <c r="U133" s="2" t="s">
        <v>128</v>
      </c>
      <c r="V133" s="2" t="s">
        <v>128</v>
      </c>
      <c r="W133" s="110">
        <v>0</v>
      </c>
      <c r="X133" s="2" t="s">
        <v>128</v>
      </c>
      <c r="Y133" s="2" t="s">
        <v>128</v>
      </c>
      <c r="Z133" s="2" t="s">
        <v>128</v>
      </c>
      <c r="AA133" s="103">
        <f t="shared" si="51"/>
        <v>0</v>
      </c>
      <c r="AB133" s="2">
        <f t="shared" si="56"/>
        <v>0</v>
      </c>
      <c r="AC133" s="110">
        <f t="shared" si="48"/>
        <v>0</v>
      </c>
      <c r="AD133" s="112">
        <f t="shared" si="48"/>
        <v>0</v>
      </c>
      <c r="AE133" s="110">
        <f t="shared" si="52"/>
        <v>0</v>
      </c>
      <c r="AF133" s="2">
        <v>0</v>
      </c>
      <c r="AG133" s="110">
        <v>0</v>
      </c>
      <c r="AH133" s="112">
        <v>0</v>
      </c>
      <c r="AI133" s="110"/>
      <c r="AJ133" s="110"/>
      <c r="AL133" s="3"/>
      <c r="AM133" s="3"/>
    </row>
    <row r="134" spans="1:39" ht="19.899999999999999" customHeight="1" x14ac:dyDescent="0.2">
      <c r="A134" s="86"/>
      <c r="B134" s="114" t="s">
        <v>27</v>
      </c>
      <c r="C134" s="2">
        <v>222.76146</v>
      </c>
      <c r="D134" s="2">
        <f>C134</f>
        <v>222.76146</v>
      </c>
      <c r="E134" s="2">
        <v>173.35480000000001</v>
      </c>
      <c r="F134" s="2">
        <v>173.35480000000001</v>
      </c>
      <c r="G134" s="110">
        <f t="shared" si="37"/>
        <v>0</v>
      </c>
      <c r="H134" s="110"/>
      <c r="I134" s="110"/>
      <c r="J134" s="110"/>
      <c r="K134" s="110">
        <f t="shared" si="38"/>
        <v>0</v>
      </c>
      <c r="L134" s="2"/>
      <c r="M134" s="110"/>
      <c r="N134" s="112"/>
      <c r="O134" s="110">
        <f t="shared" si="39"/>
        <v>0.10000000000000142</v>
      </c>
      <c r="P134" s="2">
        <v>0</v>
      </c>
      <c r="Q134" s="2">
        <v>0.10000000000000142</v>
      </c>
      <c r="R134" s="2">
        <v>0</v>
      </c>
      <c r="S134" s="110">
        <f>SUM(T134:V134)</f>
        <v>0</v>
      </c>
      <c r="T134" s="2">
        <f>SUM(T130)-SUM(T131:T133)</f>
        <v>0</v>
      </c>
      <c r="U134" s="2">
        <f>SUM(U130)-SUM(U131:U133)</f>
        <v>0</v>
      </c>
      <c r="V134" s="2">
        <f>SUM(V130)-SUM(V131:V133)</f>
        <v>0</v>
      </c>
      <c r="W134" s="110">
        <f>SUM(X134:Z134)</f>
        <v>0</v>
      </c>
      <c r="X134" s="2">
        <f>SUM(X130)-SUM(X131:X133)</f>
        <v>0</v>
      </c>
      <c r="Y134" s="2">
        <f>SUM(Y130)-SUM(Y131:Y133)</f>
        <v>0</v>
      </c>
      <c r="Z134" s="2">
        <f>SUM(Z130)-SUM(Z131:Z133)</f>
        <v>0</v>
      </c>
      <c r="AA134" s="103">
        <f t="shared" si="51"/>
        <v>0</v>
      </c>
      <c r="AB134" s="2">
        <f t="shared" si="56"/>
        <v>0</v>
      </c>
      <c r="AC134" s="110">
        <f t="shared" si="48"/>
        <v>0</v>
      </c>
      <c r="AD134" s="112">
        <f t="shared" si="48"/>
        <v>0</v>
      </c>
      <c r="AE134" s="110">
        <f t="shared" si="52"/>
        <v>0</v>
      </c>
      <c r="AF134" s="2">
        <v>0</v>
      </c>
      <c r="AG134" s="110">
        <v>0</v>
      </c>
      <c r="AH134" s="112">
        <v>0</v>
      </c>
      <c r="AI134" s="110"/>
      <c r="AJ134" s="110"/>
      <c r="AL134" s="3"/>
      <c r="AM134" s="3"/>
    </row>
    <row r="135" spans="1:39" ht="57" customHeight="1" x14ac:dyDescent="0.2">
      <c r="A135" s="101"/>
      <c r="B135" s="105" t="s">
        <v>28</v>
      </c>
      <c r="C135" s="103">
        <f t="shared" ref="C135:AH135" si="57">C136</f>
        <v>1777553.4634399996</v>
      </c>
      <c r="D135" s="103">
        <f t="shared" si="57"/>
        <v>198549.45598999999</v>
      </c>
      <c r="E135" s="103">
        <f t="shared" si="57"/>
        <v>1100142.77621</v>
      </c>
      <c r="F135" s="103">
        <f t="shared" si="57"/>
        <v>1100142.7762099998</v>
      </c>
      <c r="G135" s="103">
        <f t="shared" si="57"/>
        <v>0</v>
      </c>
      <c r="H135" s="103">
        <f t="shared" si="57"/>
        <v>0</v>
      </c>
      <c r="I135" s="103">
        <f t="shared" si="57"/>
        <v>0</v>
      </c>
      <c r="J135" s="103">
        <f t="shared" si="57"/>
        <v>0</v>
      </c>
      <c r="K135" s="103">
        <f t="shared" si="57"/>
        <v>614.64311999999995</v>
      </c>
      <c r="L135" s="103">
        <f t="shared" si="57"/>
        <v>0</v>
      </c>
      <c r="M135" s="103">
        <f t="shared" si="57"/>
        <v>614.64311999999995</v>
      </c>
      <c r="N135" s="103">
        <f t="shared" si="57"/>
        <v>0</v>
      </c>
      <c r="O135" s="103">
        <f t="shared" si="57"/>
        <v>372799.6</v>
      </c>
      <c r="P135" s="103">
        <f t="shared" si="57"/>
        <v>134489</v>
      </c>
      <c r="Q135" s="103">
        <f t="shared" si="57"/>
        <v>238310.6</v>
      </c>
      <c r="R135" s="103">
        <f t="shared" si="57"/>
        <v>0</v>
      </c>
      <c r="S135" s="103">
        <f t="shared" si="57"/>
        <v>369511.63211000001</v>
      </c>
      <c r="T135" s="103">
        <f t="shared" si="57"/>
        <v>134488.88553</v>
      </c>
      <c r="U135" s="103">
        <f t="shared" si="57"/>
        <v>235022.74657999998</v>
      </c>
      <c r="V135" s="103">
        <f t="shared" si="57"/>
        <v>0</v>
      </c>
      <c r="W135" s="103">
        <f t="shared" si="57"/>
        <v>369584.13493</v>
      </c>
      <c r="X135" s="103">
        <f t="shared" si="57"/>
        <v>134488.88553</v>
      </c>
      <c r="Y135" s="103">
        <f t="shared" si="57"/>
        <v>235095.2494</v>
      </c>
      <c r="Z135" s="103">
        <f t="shared" si="57"/>
        <v>0</v>
      </c>
      <c r="AA135" s="103">
        <f t="shared" si="57"/>
        <v>72.502820000010161</v>
      </c>
      <c r="AB135" s="103">
        <f t="shared" si="57"/>
        <v>0</v>
      </c>
      <c r="AC135" s="103">
        <f t="shared" si="57"/>
        <v>72.502820000010161</v>
      </c>
      <c r="AD135" s="103">
        <f t="shared" si="57"/>
        <v>0</v>
      </c>
      <c r="AE135" s="103">
        <f t="shared" si="57"/>
        <v>614.64311999999995</v>
      </c>
      <c r="AF135" s="103">
        <f t="shared" si="57"/>
        <v>0</v>
      </c>
      <c r="AG135" s="103">
        <f t="shared" si="57"/>
        <v>614.64311999999995</v>
      </c>
      <c r="AH135" s="103">
        <f t="shared" si="57"/>
        <v>0</v>
      </c>
      <c r="AI135" s="103"/>
      <c r="AJ135" s="103"/>
      <c r="AL135" s="3"/>
      <c r="AM135" s="3"/>
    </row>
    <row r="136" spans="1:39" ht="42.75" x14ac:dyDescent="0.2">
      <c r="A136" s="101"/>
      <c r="B136" s="106" t="s">
        <v>29</v>
      </c>
      <c r="C136" s="14">
        <f t="shared" ref="C136:N136" si="58">C137+C209</f>
        <v>1777553.4634399996</v>
      </c>
      <c r="D136" s="14">
        <f t="shared" si="58"/>
        <v>198549.45598999999</v>
      </c>
      <c r="E136" s="14">
        <f t="shared" si="58"/>
        <v>1100142.77621</v>
      </c>
      <c r="F136" s="14">
        <f t="shared" si="58"/>
        <v>1100142.7762099998</v>
      </c>
      <c r="G136" s="14">
        <f t="shared" si="58"/>
        <v>0</v>
      </c>
      <c r="H136" s="14">
        <f t="shared" si="58"/>
        <v>0</v>
      </c>
      <c r="I136" s="14">
        <f t="shared" si="58"/>
        <v>0</v>
      </c>
      <c r="J136" s="14">
        <f t="shared" si="58"/>
        <v>0</v>
      </c>
      <c r="K136" s="14">
        <f t="shared" si="58"/>
        <v>614.64311999999995</v>
      </c>
      <c r="L136" s="14">
        <f t="shared" si="58"/>
        <v>0</v>
      </c>
      <c r="M136" s="14">
        <f t="shared" si="58"/>
        <v>614.64311999999995</v>
      </c>
      <c r="N136" s="14">
        <f t="shared" si="58"/>
        <v>0</v>
      </c>
      <c r="O136" s="14">
        <f>O137+O209</f>
        <v>372799.6</v>
      </c>
      <c r="P136" s="14">
        <f t="shared" ref="P136:AH136" si="59">P137+P209</f>
        <v>134489</v>
      </c>
      <c r="Q136" s="14">
        <f t="shared" si="59"/>
        <v>238310.6</v>
      </c>
      <c r="R136" s="14">
        <f t="shared" si="59"/>
        <v>0</v>
      </c>
      <c r="S136" s="14">
        <f t="shared" si="59"/>
        <v>369511.63211000001</v>
      </c>
      <c r="T136" s="14">
        <f t="shared" si="59"/>
        <v>134488.88553</v>
      </c>
      <c r="U136" s="14">
        <f t="shared" si="59"/>
        <v>235022.74657999998</v>
      </c>
      <c r="V136" s="14">
        <f t="shared" si="59"/>
        <v>0</v>
      </c>
      <c r="W136" s="14">
        <f t="shared" si="59"/>
        <v>369584.13493</v>
      </c>
      <c r="X136" s="14">
        <f t="shared" si="59"/>
        <v>134488.88553</v>
      </c>
      <c r="Y136" s="14">
        <f t="shared" si="59"/>
        <v>235095.2494</v>
      </c>
      <c r="Z136" s="14">
        <f t="shared" si="59"/>
        <v>0</v>
      </c>
      <c r="AA136" s="14">
        <f t="shared" si="59"/>
        <v>72.502820000010161</v>
      </c>
      <c r="AB136" s="14">
        <f t="shared" si="59"/>
        <v>0</v>
      </c>
      <c r="AC136" s="14">
        <f t="shared" si="59"/>
        <v>72.502820000010161</v>
      </c>
      <c r="AD136" s="14">
        <f t="shared" si="59"/>
        <v>0</v>
      </c>
      <c r="AE136" s="14">
        <f t="shared" si="59"/>
        <v>614.64311999999995</v>
      </c>
      <c r="AF136" s="14">
        <f t="shared" si="59"/>
        <v>0</v>
      </c>
      <c r="AG136" s="14">
        <f t="shared" si="59"/>
        <v>614.64311999999995</v>
      </c>
      <c r="AH136" s="14">
        <f t="shared" si="59"/>
        <v>0</v>
      </c>
      <c r="AI136" s="14"/>
      <c r="AJ136" s="14"/>
      <c r="AL136" s="3"/>
      <c r="AM136" s="3"/>
    </row>
    <row r="137" spans="1:39" ht="57" x14ac:dyDescent="0.2">
      <c r="A137" s="101"/>
      <c r="B137" s="106" t="s">
        <v>30</v>
      </c>
      <c r="C137" s="14">
        <f t="shared" ref="C137:AH137" si="60">C138</f>
        <v>629574.57258999988</v>
      </c>
      <c r="D137" s="14">
        <f t="shared" si="60"/>
        <v>168068.15230999998</v>
      </c>
      <c r="E137" s="14">
        <f t="shared" si="60"/>
        <v>146263.84330999997</v>
      </c>
      <c r="F137" s="14">
        <f t="shared" si="60"/>
        <v>146263.84330999997</v>
      </c>
      <c r="G137" s="14">
        <f t="shared" si="60"/>
        <v>0</v>
      </c>
      <c r="H137" s="14">
        <f t="shared" si="60"/>
        <v>0</v>
      </c>
      <c r="I137" s="14">
        <f t="shared" si="60"/>
        <v>0</v>
      </c>
      <c r="J137" s="14">
        <f t="shared" si="60"/>
        <v>0</v>
      </c>
      <c r="K137" s="14">
        <f t="shared" si="60"/>
        <v>614.64311999999995</v>
      </c>
      <c r="L137" s="14">
        <f t="shared" si="60"/>
        <v>0</v>
      </c>
      <c r="M137" s="14">
        <f t="shared" si="60"/>
        <v>614.64311999999995</v>
      </c>
      <c r="N137" s="14">
        <f t="shared" si="60"/>
        <v>0</v>
      </c>
      <c r="O137" s="14">
        <f t="shared" si="60"/>
        <v>177197.5</v>
      </c>
      <c r="P137" s="14">
        <f t="shared" si="60"/>
        <v>0</v>
      </c>
      <c r="Q137" s="14">
        <f t="shared" si="60"/>
        <v>177197.5</v>
      </c>
      <c r="R137" s="14">
        <f t="shared" si="60"/>
        <v>0</v>
      </c>
      <c r="S137" s="14">
        <f t="shared" si="60"/>
        <v>175411.67415999997</v>
      </c>
      <c r="T137" s="14">
        <f t="shared" si="60"/>
        <v>0</v>
      </c>
      <c r="U137" s="14">
        <f t="shared" si="60"/>
        <v>175411.67415999997</v>
      </c>
      <c r="V137" s="14">
        <f t="shared" si="60"/>
        <v>0</v>
      </c>
      <c r="W137" s="14">
        <f t="shared" si="60"/>
        <v>175484.17697999999</v>
      </c>
      <c r="X137" s="14">
        <f t="shared" si="60"/>
        <v>0</v>
      </c>
      <c r="Y137" s="14">
        <f t="shared" si="60"/>
        <v>175484.17697999999</v>
      </c>
      <c r="Z137" s="14">
        <f t="shared" si="60"/>
        <v>0</v>
      </c>
      <c r="AA137" s="14">
        <f t="shared" si="60"/>
        <v>72.502820000010161</v>
      </c>
      <c r="AB137" s="14">
        <f t="shared" si="60"/>
        <v>0</v>
      </c>
      <c r="AC137" s="14">
        <f t="shared" si="60"/>
        <v>72.502820000010161</v>
      </c>
      <c r="AD137" s="14">
        <f t="shared" si="60"/>
        <v>0</v>
      </c>
      <c r="AE137" s="14">
        <f t="shared" si="60"/>
        <v>614.64311999999995</v>
      </c>
      <c r="AF137" s="14">
        <f t="shared" si="60"/>
        <v>0</v>
      </c>
      <c r="AG137" s="14">
        <f t="shared" si="60"/>
        <v>614.64311999999995</v>
      </c>
      <c r="AH137" s="14">
        <f t="shared" si="60"/>
        <v>0</v>
      </c>
      <c r="AI137" s="14"/>
      <c r="AJ137" s="14"/>
      <c r="AL137" s="3"/>
      <c r="AM137" s="3"/>
    </row>
    <row r="138" spans="1:39" ht="85.5" x14ac:dyDescent="0.2">
      <c r="A138" s="101"/>
      <c r="B138" s="106" t="s">
        <v>31</v>
      </c>
      <c r="C138" s="14">
        <f>SUM(C139,C144,C149,C154,C159,C164,C169,C174,C179,C184,C189,C194,C199,C204)</f>
        <v>629574.57258999988</v>
      </c>
      <c r="D138" s="14">
        <f t="shared" ref="D138:AH138" si="61">SUM(D139,D144,D149,D154,D159,D164,D169,D174,D179,D184,D189,D194,D199,D204)</f>
        <v>168068.15230999998</v>
      </c>
      <c r="E138" s="14">
        <f t="shared" si="61"/>
        <v>146263.84330999997</v>
      </c>
      <c r="F138" s="14">
        <f t="shared" si="61"/>
        <v>146263.84330999997</v>
      </c>
      <c r="G138" s="14">
        <f t="shared" si="61"/>
        <v>0</v>
      </c>
      <c r="H138" s="14">
        <f t="shared" si="61"/>
        <v>0</v>
      </c>
      <c r="I138" s="14">
        <f t="shared" si="61"/>
        <v>0</v>
      </c>
      <c r="J138" s="14">
        <f t="shared" si="61"/>
        <v>0</v>
      </c>
      <c r="K138" s="14">
        <f t="shared" si="61"/>
        <v>614.64311999999995</v>
      </c>
      <c r="L138" s="14">
        <f t="shared" si="61"/>
        <v>0</v>
      </c>
      <c r="M138" s="14">
        <f t="shared" si="61"/>
        <v>614.64311999999995</v>
      </c>
      <c r="N138" s="14">
        <f t="shared" si="61"/>
        <v>0</v>
      </c>
      <c r="O138" s="14">
        <f t="shared" si="61"/>
        <v>177197.5</v>
      </c>
      <c r="P138" s="14">
        <f t="shared" si="61"/>
        <v>0</v>
      </c>
      <c r="Q138" s="14">
        <f t="shared" si="61"/>
        <v>177197.5</v>
      </c>
      <c r="R138" s="14">
        <f t="shared" si="61"/>
        <v>0</v>
      </c>
      <c r="S138" s="14">
        <f t="shared" si="61"/>
        <v>175411.67415999997</v>
      </c>
      <c r="T138" s="14">
        <f t="shared" si="61"/>
        <v>0</v>
      </c>
      <c r="U138" s="14">
        <f t="shared" si="61"/>
        <v>175411.67415999997</v>
      </c>
      <c r="V138" s="14">
        <f t="shared" si="61"/>
        <v>0</v>
      </c>
      <c r="W138" s="14">
        <f t="shared" si="61"/>
        <v>175484.17697999999</v>
      </c>
      <c r="X138" s="14">
        <f t="shared" si="61"/>
        <v>0</v>
      </c>
      <c r="Y138" s="14">
        <f t="shared" si="61"/>
        <v>175484.17697999999</v>
      </c>
      <c r="Z138" s="14">
        <f t="shared" si="61"/>
        <v>0</v>
      </c>
      <c r="AA138" s="14">
        <f t="shared" si="61"/>
        <v>72.502820000010161</v>
      </c>
      <c r="AB138" s="14">
        <f t="shared" si="61"/>
        <v>0</v>
      </c>
      <c r="AC138" s="14">
        <f t="shared" si="61"/>
        <v>72.502820000010161</v>
      </c>
      <c r="AD138" s="14">
        <f t="shared" si="61"/>
        <v>0</v>
      </c>
      <c r="AE138" s="14">
        <f t="shared" si="61"/>
        <v>614.64311999999995</v>
      </c>
      <c r="AF138" s="14">
        <f t="shared" si="61"/>
        <v>0</v>
      </c>
      <c r="AG138" s="14">
        <f t="shared" si="61"/>
        <v>614.64311999999995</v>
      </c>
      <c r="AH138" s="14">
        <f t="shared" si="61"/>
        <v>0</v>
      </c>
      <c r="AI138" s="14"/>
      <c r="AJ138" s="14"/>
      <c r="AL138" s="3"/>
      <c r="AM138" s="3"/>
    </row>
    <row r="139" spans="1:39" ht="75" customHeight="1" x14ac:dyDescent="0.2">
      <c r="A139" s="86">
        <v>21</v>
      </c>
      <c r="B139" s="107" t="s">
        <v>150</v>
      </c>
      <c r="C139" s="24">
        <v>491160.55638999998</v>
      </c>
      <c r="D139" s="24">
        <f>SUM(D140:D143)</f>
        <v>55071.551190000006</v>
      </c>
      <c r="E139" s="24">
        <v>112487.59778999999</v>
      </c>
      <c r="F139" s="24">
        <v>112487.59778999999</v>
      </c>
      <c r="G139" s="108">
        <f t="shared" ref="G139:G202" si="62">H139+I139+J139</f>
        <v>0</v>
      </c>
      <c r="H139" s="108">
        <f>SUM(H140:H143)</f>
        <v>0</v>
      </c>
      <c r="I139" s="108">
        <f>SUM(I140:I143)</f>
        <v>0</v>
      </c>
      <c r="J139" s="108">
        <f>SUM(J140:J143)</f>
        <v>0</v>
      </c>
      <c r="K139" s="108">
        <f t="shared" ref="K139:K202" si="63">L139+M139+N139</f>
        <v>614.64311999999995</v>
      </c>
      <c r="L139" s="24">
        <f>SUM(L140:L143)</f>
        <v>0</v>
      </c>
      <c r="M139" s="24">
        <f>SUM(M140:M143)</f>
        <v>614.64311999999995</v>
      </c>
      <c r="N139" s="24">
        <f>SUM(N140:N143)</f>
        <v>0</v>
      </c>
      <c r="O139" s="108">
        <f t="shared" ref="O139:O202" si="64">P139+Q139+R139</f>
        <v>153414.90000000002</v>
      </c>
      <c r="P139" s="24">
        <v>0</v>
      </c>
      <c r="Q139" s="24">
        <v>153414.90000000002</v>
      </c>
      <c r="R139" s="24">
        <v>0</v>
      </c>
      <c r="S139" s="110">
        <f>SUM(T139,U139,V139)</f>
        <v>152174.65456999998</v>
      </c>
      <c r="T139" s="2" t="s">
        <v>128</v>
      </c>
      <c r="U139" s="2">
        <v>152174.65456999998</v>
      </c>
      <c r="V139" s="2" t="s">
        <v>128</v>
      </c>
      <c r="W139" s="29">
        <f>SUM(X139,Y139,Z139)</f>
        <v>152174.65456999998</v>
      </c>
      <c r="X139" s="111" t="s">
        <v>128</v>
      </c>
      <c r="Y139" s="111">
        <v>152174.65456999998</v>
      </c>
      <c r="Z139" s="111" t="s">
        <v>128</v>
      </c>
      <c r="AA139" s="103">
        <f t="shared" ref="AA139:AA202" si="65">SUM(AB139:AD139)</f>
        <v>0</v>
      </c>
      <c r="AB139" s="2">
        <f t="shared" ref="AB139:AB158" si="66">SUM(X139,H139)-SUM(L139)-SUM(T139,-AF139)</f>
        <v>0</v>
      </c>
      <c r="AC139" s="110">
        <f t="shared" ref="AC139:AD158" si="67">SUM(Y139,I139)-SUM(M139)-SUM(U139,-AG139)</f>
        <v>0</v>
      </c>
      <c r="AD139" s="112">
        <f t="shared" si="67"/>
        <v>0</v>
      </c>
      <c r="AE139" s="29">
        <f t="shared" ref="AE139:AE202" si="68">AF139+AG139+AH139</f>
        <v>614.64311999999995</v>
      </c>
      <c r="AF139" s="111">
        <f>SUM(AF140:AF143)</f>
        <v>0</v>
      </c>
      <c r="AG139" s="29">
        <f t="shared" ref="AG139:AH139" si="69">SUM(AG140:AG143)</f>
        <v>614.64311999999995</v>
      </c>
      <c r="AH139" s="113">
        <f t="shared" si="69"/>
        <v>0</v>
      </c>
      <c r="AI139" s="29"/>
      <c r="AJ139" s="29"/>
      <c r="AL139" s="3"/>
      <c r="AM139" s="3"/>
    </row>
    <row r="140" spans="1:39" ht="19.899999999999999" customHeight="1" x14ac:dyDescent="0.2">
      <c r="A140" s="115"/>
      <c r="B140" s="114" t="s">
        <v>24</v>
      </c>
      <c r="C140" s="2">
        <v>11500</v>
      </c>
      <c r="D140" s="2">
        <f>C140</f>
        <v>11500</v>
      </c>
      <c r="E140" s="2">
        <v>11500</v>
      </c>
      <c r="F140" s="2">
        <v>11500</v>
      </c>
      <c r="G140" s="110">
        <f t="shared" si="62"/>
        <v>0</v>
      </c>
      <c r="H140" s="110"/>
      <c r="I140" s="110"/>
      <c r="J140" s="110"/>
      <c r="K140" s="110">
        <f t="shared" si="63"/>
        <v>0</v>
      </c>
      <c r="L140" s="2"/>
      <c r="M140" s="110"/>
      <c r="N140" s="112"/>
      <c r="O140" s="110">
        <f t="shared" si="64"/>
        <v>0</v>
      </c>
      <c r="P140" s="2">
        <v>0</v>
      </c>
      <c r="Q140" s="2">
        <v>0</v>
      </c>
      <c r="R140" s="2">
        <v>0</v>
      </c>
      <c r="S140" s="110">
        <v>5774.6867999999995</v>
      </c>
      <c r="T140" s="2" t="s">
        <v>128</v>
      </c>
      <c r="U140" s="2">
        <v>5774.6867999999995</v>
      </c>
      <c r="V140" s="2" t="s">
        <v>128</v>
      </c>
      <c r="W140" s="110">
        <v>5774.6867999999995</v>
      </c>
      <c r="X140" s="2" t="s">
        <v>128</v>
      </c>
      <c r="Y140" s="2">
        <v>5774.6867999999995</v>
      </c>
      <c r="Z140" s="2" t="s">
        <v>128</v>
      </c>
      <c r="AA140" s="103">
        <f t="shared" si="65"/>
        <v>0</v>
      </c>
      <c r="AB140" s="2">
        <f t="shared" si="66"/>
        <v>0</v>
      </c>
      <c r="AC140" s="110">
        <f t="shared" si="67"/>
        <v>0</v>
      </c>
      <c r="AD140" s="112">
        <f t="shared" si="67"/>
        <v>0</v>
      </c>
      <c r="AE140" s="110">
        <f t="shared" si="68"/>
        <v>0</v>
      </c>
      <c r="AF140" s="2">
        <v>0</v>
      </c>
      <c r="AG140" s="110">
        <v>0</v>
      </c>
      <c r="AH140" s="112">
        <v>0</v>
      </c>
      <c r="AI140" s="110"/>
      <c r="AJ140" s="110"/>
      <c r="AL140" s="3"/>
      <c r="AM140" s="3"/>
    </row>
    <row r="141" spans="1:39" ht="19.899999999999999" customHeight="1" x14ac:dyDescent="0.2">
      <c r="A141" s="115"/>
      <c r="B141" s="114" t="s">
        <v>25</v>
      </c>
      <c r="C141" s="2">
        <v>436089.00520000001</v>
      </c>
      <c r="D141" s="2"/>
      <c r="E141" s="2">
        <v>100411.4567</v>
      </c>
      <c r="F141" s="2">
        <v>100411.4567</v>
      </c>
      <c r="G141" s="110">
        <f t="shared" si="62"/>
        <v>0</v>
      </c>
      <c r="H141" s="110"/>
      <c r="I141" s="110"/>
      <c r="J141" s="110"/>
      <c r="K141" s="110">
        <f t="shared" si="63"/>
        <v>0</v>
      </c>
      <c r="L141" s="2"/>
      <c r="M141" s="110"/>
      <c r="N141" s="112"/>
      <c r="O141" s="110">
        <f t="shared" si="64"/>
        <v>136672.99900000001</v>
      </c>
      <c r="P141" s="2">
        <v>0</v>
      </c>
      <c r="Q141" s="2">
        <v>136672.99900000001</v>
      </c>
      <c r="R141" s="2">
        <v>0</v>
      </c>
      <c r="S141" s="110">
        <v>136649.34839999999</v>
      </c>
      <c r="T141" s="2" t="s">
        <v>128</v>
      </c>
      <c r="U141" s="2">
        <v>136649.34839999999</v>
      </c>
      <c r="V141" s="2" t="s">
        <v>128</v>
      </c>
      <c r="W141" s="110">
        <v>136649.34839999999</v>
      </c>
      <c r="X141" s="2" t="s">
        <v>128</v>
      </c>
      <c r="Y141" s="2">
        <v>136649.34839999999</v>
      </c>
      <c r="Z141" s="2" t="s">
        <v>128</v>
      </c>
      <c r="AA141" s="103">
        <f t="shared" si="65"/>
        <v>0</v>
      </c>
      <c r="AB141" s="2">
        <f t="shared" si="66"/>
        <v>0</v>
      </c>
      <c r="AC141" s="110">
        <f t="shared" si="67"/>
        <v>0</v>
      </c>
      <c r="AD141" s="112">
        <f t="shared" si="67"/>
        <v>0</v>
      </c>
      <c r="AE141" s="110">
        <f t="shared" si="68"/>
        <v>0</v>
      </c>
      <c r="AF141" s="2">
        <v>0</v>
      </c>
      <c r="AG141" s="110">
        <v>0</v>
      </c>
      <c r="AH141" s="112">
        <v>0</v>
      </c>
      <c r="AI141" s="110"/>
      <c r="AJ141" s="110"/>
      <c r="AL141" s="3"/>
      <c r="AM141" s="3"/>
    </row>
    <row r="142" spans="1:39" ht="19.899999999999999" customHeight="1" x14ac:dyDescent="0.2">
      <c r="A142" s="115"/>
      <c r="B142" s="114" t="s">
        <v>26</v>
      </c>
      <c r="C142" s="2">
        <v>0</v>
      </c>
      <c r="D142" s="2"/>
      <c r="E142" s="2">
        <v>0</v>
      </c>
      <c r="F142" s="2">
        <v>0</v>
      </c>
      <c r="G142" s="110">
        <f t="shared" si="62"/>
        <v>0</v>
      </c>
      <c r="H142" s="110"/>
      <c r="I142" s="110"/>
      <c r="J142" s="110"/>
      <c r="K142" s="110">
        <f t="shared" si="63"/>
        <v>0</v>
      </c>
      <c r="L142" s="2"/>
      <c r="M142" s="110"/>
      <c r="N142" s="112"/>
      <c r="O142" s="110">
        <f t="shared" si="64"/>
        <v>0</v>
      </c>
      <c r="P142" s="2">
        <v>0</v>
      </c>
      <c r="Q142" s="2">
        <v>0</v>
      </c>
      <c r="R142" s="2">
        <v>0</v>
      </c>
      <c r="S142" s="110">
        <v>0</v>
      </c>
      <c r="T142" s="2" t="s">
        <v>128</v>
      </c>
      <c r="U142" s="2" t="s">
        <v>128</v>
      </c>
      <c r="V142" s="2" t="s">
        <v>128</v>
      </c>
      <c r="W142" s="110">
        <v>0</v>
      </c>
      <c r="X142" s="2" t="s">
        <v>128</v>
      </c>
      <c r="Y142" s="2" t="s">
        <v>128</v>
      </c>
      <c r="Z142" s="2" t="s">
        <v>128</v>
      </c>
      <c r="AA142" s="103">
        <f t="shared" si="65"/>
        <v>0</v>
      </c>
      <c r="AB142" s="2">
        <f t="shared" si="66"/>
        <v>0</v>
      </c>
      <c r="AC142" s="110">
        <f t="shared" si="67"/>
        <v>0</v>
      </c>
      <c r="AD142" s="112">
        <f t="shared" si="67"/>
        <v>0</v>
      </c>
      <c r="AE142" s="110">
        <f t="shared" si="68"/>
        <v>0</v>
      </c>
      <c r="AF142" s="2">
        <v>0</v>
      </c>
      <c r="AG142" s="110">
        <v>0</v>
      </c>
      <c r="AH142" s="112">
        <v>0</v>
      </c>
      <c r="AI142" s="110"/>
      <c r="AJ142" s="110"/>
      <c r="AL142" s="3"/>
      <c r="AM142" s="3"/>
    </row>
    <row r="143" spans="1:39" ht="19.899999999999999" customHeight="1" x14ac:dyDescent="0.2">
      <c r="A143" s="115"/>
      <c r="B143" s="114" t="s">
        <v>27</v>
      </c>
      <c r="C143" s="2">
        <v>43571.551190000006</v>
      </c>
      <c r="D143" s="2">
        <f>C143</f>
        <v>43571.551190000006</v>
      </c>
      <c r="E143" s="2">
        <v>576.1410900000003</v>
      </c>
      <c r="F143" s="2">
        <v>576.14108999999939</v>
      </c>
      <c r="G143" s="110">
        <f t="shared" si="62"/>
        <v>0</v>
      </c>
      <c r="H143" s="110"/>
      <c r="I143" s="110"/>
      <c r="J143" s="110"/>
      <c r="K143" s="110">
        <f t="shared" si="63"/>
        <v>614.64311999999995</v>
      </c>
      <c r="L143" s="2"/>
      <c r="M143" s="110">
        <v>614.64311999999995</v>
      </c>
      <c r="N143" s="112"/>
      <c r="O143" s="110">
        <f t="shared" si="64"/>
        <v>16741.901000000045</v>
      </c>
      <c r="P143" s="2">
        <v>0</v>
      </c>
      <c r="Q143" s="2">
        <v>16741.901000000045</v>
      </c>
      <c r="R143" s="2">
        <v>0</v>
      </c>
      <c r="S143" s="110">
        <f>SUM(T143:V143)</f>
        <v>9750.6193700000003</v>
      </c>
      <c r="T143" s="2">
        <f>SUM(T139)-SUM(T140:T142)</f>
        <v>0</v>
      </c>
      <c r="U143" s="2">
        <f>SUM(U139)-SUM(U140:U142)</f>
        <v>9750.6193700000003</v>
      </c>
      <c r="V143" s="2">
        <f>SUM(V139)-SUM(V140:V142)</f>
        <v>0</v>
      </c>
      <c r="W143" s="110">
        <f>SUM(X143:Z143)</f>
        <v>9750.6193700000003</v>
      </c>
      <c r="X143" s="2">
        <f>SUM(X139)-SUM(X140:X142)</f>
        <v>0</v>
      </c>
      <c r="Y143" s="2">
        <f>SUM(Y139)-SUM(Y140:Y142)</f>
        <v>9750.6193700000003</v>
      </c>
      <c r="Z143" s="2">
        <f>SUM(Z139)-SUM(Z140:Z142)</f>
        <v>0</v>
      </c>
      <c r="AA143" s="103">
        <f t="shared" si="65"/>
        <v>0</v>
      </c>
      <c r="AB143" s="2">
        <f t="shared" si="66"/>
        <v>0</v>
      </c>
      <c r="AC143" s="110">
        <f t="shared" si="67"/>
        <v>0</v>
      </c>
      <c r="AD143" s="112">
        <f t="shared" si="67"/>
        <v>0</v>
      </c>
      <c r="AE143" s="110">
        <f t="shared" si="68"/>
        <v>614.64311999999995</v>
      </c>
      <c r="AF143" s="2">
        <v>0</v>
      </c>
      <c r="AG143" s="110">
        <v>614.64311999999995</v>
      </c>
      <c r="AH143" s="112">
        <v>0</v>
      </c>
      <c r="AI143" s="110"/>
      <c r="AJ143" s="110"/>
      <c r="AL143" s="3"/>
      <c r="AM143" s="3"/>
    </row>
    <row r="144" spans="1:39" ht="96.75" customHeight="1" x14ac:dyDescent="0.2">
      <c r="A144" s="86">
        <v>22</v>
      </c>
      <c r="B144" s="107" t="s">
        <v>151</v>
      </c>
      <c r="C144" s="24">
        <v>7975.2615299999998</v>
      </c>
      <c r="D144" s="24">
        <f>SUM(D145:D148)</f>
        <v>7975.2615299999998</v>
      </c>
      <c r="E144" s="24">
        <v>486.48649999999998</v>
      </c>
      <c r="F144" s="24">
        <v>486.48649999999998</v>
      </c>
      <c r="G144" s="108">
        <f t="shared" si="62"/>
        <v>0</v>
      </c>
      <c r="H144" s="108">
        <f>SUM(H145:H148)</f>
        <v>0</v>
      </c>
      <c r="I144" s="108">
        <f>SUM(I145:I148)</f>
        <v>0</v>
      </c>
      <c r="J144" s="108">
        <f>SUM(J145:J148)</f>
        <v>0</v>
      </c>
      <c r="K144" s="108">
        <f t="shared" si="63"/>
        <v>0</v>
      </c>
      <c r="L144" s="24">
        <f>SUM(L145:L148)</f>
        <v>0</v>
      </c>
      <c r="M144" s="24">
        <f>SUM(M145:M148)</f>
        <v>0</v>
      </c>
      <c r="N144" s="24">
        <f>SUM(N145:N148)</f>
        <v>0</v>
      </c>
      <c r="O144" s="108">
        <f t="shared" si="64"/>
        <v>5495</v>
      </c>
      <c r="P144" s="24">
        <v>0</v>
      </c>
      <c r="Q144" s="24">
        <v>5495</v>
      </c>
      <c r="R144" s="24">
        <v>0</v>
      </c>
      <c r="S144" s="110">
        <f>SUM(T144,U144,V144)</f>
        <v>5412.2632199999898</v>
      </c>
      <c r="T144" s="2" t="s">
        <v>128</v>
      </c>
      <c r="U144" s="2">
        <v>5412.2632199999898</v>
      </c>
      <c r="V144" s="2" t="s">
        <v>128</v>
      </c>
      <c r="W144" s="29">
        <f>SUM(X144,Y144,Z144)</f>
        <v>5412.2632199999998</v>
      </c>
      <c r="X144" s="111" t="s">
        <v>128</v>
      </c>
      <c r="Y144" s="111">
        <v>5412.2632199999998</v>
      </c>
      <c r="Z144" s="111" t="s">
        <v>128</v>
      </c>
      <c r="AA144" s="103">
        <f t="shared" si="65"/>
        <v>1.0004441719502211E-11</v>
      </c>
      <c r="AB144" s="2">
        <f t="shared" si="66"/>
        <v>0</v>
      </c>
      <c r="AC144" s="110">
        <f t="shared" si="67"/>
        <v>1.0004441719502211E-11</v>
      </c>
      <c r="AD144" s="112">
        <f t="shared" si="67"/>
        <v>0</v>
      </c>
      <c r="AE144" s="29">
        <f t="shared" si="68"/>
        <v>0</v>
      </c>
      <c r="AF144" s="111">
        <f>SUM(AF145:AF148)</f>
        <v>0</v>
      </c>
      <c r="AG144" s="29">
        <f t="shared" ref="AG144:AH144" si="70">SUM(AG145:AG148)</f>
        <v>0</v>
      </c>
      <c r="AH144" s="113">
        <f t="shared" si="70"/>
        <v>0</v>
      </c>
      <c r="AI144" s="29"/>
      <c r="AJ144" s="29"/>
      <c r="AL144" s="3"/>
      <c r="AM144" s="3"/>
    </row>
    <row r="145" spans="1:39" ht="19.899999999999999" customHeight="1" x14ac:dyDescent="0.2">
      <c r="A145" s="86"/>
      <c r="B145" s="114" t="s">
        <v>24</v>
      </c>
      <c r="C145" s="2">
        <v>7678.1039000000001</v>
      </c>
      <c r="D145" s="2">
        <f>C145</f>
        <v>7678.1039000000001</v>
      </c>
      <c r="E145" s="2">
        <v>468.50527</v>
      </c>
      <c r="F145" s="2">
        <v>468.50527</v>
      </c>
      <c r="G145" s="110">
        <f t="shared" si="62"/>
        <v>0</v>
      </c>
      <c r="H145" s="110"/>
      <c r="I145" s="110"/>
      <c r="J145" s="110"/>
      <c r="K145" s="110">
        <f t="shared" si="63"/>
        <v>0</v>
      </c>
      <c r="L145" s="2"/>
      <c r="M145" s="110"/>
      <c r="N145" s="112"/>
      <c r="O145" s="110">
        <f t="shared" si="64"/>
        <v>5284.6386299999995</v>
      </c>
      <c r="P145" s="2">
        <v>0</v>
      </c>
      <c r="Q145" s="2">
        <v>5284.6386299999995</v>
      </c>
      <c r="R145" s="2">
        <v>0</v>
      </c>
      <c r="S145" s="110">
        <v>5227.9139599999899</v>
      </c>
      <c r="T145" s="2" t="s">
        <v>128</v>
      </c>
      <c r="U145" s="2">
        <v>5227.9139599999899</v>
      </c>
      <c r="V145" s="2" t="s">
        <v>128</v>
      </c>
      <c r="W145" s="110">
        <v>5227.9139599999999</v>
      </c>
      <c r="X145" s="2" t="s">
        <v>128</v>
      </c>
      <c r="Y145" s="2">
        <v>5227.9139599999999</v>
      </c>
      <c r="Z145" s="2" t="s">
        <v>128</v>
      </c>
      <c r="AA145" s="103">
        <f t="shared" si="65"/>
        <v>1.0004441719502211E-11</v>
      </c>
      <c r="AB145" s="2">
        <f t="shared" si="66"/>
        <v>0</v>
      </c>
      <c r="AC145" s="110">
        <f t="shared" si="67"/>
        <v>1.0004441719502211E-11</v>
      </c>
      <c r="AD145" s="112">
        <f t="shared" si="67"/>
        <v>0</v>
      </c>
      <c r="AE145" s="110">
        <f t="shared" si="68"/>
        <v>0</v>
      </c>
      <c r="AF145" s="2">
        <v>0</v>
      </c>
      <c r="AG145" s="110">
        <v>0</v>
      </c>
      <c r="AH145" s="112">
        <v>0</v>
      </c>
      <c r="AI145" s="110"/>
      <c r="AJ145" s="110"/>
      <c r="AL145" s="3"/>
      <c r="AM145" s="3"/>
    </row>
    <row r="146" spans="1:39" ht="19.899999999999999" customHeight="1" x14ac:dyDescent="0.2">
      <c r="A146" s="86"/>
      <c r="B146" s="114" t="s">
        <v>25</v>
      </c>
      <c r="C146" s="2">
        <v>0</v>
      </c>
      <c r="D146" s="2"/>
      <c r="E146" s="2">
        <v>0</v>
      </c>
      <c r="F146" s="2">
        <v>0</v>
      </c>
      <c r="G146" s="110">
        <f t="shared" si="62"/>
        <v>0</v>
      </c>
      <c r="H146" s="110"/>
      <c r="I146" s="110"/>
      <c r="J146" s="110"/>
      <c r="K146" s="110">
        <f t="shared" si="63"/>
        <v>0</v>
      </c>
      <c r="L146" s="2"/>
      <c r="M146" s="110"/>
      <c r="N146" s="112"/>
      <c r="O146" s="110">
        <f t="shared" si="64"/>
        <v>0</v>
      </c>
      <c r="P146" s="2">
        <v>0</v>
      </c>
      <c r="Q146" s="2">
        <v>0</v>
      </c>
      <c r="R146" s="2">
        <v>0</v>
      </c>
      <c r="S146" s="110">
        <v>0</v>
      </c>
      <c r="T146" s="2" t="s">
        <v>128</v>
      </c>
      <c r="U146" s="2" t="s">
        <v>128</v>
      </c>
      <c r="V146" s="2" t="s">
        <v>128</v>
      </c>
      <c r="W146" s="110">
        <v>0</v>
      </c>
      <c r="X146" s="2" t="s">
        <v>128</v>
      </c>
      <c r="Y146" s="2" t="s">
        <v>128</v>
      </c>
      <c r="Z146" s="2" t="s">
        <v>128</v>
      </c>
      <c r="AA146" s="103">
        <f t="shared" si="65"/>
        <v>0</v>
      </c>
      <c r="AB146" s="2">
        <f t="shared" si="66"/>
        <v>0</v>
      </c>
      <c r="AC146" s="110">
        <f t="shared" si="67"/>
        <v>0</v>
      </c>
      <c r="AD146" s="112">
        <f t="shared" si="67"/>
        <v>0</v>
      </c>
      <c r="AE146" s="110">
        <f t="shared" si="68"/>
        <v>0</v>
      </c>
      <c r="AF146" s="2">
        <v>0</v>
      </c>
      <c r="AG146" s="110">
        <v>0</v>
      </c>
      <c r="AH146" s="112">
        <v>0</v>
      </c>
      <c r="AI146" s="110"/>
      <c r="AJ146" s="110"/>
      <c r="AL146" s="3"/>
      <c r="AM146" s="3"/>
    </row>
    <row r="147" spans="1:39" ht="19.899999999999999" customHeight="1" x14ac:dyDescent="0.2">
      <c r="A147" s="86"/>
      <c r="B147" s="114" t="s">
        <v>26</v>
      </c>
      <c r="C147" s="2">
        <v>0</v>
      </c>
      <c r="D147" s="2"/>
      <c r="E147" s="2">
        <v>0</v>
      </c>
      <c r="F147" s="2">
        <v>0</v>
      </c>
      <c r="G147" s="110">
        <f t="shared" si="62"/>
        <v>0</v>
      </c>
      <c r="H147" s="110"/>
      <c r="I147" s="110"/>
      <c r="J147" s="110"/>
      <c r="K147" s="110">
        <f t="shared" si="63"/>
        <v>0</v>
      </c>
      <c r="L147" s="2"/>
      <c r="M147" s="110"/>
      <c r="N147" s="112"/>
      <c r="O147" s="110">
        <f t="shared" si="64"/>
        <v>0</v>
      </c>
      <c r="P147" s="2">
        <v>0</v>
      </c>
      <c r="Q147" s="2">
        <v>0</v>
      </c>
      <c r="R147" s="2">
        <v>0</v>
      </c>
      <c r="S147" s="110">
        <v>0</v>
      </c>
      <c r="T147" s="2" t="s">
        <v>128</v>
      </c>
      <c r="U147" s="2" t="s">
        <v>128</v>
      </c>
      <c r="V147" s="2" t="s">
        <v>128</v>
      </c>
      <c r="W147" s="110">
        <v>0</v>
      </c>
      <c r="X147" s="2" t="s">
        <v>128</v>
      </c>
      <c r="Y147" s="2" t="s">
        <v>128</v>
      </c>
      <c r="Z147" s="2" t="s">
        <v>128</v>
      </c>
      <c r="AA147" s="103">
        <f t="shared" si="65"/>
        <v>0</v>
      </c>
      <c r="AB147" s="2">
        <f t="shared" si="66"/>
        <v>0</v>
      </c>
      <c r="AC147" s="110">
        <f t="shared" si="67"/>
        <v>0</v>
      </c>
      <c r="AD147" s="112">
        <f t="shared" si="67"/>
        <v>0</v>
      </c>
      <c r="AE147" s="110">
        <f t="shared" si="68"/>
        <v>0</v>
      </c>
      <c r="AF147" s="2">
        <v>0</v>
      </c>
      <c r="AG147" s="110">
        <v>0</v>
      </c>
      <c r="AH147" s="112">
        <v>0</v>
      </c>
      <c r="AI147" s="110"/>
      <c r="AJ147" s="110"/>
      <c r="AL147" s="3"/>
      <c r="AM147" s="3"/>
    </row>
    <row r="148" spans="1:39" ht="19.899999999999999" customHeight="1" x14ac:dyDescent="0.2">
      <c r="A148" s="86"/>
      <c r="B148" s="114" t="s">
        <v>27</v>
      </c>
      <c r="C148" s="2">
        <v>297.15762999999998</v>
      </c>
      <c r="D148" s="2">
        <f>C148</f>
        <v>297.15762999999998</v>
      </c>
      <c r="E148" s="2">
        <v>17.98123</v>
      </c>
      <c r="F148" s="2">
        <v>17.98123</v>
      </c>
      <c r="G148" s="110">
        <f t="shared" si="62"/>
        <v>0</v>
      </c>
      <c r="H148" s="110"/>
      <c r="I148" s="110"/>
      <c r="J148" s="110"/>
      <c r="K148" s="110">
        <f t="shared" si="63"/>
        <v>0</v>
      </c>
      <c r="L148" s="2"/>
      <c r="M148" s="110"/>
      <c r="N148" s="112"/>
      <c r="O148" s="110">
        <f t="shared" si="64"/>
        <v>210.36137000000039</v>
      </c>
      <c r="P148" s="2">
        <v>0</v>
      </c>
      <c r="Q148" s="2">
        <v>210.36137000000039</v>
      </c>
      <c r="R148" s="2">
        <v>0</v>
      </c>
      <c r="S148" s="110">
        <f>SUM(T148:V148)</f>
        <v>184.34925999999996</v>
      </c>
      <c r="T148" s="2">
        <f>SUM(T144)-SUM(T145:T147)</f>
        <v>0</v>
      </c>
      <c r="U148" s="2">
        <f>SUM(U144)-SUM(U145:U147)</f>
        <v>184.34925999999996</v>
      </c>
      <c r="V148" s="2">
        <f>SUM(V144)-SUM(V145:V147)</f>
        <v>0</v>
      </c>
      <c r="W148" s="110">
        <f>SUM(X148:Z148)</f>
        <v>184.34925999999996</v>
      </c>
      <c r="X148" s="2">
        <f>SUM(X144)-SUM(X145:X147)</f>
        <v>0</v>
      </c>
      <c r="Y148" s="2">
        <f>SUM(Y144)-SUM(Y145:Y147)</f>
        <v>184.34925999999996</v>
      </c>
      <c r="Z148" s="2">
        <f>SUM(Z144)-SUM(Z145:Z147)</f>
        <v>0</v>
      </c>
      <c r="AA148" s="103">
        <f t="shared" si="65"/>
        <v>0</v>
      </c>
      <c r="AB148" s="2">
        <f t="shared" si="66"/>
        <v>0</v>
      </c>
      <c r="AC148" s="110">
        <f t="shared" si="67"/>
        <v>0</v>
      </c>
      <c r="AD148" s="112">
        <f t="shared" si="67"/>
        <v>0</v>
      </c>
      <c r="AE148" s="110">
        <f t="shared" si="68"/>
        <v>0</v>
      </c>
      <c r="AF148" s="2">
        <v>0</v>
      </c>
      <c r="AG148" s="110">
        <v>0</v>
      </c>
      <c r="AH148" s="112">
        <v>0</v>
      </c>
      <c r="AI148" s="110"/>
      <c r="AJ148" s="110"/>
      <c r="AL148" s="3"/>
      <c r="AM148" s="3"/>
    </row>
    <row r="149" spans="1:39" ht="73.5" hidden="1" customHeight="1" x14ac:dyDescent="0.2">
      <c r="A149" s="86" t="s">
        <v>281</v>
      </c>
      <c r="B149" s="107" t="s">
        <v>152</v>
      </c>
      <c r="C149" s="24">
        <v>33800</v>
      </c>
      <c r="D149" s="24">
        <f>SUM(D150:D153)</f>
        <v>33800</v>
      </c>
      <c r="E149" s="24">
        <v>0</v>
      </c>
      <c r="F149" s="24">
        <v>0</v>
      </c>
      <c r="G149" s="108">
        <f t="shared" si="62"/>
        <v>0</v>
      </c>
      <c r="H149" s="108">
        <f>SUM(H150:H153)</f>
        <v>0</v>
      </c>
      <c r="I149" s="108">
        <f>SUM(I150:I153)</f>
        <v>0</v>
      </c>
      <c r="J149" s="108">
        <f>SUM(J150:J153)</f>
        <v>0</v>
      </c>
      <c r="K149" s="108">
        <f t="shared" si="63"/>
        <v>0</v>
      </c>
      <c r="L149" s="24">
        <f>SUM(L150:L153)</f>
        <v>0</v>
      </c>
      <c r="M149" s="24">
        <f>SUM(M150:M153)</f>
        <v>0</v>
      </c>
      <c r="N149" s="24">
        <f>SUM(N150:N153)</f>
        <v>0</v>
      </c>
      <c r="O149" s="108">
        <f t="shared" si="64"/>
        <v>0</v>
      </c>
      <c r="P149" s="24">
        <v>0</v>
      </c>
      <c r="Q149" s="24">
        <v>0</v>
      </c>
      <c r="R149" s="24">
        <v>0</v>
      </c>
      <c r="S149" s="110">
        <f>SUM(T149,U149,V149)</f>
        <v>0</v>
      </c>
      <c r="T149" s="2" t="s">
        <v>128</v>
      </c>
      <c r="U149" s="2" t="s">
        <v>128</v>
      </c>
      <c r="V149" s="2" t="s">
        <v>128</v>
      </c>
      <c r="W149" s="29">
        <f>SUM(X149,Y149,Z149)</f>
        <v>0</v>
      </c>
      <c r="X149" s="111" t="s">
        <v>128</v>
      </c>
      <c r="Y149" s="111" t="s">
        <v>128</v>
      </c>
      <c r="Z149" s="111" t="s">
        <v>128</v>
      </c>
      <c r="AA149" s="103">
        <f t="shared" si="65"/>
        <v>0</v>
      </c>
      <c r="AB149" s="2">
        <f t="shared" si="66"/>
        <v>0</v>
      </c>
      <c r="AC149" s="110">
        <f t="shared" si="67"/>
        <v>0</v>
      </c>
      <c r="AD149" s="112">
        <f t="shared" si="67"/>
        <v>0</v>
      </c>
      <c r="AE149" s="29">
        <f t="shared" si="68"/>
        <v>0</v>
      </c>
      <c r="AF149" s="111">
        <f>SUM(AF150:AF153)</f>
        <v>0</v>
      </c>
      <c r="AG149" s="29">
        <f t="shared" ref="AG149:AH149" si="71">SUM(AG150:AG153)</f>
        <v>0</v>
      </c>
      <c r="AH149" s="113">
        <f t="shared" si="71"/>
        <v>0</v>
      </c>
      <c r="AI149" s="29"/>
      <c r="AJ149" s="29"/>
      <c r="AL149" s="3"/>
      <c r="AM149" s="3"/>
    </row>
    <row r="150" spans="1:39" ht="19.899999999999999" hidden="1" customHeight="1" x14ac:dyDescent="0.2">
      <c r="A150" s="86"/>
      <c r="B150" s="114" t="s">
        <v>24</v>
      </c>
      <c r="C150" s="2">
        <v>0</v>
      </c>
      <c r="D150" s="2">
        <f>C150</f>
        <v>0</v>
      </c>
      <c r="E150" s="2">
        <v>0</v>
      </c>
      <c r="F150" s="2">
        <v>0</v>
      </c>
      <c r="G150" s="110">
        <f t="shared" si="62"/>
        <v>0</v>
      </c>
      <c r="H150" s="110"/>
      <c r="I150" s="110"/>
      <c r="J150" s="110"/>
      <c r="K150" s="110">
        <f t="shared" si="63"/>
        <v>0</v>
      </c>
      <c r="L150" s="2"/>
      <c r="M150" s="110"/>
      <c r="N150" s="112"/>
      <c r="O150" s="110">
        <f t="shared" si="64"/>
        <v>0</v>
      </c>
      <c r="P150" s="2">
        <v>0</v>
      </c>
      <c r="Q150" s="2">
        <v>0</v>
      </c>
      <c r="R150" s="2">
        <v>0</v>
      </c>
      <c r="S150" s="110">
        <v>0</v>
      </c>
      <c r="T150" s="2" t="s">
        <v>128</v>
      </c>
      <c r="U150" s="2" t="s">
        <v>128</v>
      </c>
      <c r="V150" s="2" t="s">
        <v>128</v>
      </c>
      <c r="W150" s="110">
        <v>0</v>
      </c>
      <c r="X150" s="2" t="s">
        <v>128</v>
      </c>
      <c r="Y150" s="2" t="s">
        <v>128</v>
      </c>
      <c r="Z150" s="2" t="s">
        <v>128</v>
      </c>
      <c r="AA150" s="103">
        <f t="shared" si="65"/>
        <v>0</v>
      </c>
      <c r="AB150" s="2">
        <f t="shared" si="66"/>
        <v>0</v>
      </c>
      <c r="AC150" s="110">
        <f t="shared" si="67"/>
        <v>0</v>
      </c>
      <c r="AD150" s="112">
        <f t="shared" si="67"/>
        <v>0</v>
      </c>
      <c r="AE150" s="110">
        <f t="shared" si="68"/>
        <v>0</v>
      </c>
      <c r="AF150" s="2">
        <v>0</v>
      </c>
      <c r="AG150" s="110">
        <v>0</v>
      </c>
      <c r="AH150" s="112">
        <v>0</v>
      </c>
      <c r="AI150" s="110"/>
      <c r="AJ150" s="110"/>
      <c r="AL150" s="3"/>
      <c r="AM150" s="3"/>
    </row>
    <row r="151" spans="1:39" ht="19.899999999999999" hidden="1" customHeight="1" x14ac:dyDescent="0.2">
      <c r="A151" s="86"/>
      <c r="B151" s="114" t="s">
        <v>25</v>
      </c>
      <c r="C151" s="2">
        <v>0</v>
      </c>
      <c r="D151" s="2"/>
      <c r="E151" s="2">
        <v>0</v>
      </c>
      <c r="F151" s="2">
        <v>0</v>
      </c>
      <c r="G151" s="110">
        <f t="shared" si="62"/>
        <v>0</v>
      </c>
      <c r="H151" s="110"/>
      <c r="I151" s="110"/>
      <c r="J151" s="110"/>
      <c r="K151" s="110">
        <f t="shared" si="63"/>
        <v>0</v>
      </c>
      <c r="L151" s="2"/>
      <c r="M151" s="110"/>
      <c r="N151" s="112"/>
      <c r="O151" s="110">
        <f t="shared" si="64"/>
        <v>0</v>
      </c>
      <c r="P151" s="2">
        <v>0</v>
      </c>
      <c r="Q151" s="2">
        <v>0</v>
      </c>
      <c r="R151" s="2">
        <v>0</v>
      </c>
      <c r="S151" s="110">
        <v>0</v>
      </c>
      <c r="T151" s="2" t="s">
        <v>128</v>
      </c>
      <c r="U151" s="2" t="s">
        <v>128</v>
      </c>
      <c r="V151" s="2" t="s">
        <v>128</v>
      </c>
      <c r="W151" s="110">
        <v>0</v>
      </c>
      <c r="X151" s="2" t="s">
        <v>128</v>
      </c>
      <c r="Y151" s="2" t="s">
        <v>128</v>
      </c>
      <c r="Z151" s="2" t="s">
        <v>128</v>
      </c>
      <c r="AA151" s="103">
        <f t="shared" si="65"/>
        <v>0</v>
      </c>
      <c r="AB151" s="2">
        <f t="shared" si="66"/>
        <v>0</v>
      </c>
      <c r="AC151" s="110">
        <f t="shared" si="67"/>
        <v>0</v>
      </c>
      <c r="AD151" s="112">
        <f t="shared" si="67"/>
        <v>0</v>
      </c>
      <c r="AE151" s="110">
        <f t="shared" si="68"/>
        <v>0</v>
      </c>
      <c r="AF151" s="2">
        <v>0</v>
      </c>
      <c r="AG151" s="110">
        <v>0</v>
      </c>
      <c r="AH151" s="112">
        <v>0</v>
      </c>
      <c r="AI151" s="110"/>
      <c r="AJ151" s="110"/>
      <c r="AL151" s="3"/>
      <c r="AM151" s="3"/>
    </row>
    <row r="152" spans="1:39" ht="19.899999999999999" hidden="1" customHeight="1" x14ac:dyDescent="0.2">
      <c r="A152" s="86"/>
      <c r="B152" s="114" t="s">
        <v>26</v>
      </c>
      <c r="C152" s="2">
        <v>0</v>
      </c>
      <c r="D152" s="2"/>
      <c r="E152" s="2">
        <v>0</v>
      </c>
      <c r="F152" s="2">
        <v>0</v>
      </c>
      <c r="G152" s="110">
        <f t="shared" si="62"/>
        <v>0</v>
      </c>
      <c r="H152" s="110"/>
      <c r="I152" s="110"/>
      <c r="J152" s="110"/>
      <c r="K152" s="110">
        <f t="shared" si="63"/>
        <v>0</v>
      </c>
      <c r="L152" s="2"/>
      <c r="M152" s="110"/>
      <c r="N152" s="112"/>
      <c r="O152" s="110">
        <f t="shared" si="64"/>
        <v>0</v>
      </c>
      <c r="P152" s="2">
        <v>0</v>
      </c>
      <c r="Q152" s="2">
        <v>0</v>
      </c>
      <c r="R152" s="2">
        <v>0</v>
      </c>
      <c r="S152" s="110">
        <v>0</v>
      </c>
      <c r="T152" s="2" t="s">
        <v>128</v>
      </c>
      <c r="U152" s="2" t="s">
        <v>128</v>
      </c>
      <c r="V152" s="2" t="s">
        <v>128</v>
      </c>
      <c r="W152" s="110">
        <v>0</v>
      </c>
      <c r="X152" s="2" t="s">
        <v>128</v>
      </c>
      <c r="Y152" s="2" t="s">
        <v>128</v>
      </c>
      <c r="Z152" s="2" t="s">
        <v>128</v>
      </c>
      <c r="AA152" s="103">
        <f t="shared" si="65"/>
        <v>0</v>
      </c>
      <c r="AB152" s="2">
        <f t="shared" si="66"/>
        <v>0</v>
      </c>
      <c r="AC152" s="110">
        <f t="shared" si="67"/>
        <v>0</v>
      </c>
      <c r="AD152" s="112">
        <f t="shared" si="67"/>
        <v>0</v>
      </c>
      <c r="AE152" s="110">
        <f t="shared" si="68"/>
        <v>0</v>
      </c>
      <c r="AF152" s="2">
        <v>0</v>
      </c>
      <c r="AG152" s="110">
        <v>0</v>
      </c>
      <c r="AH152" s="112">
        <v>0</v>
      </c>
      <c r="AI152" s="110"/>
      <c r="AJ152" s="110"/>
      <c r="AL152" s="3"/>
      <c r="AM152" s="3"/>
    </row>
    <row r="153" spans="1:39" ht="19.899999999999999" hidden="1" customHeight="1" x14ac:dyDescent="0.2">
      <c r="A153" s="86"/>
      <c r="B153" s="114" t="s">
        <v>27</v>
      </c>
      <c r="C153" s="2">
        <v>33800</v>
      </c>
      <c r="D153" s="2">
        <f>C153</f>
        <v>33800</v>
      </c>
      <c r="E153" s="2">
        <v>0</v>
      </c>
      <c r="F153" s="2">
        <v>0</v>
      </c>
      <c r="G153" s="110">
        <f t="shared" si="62"/>
        <v>0</v>
      </c>
      <c r="H153" s="110"/>
      <c r="I153" s="110"/>
      <c r="J153" s="110"/>
      <c r="K153" s="110">
        <f t="shared" si="63"/>
        <v>0</v>
      </c>
      <c r="L153" s="2"/>
      <c r="M153" s="110"/>
      <c r="N153" s="112"/>
      <c r="O153" s="110">
        <f t="shared" si="64"/>
        <v>0</v>
      </c>
      <c r="P153" s="2">
        <v>0</v>
      </c>
      <c r="Q153" s="2">
        <v>0</v>
      </c>
      <c r="R153" s="2">
        <v>0</v>
      </c>
      <c r="S153" s="110">
        <f>SUM(T153:V153)</f>
        <v>0</v>
      </c>
      <c r="T153" s="2">
        <f>SUM(T149)-SUM(T150:T152)</f>
        <v>0</v>
      </c>
      <c r="U153" s="2">
        <f>SUM(U149)-SUM(U150:U152)</f>
        <v>0</v>
      </c>
      <c r="V153" s="2">
        <f>SUM(V149)-SUM(V150:V152)</f>
        <v>0</v>
      </c>
      <c r="W153" s="110">
        <f>SUM(X153:Z153)</f>
        <v>0</v>
      </c>
      <c r="X153" s="2">
        <f>SUM(X149)-SUM(X150:X152)</f>
        <v>0</v>
      </c>
      <c r="Y153" s="2">
        <f>SUM(Y149)-SUM(Y150:Y152)</f>
        <v>0</v>
      </c>
      <c r="Z153" s="2">
        <f>SUM(Z149)-SUM(Z150:Z152)</f>
        <v>0</v>
      </c>
      <c r="AA153" s="103">
        <f t="shared" si="65"/>
        <v>0</v>
      </c>
      <c r="AB153" s="2">
        <f t="shared" si="66"/>
        <v>0</v>
      </c>
      <c r="AC153" s="110">
        <f t="shared" si="67"/>
        <v>0</v>
      </c>
      <c r="AD153" s="112">
        <f t="shared" si="67"/>
        <v>0</v>
      </c>
      <c r="AE153" s="110">
        <f t="shared" si="68"/>
        <v>0</v>
      </c>
      <c r="AF153" s="2">
        <v>0</v>
      </c>
      <c r="AG153" s="110">
        <v>0</v>
      </c>
      <c r="AH153" s="112">
        <v>0</v>
      </c>
      <c r="AI153" s="110"/>
      <c r="AJ153" s="110"/>
      <c r="AL153" s="3"/>
      <c r="AM153" s="3"/>
    </row>
    <row r="154" spans="1:39" ht="73.5" hidden="1" customHeight="1" x14ac:dyDescent="0.2">
      <c r="A154" s="86" t="s">
        <v>282</v>
      </c>
      <c r="B154" s="107" t="s">
        <v>153</v>
      </c>
      <c r="C154" s="24">
        <v>12615.296150000002</v>
      </c>
      <c r="D154" s="24">
        <f>SUM(D155:D158)</f>
        <v>12615.296150000002</v>
      </c>
      <c r="E154" s="24">
        <v>7892.6439399999999</v>
      </c>
      <c r="F154" s="24">
        <v>7892.6439399999999</v>
      </c>
      <c r="G154" s="108">
        <f t="shared" si="62"/>
        <v>0</v>
      </c>
      <c r="H154" s="108">
        <f>SUM(H155:H158)</f>
        <v>0</v>
      </c>
      <c r="I154" s="108">
        <f>SUM(I155:I158)</f>
        <v>0</v>
      </c>
      <c r="J154" s="108">
        <f>SUM(J155:J158)</f>
        <v>0</v>
      </c>
      <c r="K154" s="108">
        <f t="shared" si="63"/>
        <v>0</v>
      </c>
      <c r="L154" s="24">
        <f>SUM(L155:L158)</f>
        <v>0</v>
      </c>
      <c r="M154" s="24">
        <f>SUM(M155:M158)</f>
        <v>0</v>
      </c>
      <c r="N154" s="24">
        <f>SUM(N155:N158)</f>
        <v>0</v>
      </c>
      <c r="O154" s="108">
        <f t="shared" si="64"/>
        <v>0</v>
      </c>
      <c r="P154" s="24">
        <v>0</v>
      </c>
      <c r="Q154" s="24">
        <v>0</v>
      </c>
      <c r="R154" s="24">
        <v>0</v>
      </c>
      <c r="S154" s="110">
        <f>SUM(T154,U154,V154)</f>
        <v>0</v>
      </c>
      <c r="T154" s="2" t="s">
        <v>128</v>
      </c>
      <c r="U154" s="2" t="s">
        <v>128</v>
      </c>
      <c r="V154" s="2" t="s">
        <v>128</v>
      </c>
      <c r="W154" s="29">
        <f>SUM(X154,Y154,Z154)</f>
        <v>0</v>
      </c>
      <c r="X154" s="111" t="s">
        <v>128</v>
      </c>
      <c r="Y154" s="111" t="s">
        <v>128</v>
      </c>
      <c r="Z154" s="111" t="s">
        <v>128</v>
      </c>
      <c r="AA154" s="103">
        <f t="shared" si="65"/>
        <v>0</v>
      </c>
      <c r="AB154" s="2">
        <f t="shared" si="66"/>
        <v>0</v>
      </c>
      <c r="AC154" s="110">
        <f t="shared" si="67"/>
        <v>0</v>
      </c>
      <c r="AD154" s="112">
        <f t="shared" si="67"/>
        <v>0</v>
      </c>
      <c r="AE154" s="29">
        <f t="shared" si="68"/>
        <v>0</v>
      </c>
      <c r="AF154" s="111">
        <f>SUM(AF155:AF158)</f>
        <v>0</v>
      </c>
      <c r="AG154" s="29">
        <f t="shared" ref="AG154:AH154" si="72">SUM(AG155:AG158)</f>
        <v>0</v>
      </c>
      <c r="AH154" s="113">
        <f t="shared" si="72"/>
        <v>0</v>
      </c>
      <c r="AI154" s="29"/>
      <c r="AJ154" s="29"/>
      <c r="AL154" s="3"/>
      <c r="AM154" s="3"/>
    </row>
    <row r="155" spans="1:39" ht="19.899999999999999" hidden="1" customHeight="1" x14ac:dyDescent="0.2">
      <c r="A155" s="86"/>
      <c r="B155" s="114" t="s">
        <v>24</v>
      </c>
      <c r="C155" s="2">
        <v>12100.920600000001</v>
      </c>
      <c r="D155" s="2">
        <f>C155</f>
        <v>12100.920600000001</v>
      </c>
      <c r="E155" s="2">
        <v>7600.9205999999995</v>
      </c>
      <c r="F155" s="2">
        <v>7600.9205999999995</v>
      </c>
      <c r="G155" s="110">
        <f t="shared" si="62"/>
        <v>0</v>
      </c>
      <c r="H155" s="110"/>
      <c r="I155" s="110"/>
      <c r="J155" s="110"/>
      <c r="K155" s="110">
        <f t="shared" si="63"/>
        <v>0</v>
      </c>
      <c r="L155" s="2"/>
      <c r="M155" s="110"/>
      <c r="N155" s="112"/>
      <c r="O155" s="110">
        <f t="shared" si="64"/>
        <v>0</v>
      </c>
      <c r="P155" s="2">
        <v>0</v>
      </c>
      <c r="Q155" s="2">
        <v>0</v>
      </c>
      <c r="R155" s="2">
        <v>0</v>
      </c>
      <c r="S155" s="110">
        <v>0</v>
      </c>
      <c r="T155" s="2" t="s">
        <v>128</v>
      </c>
      <c r="U155" s="2" t="s">
        <v>128</v>
      </c>
      <c r="V155" s="2" t="s">
        <v>128</v>
      </c>
      <c r="W155" s="110">
        <v>0</v>
      </c>
      <c r="X155" s="2" t="s">
        <v>128</v>
      </c>
      <c r="Y155" s="2" t="s">
        <v>128</v>
      </c>
      <c r="Z155" s="2" t="s">
        <v>128</v>
      </c>
      <c r="AA155" s="103">
        <f t="shared" si="65"/>
        <v>0</v>
      </c>
      <c r="AB155" s="2">
        <f t="shared" si="66"/>
        <v>0</v>
      </c>
      <c r="AC155" s="110">
        <f t="shared" si="67"/>
        <v>0</v>
      </c>
      <c r="AD155" s="112">
        <f t="shared" si="67"/>
        <v>0</v>
      </c>
      <c r="AE155" s="110">
        <f t="shared" si="68"/>
        <v>0</v>
      </c>
      <c r="AF155" s="2">
        <v>0</v>
      </c>
      <c r="AG155" s="110">
        <v>0</v>
      </c>
      <c r="AH155" s="112">
        <v>0</v>
      </c>
      <c r="AI155" s="110"/>
      <c r="AJ155" s="110"/>
      <c r="AL155" s="3"/>
      <c r="AM155" s="3"/>
    </row>
    <row r="156" spans="1:39" ht="19.899999999999999" hidden="1" customHeight="1" x14ac:dyDescent="0.2">
      <c r="A156" s="86"/>
      <c r="B156" s="114" t="s">
        <v>25</v>
      </c>
      <c r="C156" s="2">
        <v>0</v>
      </c>
      <c r="D156" s="2"/>
      <c r="E156" s="2">
        <v>0</v>
      </c>
      <c r="F156" s="2">
        <v>0</v>
      </c>
      <c r="G156" s="110">
        <f t="shared" si="62"/>
        <v>0</v>
      </c>
      <c r="H156" s="110"/>
      <c r="I156" s="110"/>
      <c r="J156" s="110"/>
      <c r="K156" s="110">
        <f t="shared" si="63"/>
        <v>0</v>
      </c>
      <c r="L156" s="2"/>
      <c r="M156" s="110"/>
      <c r="N156" s="112"/>
      <c r="O156" s="110">
        <f t="shared" si="64"/>
        <v>0</v>
      </c>
      <c r="P156" s="2">
        <v>0</v>
      </c>
      <c r="Q156" s="2">
        <v>0</v>
      </c>
      <c r="R156" s="2">
        <v>0</v>
      </c>
      <c r="S156" s="110">
        <v>0</v>
      </c>
      <c r="T156" s="2" t="s">
        <v>128</v>
      </c>
      <c r="U156" s="2" t="s">
        <v>128</v>
      </c>
      <c r="V156" s="2" t="s">
        <v>128</v>
      </c>
      <c r="W156" s="110">
        <v>0</v>
      </c>
      <c r="X156" s="2" t="s">
        <v>128</v>
      </c>
      <c r="Y156" s="2" t="s">
        <v>128</v>
      </c>
      <c r="Z156" s="2" t="s">
        <v>128</v>
      </c>
      <c r="AA156" s="103">
        <f t="shared" si="65"/>
        <v>0</v>
      </c>
      <c r="AB156" s="2">
        <f t="shared" si="66"/>
        <v>0</v>
      </c>
      <c r="AC156" s="110">
        <f t="shared" si="67"/>
        <v>0</v>
      </c>
      <c r="AD156" s="112">
        <f t="shared" si="67"/>
        <v>0</v>
      </c>
      <c r="AE156" s="110">
        <f t="shared" si="68"/>
        <v>0</v>
      </c>
      <c r="AF156" s="2">
        <v>0</v>
      </c>
      <c r="AG156" s="110">
        <v>0</v>
      </c>
      <c r="AH156" s="112">
        <v>0</v>
      </c>
      <c r="AI156" s="110"/>
      <c r="AJ156" s="110"/>
      <c r="AL156" s="3"/>
      <c r="AM156" s="3"/>
    </row>
    <row r="157" spans="1:39" ht="19.899999999999999" hidden="1" customHeight="1" x14ac:dyDescent="0.2">
      <c r="A157" s="86"/>
      <c r="B157" s="114" t="s">
        <v>26</v>
      </c>
      <c r="C157" s="2">
        <v>0</v>
      </c>
      <c r="D157" s="2"/>
      <c r="E157" s="2">
        <v>0</v>
      </c>
      <c r="F157" s="2">
        <v>0</v>
      </c>
      <c r="G157" s="110">
        <f t="shared" si="62"/>
        <v>0</v>
      </c>
      <c r="H157" s="110"/>
      <c r="I157" s="110"/>
      <c r="J157" s="110"/>
      <c r="K157" s="110">
        <f t="shared" si="63"/>
        <v>0</v>
      </c>
      <c r="L157" s="2"/>
      <c r="M157" s="110"/>
      <c r="N157" s="112"/>
      <c r="O157" s="110">
        <f t="shared" si="64"/>
        <v>0</v>
      </c>
      <c r="P157" s="2">
        <v>0</v>
      </c>
      <c r="Q157" s="2">
        <v>0</v>
      </c>
      <c r="R157" s="2">
        <v>0</v>
      </c>
      <c r="S157" s="110">
        <v>0</v>
      </c>
      <c r="T157" s="2" t="s">
        <v>128</v>
      </c>
      <c r="U157" s="2" t="s">
        <v>128</v>
      </c>
      <c r="V157" s="2" t="s">
        <v>128</v>
      </c>
      <c r="W157" s="110">
        <v>0</v>
      </c>
      <c r="X157" s="2" t="s">
        <v>128</v>
      </c>
      <c r="Y157" s="2" t="s">
        <v>128</v>
      </c>
      <c r="Z157" s="2" t="s">
        <v>128</v>
      </c>
      <c r="AA157" s="103">
        <f t="shared" si="65"/>
        <v>0</v>
      </c>
      <c r="AB157" s="2">
        <f t="shared" si="66"/>
        <v>0</v>
      </c>
      <c r="AC157" s="110">
        <f t="shared" si="67"/>
        <v>0</v>
      </c>
      <c r="AD157" s="112">
        <f t="shared" si="67"/>
        <v>0</v>
      </c>
      <c r="AE157" s="110">
        <f t="shared" si="68"/>
        <v>0</v>
      </c>
      <c r="AF157" s="2">
        <v>0</v>
      </c>
      <c r="AG157" s="110">
        <v>0</v>
      </c>
      <c r="AH157" s="112">
        <v>0</v>
      </c>
      <c r="AI157" s="110"/>
      <c r="AJ157" s="110"/>
      <c r="AL157" s="3"/>
      <c r="AM157" s="3"/>
    </row>
    <row r="158" spans="1:39" ht="19.899999999999999" hidden="1" customHeight="1" x14ac:dyDescent="0.2">
      <c r="A158" s="86"/>
      <c r="B158" s="114" t="s">
        <v>27</v>
      </c>
      <c r="C158" s="2">
        <v>514.37554999999998</v>
      </c>
      <c r="D158" s="2">
        <f>C158</f>
        <v>514.37554999999998</v>
      </c>
      <c r="E158" s="2">
        <v>291.72334000000001</v>
      </c>
      <c r="F158" s="2">
        <v>291.72334000000001</v>
      </c>
      <c r="G158" s="110">
        <f t="shared" si="62"/>
        <v>0</v>
      </c>
      <c r="H158" s="110"/>
      <c r="I158" s="110"/>
      <c r="J158" s="110"/>
      <c r="K158" s="110">
        <f t="shared" si="63"/>
        <v>0</v>
      </c>
      <c r="L158" s="2"/>
      <c r="M158" s="110"/>
      <c r="N158" s="112"/>
      <c r="O158" s="110">
        <f t="shared" si="64"/>
        <v>0</v>
      </c>
      <c r="P158" s="2">
        <v>0</v>
      </c>
      <c r="Q158" s="2">
        <v>0</v>
      </c>
      <c r="R158" s="2">
        <v>0</v>
      </c>
      <c r="S158" s="110">
        <f>SUM(T158:V158)</f>
        <v>0</v>
      </c>
      <c r="T158" s="2">
        <f>SUM(T154)-SUM(T155:T157)</f>
        <v>0</v>
      </c>
      <c r="U158" s="2">
        <f>SUM(U154)-SUM(U155:U157)</f>
        <v>0</v>
      </c>
      <c r="V158" s="2">
        <f>SUM(V154)-SUM(V155:V157)</f>
        <v>0</v>
      </c>
      <c r="W158" s="110">
        <f>SUM(X158:Z158)</f>
        <v>0</v>
      </c>
      <c r="X158" s="2">
        <f>SUM(X154)-SUM(X155:X157)</f>
        <v>0</v>
      </c>
      <c r="Y158" s="2">
        <f>SUM(Y154)-SUM(Y155:Y157)</f>
        <v>0</v>
      </c>
      <c r="Z158" s="2">
        <f>SUM(Z154)-SUM(Z155:Z157)</f>
        <v>0</v>
      </c>
      <c r="AA158" s="103">
        <f t="shared" si="65"/>
        <v>0</v>
      </c>
      <c r="AB158" s="2">
        <f t="shared" si="66"/>
        <v>0</v>
      </c>
      <c r="AC158" s="110">
        <f t="shared" si="67"/>
        <v>0</v>
      </c>
      <c r="AD158" s="112">
        <f t="shared" si="67"/>
        <v>0</v>
      </c>
      <c r="AE158" s="110">
        <f t="shared" si="68"/>
        <v>0</v>
      </c>
      <c r="AF158" s="2">
        <v>0</v>
      </c>
      <c r="AG158" s="110">
        <v>0</v>
      </c>
      <c r="AH158" s="112">
        <v>0</v>
      </c>
      <c r="AI158" s="110"/>
      <c r="AJ158" s="110"/>
      <c r="AL158" s="3"/>
      <c r="AM158" s="3"/>
    </row>
    <row r="159" spans="1:39" ht="63.75" customHeight="1" x14ac:dyDescent="0.2">
      <c r="A159" s="86">
        <v>23</v>
      </c>
      <c r="B159" s="107" t="s">
        <v>283</v>
      </c>
      <c r="C159" s="24">
        <v>25417.415079999999</v>
      </c>
      <c r="D159" s="24">
        <f>SUM(D160:D163)</f>
        <v>0</v>
      </c>
      <c r="E159" s="24">
        <v>25397.115079999996</v>
      </c>
      <c r="F159" s="24">
        <v>25397.115079999996</v>
      </c>
      <c r="G159" s="108">
        <f t="shared" si="62"/>
        <v>0</v>
      </c>
      <c r="H159" s="108">
        <f>SUM(H160:H163)</f>
        <v>0</v>
      </c>
      <c r="I159" s="108">
        <f>SUM(I160:I163)</f>
        <v>0</v>
      </c>
      <c r="J159" s="108">
        <f>SUM(J160:J163)</f>
        <v>0</v>
      </c>
      <c r="K159" s="108">
        <f t="shared" si="63"/>
        <v>0</v>
      </c>
      <c r="L159" s="24">
        <f>SUM(L160:L163)</f>
        <v>0</v>
      </c>
      <c r="M159" s="24">
        <f>SUM(M160:M163)</f>
        <v>0</v>
      </c>
      <c r="N159" s="24">
        <f>SUM(N160:N163)</f>
        <v>0</v>
      </c>
      <c r="O159" s="108">
        <f t="shared" si="64"/>
        <v>20.3</v>
      </c>
      <c r="P159" s="24">
        <v>0</v>
      </c>
      <c r="Q159" s="24">
        <v>20.3</v>
      </c>
      <c r="R159" s="24">
        <v>0</v>
      </c>
      <c r="S159" s="110">
        <f>SUM(T159,U159,V159)</f>
        <v>20.3</v>
      </c>
      <c r="T159" s="2" t="s">
        <v>128</v>
      </c>
      <c r="U159" s="2">
        <v>20.3</v>
      </c>
      <c r="V159" s="2" t="s">
        <v>128</v>
      </c>
      <c r="W159" s="29">
        <f>SUM(X159,Y159,Z159)</f>
        <v>20.3</v>
      </c>
      <c r="X159" s="111" t="s">
        <v>128</v>
      </c>
      <c r="Y159" s="111">
        <v>20.3</v>
      </c>
      <c r="Z159" s="111" t="s">
        <v>128</v>
      </c>
      <c r="AA159" s="103">
        <f t="shared" si="65"/>
        <v>0</v>
      </c>
      <c r="AB159" s="2">
        <f t="shared" ref="AB159:AB208" si="73">SUM(X159,H159)-SUM(L159)-SUM(T159,-AF159)</f>
        <v>0</v>
      </c>
      <c r="AC159" s="110">
        <f t="shared" ref="AC159:AD174" si="74">SUM(Y159,I159)-SUM(M159)-SUM(U159,-AG159)</f>
        <v>0</v>
      </c>
      <c r="AD159" s="112">
        <f t="shared" si="74"/>
        <v>0</v>
      </c>
      <c r="AE159" s="29">
        <f t="shared" si="68"/>
        <v>0</v>
      </c>
      <c r="AF159" s="111">
        <f>SUM(AF160:AF163)</f>
        <v>0</v>
      </c>
      <c r="AG159" s="29">
        <f t="shared" ref="AG159:AH159" si="75">SUM(AG160:AG163)</f>
        <v>0</v>
      </c>
      <c r="AH159" s="113">
        <f t="shared" si="75"/>
        <v>0</v>
      </c>
      <c r="AI159" s="29"/>
      <c r="AJ159" s="29"/>
      <c r="AL159" s="3"/>
      <c r="AM159" s="3"/>
    </row>
    <row r="160" spans="1:39" ht="19.899999999999999" customHeight="1" x14ac:dyDescent="0.2">
      <c r="A160" s="86"/>
      <c r="B160" s="114" t="s">
        <v>24</v>
      </c>
      <c r="C160" s="2">
        <v>0</v>
      </c>
      <c r="D160" s="2">
        <f>C160</f>
        <v>0</v>
      </c>
      <c r="E160" s="2">
        <v>0</v>
      </c>
      <c r="F160" s="2">
        <v>0</v>
      </c>
      <c r="G160" s="110">
        <f t="shared" si="62"/>
        <v>0</v>
      </c>
      <c r="H160" s="110"/>
      <c r="I160" s="110"/>
      <c r="J160" s="110"/>
      <c r="K160" s="110">
        <f t="shared" si="63"/>
        <v>0</v>
      </c>
      <c r="L160" s="2"/>
      <c r="M160" s="110"/>
      <c r="N160" s="112"/>
      <c r="O160" s="110">
        <f t="shared" si="64"/>
        <v>0</v>
      </c>
      <c r="P160" s="2">
        <v>0</v>
      </c>
      <c r="Q160" s="2">
        <v>0</v>
      </c>
      <c r="R160" s="2">
        <v>0</v>
      </c>
      <c r="S160" s="110">
        <v>0</v>
      </c>
      <c r="T160" s="2" t="s">
        <v>128</v>
      </c>
      <c r="U160" s="2" t="s">
        <v>128</v>
      </c>
      <c r="V160" s="2" t="s">
        <v>128</v>
      </c>
      <c r="W160" s="110">
        <v>0</v>
      </c>
      <c r="X160" s="2" t="s">
        <v>128</v>
      </c>
      <c r="Y160" s="2" t="s">
        <v>128</v>
      </c>
      <c r="Z160" s="2" t="s">
        <v>128</v>
      </c>
      <c r="AA160" s="103">
        <f t="shared" si="65"/>
        <v>0</v>
      </c>
      <c r="AB160" s="2">
        <f t="shared" si="73"/>
        <v>0</v>
      </c>
      <c r="AC160" s="110">
        <f t="shared" si="74"/>
        <v>0</v>
      </c>
      <c r="AD160" s="112">
        <f t="shared" si="74"/>
        <v>0</v>
      </c>
      <c r="AE160" s="110">
        <f t="shared" si="68"/>
        <v>0</v>
      </c>
      <c r="AF160" s="2">
        <v>0</v>
      </c>
      <c r="AG160" s="110">
        <v>0</v>
      </c>
      <c r="AH160" s="112">
        <v>0</v>
      </c>
      <c r="AI160" s="110"/>
      <c r="AJ160" s="110"/>
      <c r="AL160" s="3"/>
      <c r="AM160" s="3"/>
    </row>
    <row r="161" spans="1:39" ht="19.899999999999999" customHeight="1" x14ac:dyDescent="0.2">
      <c r="A161" s="86"/>
      <c r="B161" s="114" t="s">
        <v>25</v>
      </c>
      <c r="C161" s="2">
        <v>25417.415079999999</v>
      </c>
      <c r="D161" s="2"/>
      <c r="E161" s="2">
        <v>25397.115079999996</v>
      </c>
      <c r="F161" s="2">
        <v>25397.115079999996</v>
      </c>
      <c r="G161" s="110">
        <f t="shared" si="62"/>
        <v>0</v>
      </c>
      <c r="H161" s="110"/>
      <c r="I161" s="110"/>
      <c r="J161" s="110"/>
      <c r="K161" s="110">
        <f t="shared" si="63"/>
        <v>0</v>
      </c>
      <c r="L161" s="2"/>
      <c r="M161" s="110"/>
      <c r="N161" s="112"/>
      <c r="O161" s="110">
        <f t="shared" si="64"/>
        <v>0</v>
      </c>
      <c r="P161" s="2">
        <v>0</v>
      </c>
      <c r="Q161" s="2">
        <v>0</v>
      </c>
      <c r="R161" s="2">
        <v>0</v>
      </c>
      <c r="S161" s="110">
        <v>0</v>
      </c>
      <c r="T161" s="2" t="s">
        <v>128</v>
      </c>
      <c r="U161" s="2" t="s">
        <v>128</v>
      </c>
      <c r="V161" s="2" t="s">
        <v>128</v>
      </c>
      <c r="W161" s="110">
        <v>0</v>
      </c>
      <c r="X161" s="2" t="s">
        <v>128</v>
      </c>
      <c r="Y161" s="2" t="s">
        <v>128</v>
      </c>
      <c r="Z161" s="2" t="s">
        <v>128</v>
      </c>
      <c r="AA161" s="103">
        <f t="shared" si="65"/>
        <v>0</v>
      </c>
      <c r="AB161" s="2">
        <f t="shared" si="73"/>
        <v>0</v>
      </c>
      <c r="AC161" s="110">
        <f t="shared" si="74"/>
        <v>0</v>
      </c>
      <c r="AD161" s="112">
        <f t="shared" si="74"/>
        <v>0</v>
      </c>
      <c r="AE161" s="110">
        <f t="shared" si="68"/>
        <v>0</v>
      </c>
      <c r="AF161" s="2">
        <v>0</v>
      </c>
      <c r="AG161" s="110">
        <v>0</v>
      </c>
      <c r="AH161" s="112">
        <v>0</v>
      </c>
      <c r="AI161" s="110"/>
      <c r="AJ161" s="110"/>
      <c r="AL161" s="3"/>
      <c r="AM161" s="3"/>
    </row>
    <row r="162" spans="1:39" ht="19.899999999999999" customHeight="1" x14ac:dyDescent="0.2">
      <c r="A162" s="86"/>
      <c r="B162" s="114" t="s">
        <v>26</v>
      </c>
      <c r="C162" s="2">
        <v>0</v>
      </c>
      <c r="D162" s="2"/>
      <c r="E162" s="2">
        <v>0</v>
      </c>
      <c r="F162" s="2">
        <v>0</v>
      </c>
      <c r="G162" s="110">
        <f t="shared" si="62"/>
        <v>0</v>
      </c>
      <c r="H162" s="110"/>
      <c r="I162" s="110"/>
      <c r="J162" s="110"/>
      <c r="K162" s="110">
        <f t="shared" si="63"/>
        <v>0</v>
      </c>
      <c r="L162" s="2"/>
      <c r="M162" s="110"/>
      <c r="N162" s="112"/>
      <c r="O162" s="110">
        <f t="shared" si="64"/>
        <v>0</v>
      </c>
      <c r="P162" s="2">
        <v>0</v>
      </c>
      <c r="Q162" s="2">
        <v>0</v>
      </c>
      <c r="R162" s="2">
        <v>0</v>
      </c>
      <c r="S162" s="110">
        <v>0</v>
      </c>
      <c r="T162" s="2" t="s">
        <v>128</v>
      </c>
      <c r="U162" s="2" t="s">
        <v>128</v>
      </c>
      <c r="V162" s="2" t="s">
        <v>128</v>
      </c>
      <c r="W162" s="110">
        <v>0</v>
      </c>
      <c r="X162" s="2" t="s">
        <v>128</v>
      </c>
      <c r="Y162" s="2" t="s">
        <v>128</v>
      </c>
      <c r="Z162" s="2" t="s">
        <v>128</v>
      </c>
      <c r="AA162" s="103">
        <f t="shared" si="65"/>
        <v>0</v>
      </c>
      <c r="AB162" s="2">
        <f t="shared" si="73"/>
        <v>0</v>
      </c>
      <c r="AC162" s="110">
        <f t="shared" si="74"/>
        <v>0</v>
      </c>
      <c r="AD162" s="112">
        <f t="shared" si="74"/>
        <v>0</v>
      </c>
      <c r="AE162" s="110">
        <f t="shared" si="68"/>
        <v>0</v>
      </c>
      <c r="AF162" s="2">
        <v>0</v>
      </c>
      <c r="AG162" s="110">
        <v>0</v>
      </c>
      <c r="AH162" s="112">
        <v>0</v>
      </c>
      <c r="AI162" s="110"/>
      <c r="AJ162" s="110"/>
      <c r="AL162" s="3"/>
      <c r="AM162" s="3"/>
    </row>
    <row r="163" spans="1:39" ht="19.899999999999999" customHeight="1" x14ac:dyDescent="0.2">
      <c r="A163" s="86"/>
      <c r="B163" s="114" t="s">
        <v>27</v>
      </c>
      <c r="C163" s="2">
        <v>0</v>
      </c>
      <c r="D163" s="2">
        <f>C163</f>
        <v>0</v>
      </c>
      <c r="E163" s="2">
        <v>0</v>
      </c>
      <c r="F163" s="2">
        <v>0</v>
      </c>
      <c r="G163" s="110">
        <f t="shared" si="62"/>
        <v>0</v>
      </c>
      <c r="H163" s="110"/>
      <c r="I163" s="110"/>
      <c r="J163" s="110"/>
      <c r="K163" s="110">
        <f t="shared" si="63"/>
        <v>0</v>
      </c>
      <c r="L163" s="2"/>
      <c r="M163" s="110"/>
      <c r="N163" s="112"/>
      <c r="O163" s="110">
        <f t="shared" si="64"/>
        <v>20.3</v>
      </c>
      <c r="P163" s="2">
        <v>0</v>
      </c>
      <c r="Q163" s="2">
        <v>20.3</v>
      </c>
      <c r="R163" s="2">
        <v>0</v>
      </c>
      <c r="S163" s="110">
        <f>SUM(T163:V163)</f>
        <v>20.3</v>
      </c>
      <c r="T163" s="2">
        <f>SUM(T159)-SUM(T160:T162)</f>
        <v>0</v>
      </c>
      <c r="U163" s="2">
        <f>SUM(U159)-SUM(U160:U162)</f>
        <v>20.3</v>
      </c>
      <c r="V163" s="2">
        <f>SUM(V159)-SUM(V160:V162)</f>
        <v>0</v>
      </c>
      <c r="W163" s="110">
        <f>SUM(X163:Z163)</f>
        <v>20.3</v>
      </c>
      <c r="X163" s="2">
        <f>SUM(X159)-SUM(X160:X162)</f>
        <v>0</v>
      </c>
      <c r="Y163" s="2">
        <f>SUM(Y159)-SUM(Y160:Y162)</f>
        <v>20.3</v>
      </c>
      <c r="Z163" s="2">
        <f>SUM(Z159)-SUM(Z160:Z162)</f>
        <v>0</v>
      </c>
      <c r="AA163" s="103">
        <f t="shared" si="65"/>
        <v>0</v>
      </c>
      <c r="AB163" s="2">
        <f t="shared" si="73"/>
        <v>0</v>
      </c>
      <c r="AC163" s="110">
        <f t="shared" si="74"/>
        <v>0</v>
      </c>
      <c r="AD163" s="112">
        <f t="shared" si="74"/>
        <v>0</v>
      </c>
      <c r="AE163" s="110">
        <f t="shared" si="68"/>
        <v>0</v>
      </c>
      <c r="AF163" s="2">
        <v>0</v>
      </c>
      <c r="AG163" s="110">
        <v>0</v>
      </c>
      <c r="AH163" s="112">
        <v>0</v>
      </c>
      <c r="AI163" s="110"/>
      <c r="AJ163" s="110"/>
      <c r="AL163" s="3"/>
      <c r="AM163" s="3"/>
    </row>
    <row r="164" spans="1:39" ht="61.5" hidden="1" customHeight="1" x14ac:dyDescent="0.2">
      <c r="A164" s="86" t="s">
        <v>302</v>
      </c>
      <c r="B164" s="107" t="s">
        <v>303</v>
      </c>
      <c r="C164" s="24">
        <v>15000</v>
      </c>
      <c r="D164" s="24">
        <f>SUM(D165:D168)</f>
        <v>15000</v>
      </c>
      <c r="E164" s="24">
        <v>0</v>
      </c>
      <c r="F164" s="24">
        <v>0</v>
      </c>
      <c r="G164" s="108">
        <f t="shared" si="62"/>
        <v>0</v>
      </c>
      <c r="H164" s="108">
        <f>SUM(H165:H168)</f>
        <v>0</v>
      </c>
      <c r="I164" s="108">
        <f>SUM(I165:I168)</f>
        <v>0</v>
      </c>
      <c r="J164" s="108">
        <f>SUM(J165:J168)</f>
        <v>0</v>
      </c>
      <c r="K164" s="108">
        <f t="shared" si="63"/>
        <v>0</v>
      </c>
      <c r="L164" s="24">
        <f>SUM(L165:L168)</f>
        <v>0</v>
      </c>
      <c r="M164" s="24">
        <f>SUM(M165:M168)</f>
        <v>0</v>
      </c>
      <c r="N164" s="24">
        <f>SUM(N165:N168)</f>
        <v>0</v>
      </c>
      <c r="O164" s="108">
        <f t="shared" si="64"/>
        <v>0</v>
      </c>
      <c r="P164" s="24">
        <v>0</v>
      </c>
      <c r="Q164" s="24">
        <v>0</v>
      </c>
      <c r="R164" s="24">
        <v>0</v>
      </c>
      <c r="S164" s="110">
        <f>SUM(T164,U164,V164)</f>
        <v>0</v>
      </c>
      <c r="T164" s="2" t="s">
        <v>128</v>
      </c>
      <c r="U164" s="2" t="s">
        <v>128</v>
      </c>
      <c r="V164" s="2" t="s">
        <v>128</v>
      </c>
      <c r="W164" s="29">
        <f>SUM(X164,Y164,Z164)</f>
        <v>0</v>
      </c>
      <c r="X164" s="111" t="s">
        <v>128</v>
      </c>
      <c r="Y164" s="111" t="s">
        <v>128</v>
      </c>
      <c r="Z164" s="111" t="s">
        <v>128</v>
      </c>
      <c r="AA164" s="103">
        <f t="shared" si="65"/>
        <v>0</v>
      </c>
      <c r="AB164" s="2">
        <f t="shared" si="73"/>
        <v>0</v>
      </c>
      <c r="AC164" s="110">
        <f t="shared" si="74"/>
        <v>0</v>
      </c>
      <c r="AD164" s="112">
        <f t="shared" si="74"/>
        <v>0</v>
      </c>
      <c r="AE164" s="29">
        <f t="shared" si="68"/>
        <v>0</v>
      </c>
      <c r="AF164" s="111">
        <f>SUM(AF165:AF168)</f>
        <v>0</v>
      </c>
      <c r="AG164" s="29">
        <f t="shared" ref="AG164:AH164" si="76">SUM(AG165:AG168)</f>
        <v>0</v>
      </c>
      <c r="AH164" s="113">
        <f t="shared" si="76"/>
        <v>0</v>
      </c>
      <c r="AI164" s="29"/>
      <c r="AJ164" s="29"/>
      <c r="AL164" s="3"/>
      <c r="AM164" s="3"/>
    </row>
    <row r="165" spans="1:39" ht="19.899999999999999" hidden="1" customHeight="1" x14ac:dyDescent="0.2">
      <c r="A165" s="86"/>
      <c r="B165" s="114" t="s">
        <v>24</v>
      </c>
      <c r="C165" s="2">
        <v>14430</v>
      </c>
      <c r="D165" s="2">
        <f>C165</f>
        <v>14430</v>
      </c>
      <c r="E165" s="2">
        <v>0</v>
      </c>
      <c r="F165" s="2">
        <v>0</v>
      </c>
      <c r="G165" s="110">
        <f t="shared" si="62"/>
        <v>0</v>
      </c>
      <c r="H165" s="110"/>
      <c r="I165" s="110"/>
      <c r="J165" s="110"/>
      <c r="K165" s="110">
        <f t="shared" si="63"/>
        <v>0</v>
      </c>
      <c r="L165" s="2"/>
      <c r="M165" s="110"/>
      <c r="N165" s="112"/>
      <c r="O165" s="110">
        <f t="shared" si="64"/>
        <v>0</v>
      </c>
      <c r="P165" s="2">
        <v>0</v>
      </c>
      <c r="Q165" s="2">
        <v>0</v>
      </c>
      <c r="R165" s="2">
        <v>0</v>
      </c>
      <c r="S165" s="110">
        <v>0</v>
      </c>
      <c r="T165" s="2" t="s">
        <v>128</v>
      </c>
      <c r="U165" s="2" t="s">
        <v>128</v>
      </c>
      <c r="V165" s="2" t="s">
        <v>128</v>
      </c>
      <c r="W165" s="110">
        <v>0</v>
      </c>
      <c r="X165" s="2" t="s">
        <v>128</v>
      </c>
      <c r="Y165" s="2" t="s">
        <v>128</v>
      </c>
      <c r="Z165" s="2" t="s">
        <v>128</v>
      </c>
      <c r="AA165" s="103">
        <f t="shared" si="65"/>
        <v>0</v>
      </c>
      <c r="AB165" s="2">
        <f t="shared" si="73"/>
        <v>0</v>
      </c>
      <c r="AC165" s="110">
        <f t="shared" si="74"/>
        <v>0</v>
      </c>
      <c r="AD165" s="112">
        <f t="shared" si="74"/>
        <v>0</v>
      </c>
      <c r="AE165" s="110">
        <f t="shared" si="68"/>
        <v>0</v>
      </c>
      <c r="AF165" s="2">
        <v>0</v>
      </c>
      <c r="AG165" s="110">
        <v>0</v>
      </c>
      <c r="AH165" s="112">
        <v>0</v>
      </c>
      <c r="AI165" s="110"/>
      <c r="AJ165" s="110"/>
      <c r="AL165" s="3"/>
      <c r="AM165" s="3"/>
    </row>
    <row r="166" spans="1:39" ht="19.899999999999999" hidden="1" customHeight="1" x14ac:dyDescent="0.2">
      <c r="A166" s="86"/>
      <c r="B166" s="114" t="s">
        <v>25</v>
      </c>
      <c r="C166" s="2">
        <v>0</v>
      </c>
      <c r="D166" s="2"/>
      <c r="E166" s="2">
        <v>0</v>
      </c>
      <c r="F166" s="2">
        <v>0</v>
      </c>
      <c r="G166" s="110">
        <f t="shared" si="62"/>
        <v>0</v>
      </c>
      <c r="H166" s="110"/>
      <c r="I166" s="110"/>
      <c r="J166" s="110"/>
      <c r="K166" s="110">
        <f t="shared" si="63"/>
        <v>0</v>
      </c>
      <c r="L166" s="2"/>
      <c r="M166" s="110"/>
      <c r="N166" s="112"/>
      <c r="O166" s="110">
        <f t="shared" si="64"/>
        <v>0</v>
      </c>
      <c r="P166" s="2">
        <v>0</v>
      </c>
      <c r="Q166" s="2">
        <v>0</v>
      </c>
      <c r="R166" s="2">
        <v>0</v>
      </c>
      <c r="S166" s="110">
        <v>0</v>
      </c>
      <c r="T166" s="2" t="s">
        <v>128</v>
      </c>
      <c r="U166" s="2" t="s">
        <v>128</v>
      </c>
      <c r="V166" s="2" t="s">
        <v>128</v>
      </c>
      <c r="W166" s="110">
        <v>0</v>
      </c>
      <c r="X166" s="2" t="s">
        <v>128</v>
      </c>
      <c r="Y166" s="2" t="s">
        <v>128</v>
      </c>
      <c r="Z166" s="2" t="s">
        <v>128</v>
      </c>
      <c r="AA166" s="103">
        <f t="shared" si="65"/>
        <v>0</v>
      </c>
      <c r="AB166" s="2">
        <f t="shared" si="73"/>
        <v>0</v>
      </c>
      <c r="AC166" s="110">
        <f t="shared" si="74"/>
        <v>0</v>
      </c>
      <c r="AD166" s="112">
        <f t="shared" si="74"/>
        <v>0</v>
      </c>
      <c r="AE166" s="110">
        <f t="shared" si="68"/>
        <v>0</v>
      </c>
      <c r="AF166" s="2">
        <v>0</v>
      </c>
      <c r="AG166" s="110">
        <v>0</v>
      </c>
      <c r="AH166" s="112">
        <v>0</v>
      </c>
      <c r="AI166" s="110"/>
      <c r="AJ166" s="110"/>
      <c r="AL166" s="3"/>
      <c r="AM166" s="3"/>
    </row>
    <row r="167" spans="1:39" ht="19.899999999999999" hidden="1" customHeight="1" x14ac:dyDescent="0.2">
      <c r="A167" s="86"/>
      <c r="B167" s="114" t="s">
        <v>26</v>
      </c>
      <c r="C167" s="2">
        <v>0</v>
      </c>
      <c r="D167" s="2"/>
      <c r="E167" s="2">
        <v>0</v>
      </c>
      <c r="F167" s="2">
        <v>0</v>
      </c>
      <c r="G167" s="110">
        <f t="shared" si="62"/>
        <v>0</v>
      </c>
      <c r="H167" s="110"/>
      <c r="I167" s="110"/>
      <c r="J167" s="110"/>
      <c r="K167" s="110">
        <f t="shared" si="63"/>
        <v>0</v>
      </c>
      <c r="L167" s="2"/>
      <c r="M167" s="110"/>
      <c r="N167" s="112"/>
      <c r="O167" s="110">
        <f t="shared" si="64"/>
        <v>0</v>
      </c>
      <c r="P167" s="2">
        <v>0</v>
      </c>
      <c r="Q167" s="2">
        <v>0</v>
      </c>
      <c r="R167" s="2">
        <v>0</v>
      </c>
      <c r="S167" s="110">
        <v>0</v>
      </c>
      <c r="T167" s="2" t="s">
        <v>128</v>
      </c>
      <c r="U167" s="2" t="s">
        <v>128</v>
      </c>
      <c r="V167" s="2" t="s">
        <v>128</v>
      </c>
      <c r="W167" s="110">
        <v>0</v>
      </c>
      <c r="X167" s="2" t="s">
        <v>128</v>
      </c>
      <c r="Y167" s="2" t="s">
        <v>128</v>
      </c>
      <c r="Z167" s="2" t="s">
        <v>128</v>
      </c>
      <c r="AA167" s="103">
        <f t="shared" si="65"/>
        <v>0</v>
      </c>
      <c r="AB167" s="2">
        <f t="shared" si="73"/>
        <v>0</v>
      </c>
      <c r="AC167" s="110">
        <f t="shared" si="74"/>
        <v>0</v>
      </c>
      <c r="AD167" s="112">
        <f t="shared" si="74"/>
        <v>0</v>
      </c>
      <c r="AE167" s="110">
        <f t="shared" si="68"/>
        <v>0</v>
      </c>
      <c r="AF167" s="2">
        <v>0</v>
      </c>
      <c r="AG167" s="110">
        <v>0</v>
      </c>
      <c r="AH167" s="112">
        <v>0</v>
      </c>
      <c r="AI167" s="110"/>
      <c r="AJ167" s="110"/>
      <c r="AL167" s="3"/>
      <c r="AM167" s="3"/>
    </row>
    <row r="168" spans="1:39" ht="19.899999999999999" hidden="1" customHeight="1" x14ac:dyDescent="0.2">
      <c r="A168" s="86"/>
      <c r="B168" s="114" t="s">
        <v>27</v>
      </c>
      <c r="C168" s="2">
        <v>570</v>
      </c>
      <c r="D168" s="2">
        <f>C168</f>
        <v>570</v>
      </c>
      <c r="E168" s="2">
        <v>0</v>
      </c>
      <c r="F168" s="2">
        <v>0</v>
      </c>
      <c r="G168" s="110">
        <f t="shared" si="62"/>
        <v>0</v>
      </c>
      <c r="H168" s="110"/>
      <c r="I168" s="110"/>
      <c r="J168" s="110"/>
      <c r="K168" s="110">
        <f t="shared" si="63"/>
        <v>0</v>
      </c>
      <c r="L168" s="2"/>
      <c r="M168" s="110"/>
      <c r="N168" s="112"/>
      <c r="O168" s="110">
        <f t="shared" si="64"/>
        <v>0</v>
      </c>
      <c r="P168" s="2">
        <v>0</v>
      </c>
      <c r="Q168" s="2">
        <v>0</v>
      </c>
      <c r="R168" s="2">
        <v>0</v>
      </c>
      <c r="S168" s="110">
        <f>SUM(T168:V168)</f>
        <v>0</v>
      </c>
      <c r="T168" s="2">
        <f>SUM(T164)-SUM(T165:T167)</f>
        <v>0</v>
      </c>
      <c r="U168" s="2">
        <f>SUM(U164)-SUM(U165:U167)</f>
        <v>0</v>
      </c>
      <c r="V168" s="2">
        <f>SUM(V164)-SUM(V165:V167)</f>
        <v>0</v>
      </c>
      <c r="W168" s="110">
        <f>SUM(X168:Z168)</f>
        <v>0</v>
      </c>
      <c r="X168" s="2">
        <f>SUM(X164)-SUM(X165:X167)</f>
        <v>0</v>
      </c>
      <c r="Y168" s="2">
        <f>SUM(Y164)-SUM(Y165:Y167)</f>
        <v>0</v>
      </c>
      <c r="Z168" s="2">
        <f>SUM(Z164)-SUM(Z165:Z167)</f>
        <v>0</v>
      </c>
      <c r="AA168" s="103">
        <f t="shared" si="65"/>
        <v>0</v>
      </c>
      <c r="AB168" s="2">
        <f t="shared" si="73"/>
        <v>0</v>
      </c>
      <c r="AC168" s="110">
        <f t="shared" si="74"/>
        <v>0</v>
      </c>
      <c r="AD168" s="112">
        <f t="shared" si="74"/>
        <v>0</v>
      </c>
      <c r="AE168" s="110">
        <f t="shared" si="68"/>
        <v>0</v>
      </c>
      <c r="AF168" s="2">
        <v>0</v>
      </c>
      <c r="AG168" s="110">
        <v>0</v>
      </c>
      <c r="AH168" s="112">
        <v>0</v>
      </c>
      <c r="AI168" s="110"/>
      <c r="AJ168" s="110"/>
      <c r="AL168" s="3"/>
      <c r="AM168" s="3"/>
    </row>
    <row r="169" spans="1:39" ht="89.25" customHeight="1" x14ac:dyDescent="0.2">
      <c r="A169" s="86">
        <v>24</v>
      </c>
      <c r="B169" s="107" t="s">
        <v>154</v>
      </c>
      <c r="C169" s="24">
        <v>9397.2174799999993</v>
      </c>
      <c r="D169" s="24">
        <f>SUM(D170:D173)</f>
        <v>9397.2174799999993</v>
      </c>
      <c r="E169" s="24">
        <v>0</v>
      </c>
      <c r="F169" s="24">
        <v>0</v>
      </c>
      <c r="G169" s="108">
        <f t="shared" si="62"/>
        <v>0</v>
      </c>
      <c r="H169" s="108">
        <f>SUM(H170:H173)</f>
        <v>0</v>
      </c>
      <c r="I169" s="108">
        <f>SUM(I170:I173)</f>
        <v>0</v>
      </c>
      <c r="J169" s="108">
        <f>SUM(J170:J173)</f>
        <v>0</v>
      </c>
      <c r="K169" s="108">
        <f t="shared" si="63"/>
        <v>0</v>
      </c>
      <c r="L169" s="24">
        <f>SUM(L170:L173)</f>
        <v>0</v>
      </c>
      <c r="M169" s="24">
        <f>SUM(M170:M173)</f>
        <v>0</v>
      </c>
      <c r="N169" s="24">
        <f>SUM(N170:N173)</f>
        <v>0</v>
      </c>
      <c r="O169" s="108">
        <f t="shared" si="64"/>
        <v>3192.5</v>
      </c>
      <c r="P169" s="24">
        <v>0</v>
      </c>
      <c r="Q169" s="24">
        <v>3192.5</v>
      </c>
      <c r="R169" s="24">
        <v>0</v>
      </c>
      <c r="S169" s="110">
        <f>SUM(T169,U169,V169)</f>
        <v>3113.1648700000001</v>
      </c>
      <c r="T169" s="2" t="s">
        <v>128</v>
      </c>
      <c r="U169" s="2">
        <v>3113.1648700000001</v>
      </c>
      <c r="V169" s="2" t="s">
        <v>128</v>
      </c>
      <c r="W169" s="29">
        <f>SUM(X169,Y169,Z169)</f>
        <v>3113.1648700000001</v>
      </c>
      <c r="X169" s="111" t="s">
        <v>128</v>
      </c>
      <c r="Y169" s="111">
        <v>3113.1648700000001</v>
      </c>
      <c r="Z169" s="111" t="s">
        <v>128</v>
      </c>
      <c r="AA169" s="103">
        <f t="shared" si="65"/>
        <v>0</v>
      </c>
      <c r="AB169" s="2">
        <f t="shared" si="73"/>
        <v>0</v>
      </c>
      <c r="AC169" s="110">
        <f t="shared" si="74"/>
        <v>0</v>
      </c>
      <c r="AD169" s="112">
        <f t="shared" si="74"/>
        <v>0</v>
      </c>
      <c r="AE169" s="29">
        <f t="shared" si="68"/>
        <v>0</v>
      </c>
      <c r="AF169" s="111">
        <f>SUM(AF170:AF173)</f>
        <v>0</v>
      </c>
      <c r="AG169" s="29">
        <f t="shared" ref="AG169:AH169" si="77">SUM(AG170:AG173)</f>
        <v>0</v>
      </c>
      <c r="AH169" s="113">
        <f t="shared" si="77"/>
        <v>0</v>
      </c>
      <c r="AI169" s="29"/>
      <c r="AJ169" s="29"/>
      <c r="AL169" s="3"/>
      <c r="AM169" s="3"/>
    </row>
    <row r="170" spans="1:39" ht="19.899999999999999" customHeight="1" x14ac:dyDescent="0.2">
      <c r="A170" s="86"/>
      <c r="B170" s="114" t="s">
        <v>24</v>
      </c>
      <c r="C170" s="2">
        <v>9100</v>
      </c>
      <c r="D170" s="2">
        <f>C170</f>
        <v>9100</v>
      </c>
      <c r="E170" s="2">
        <v>0</v>
      </c>
      <c r="F170" s="2">
        <v>0</v>
      </c>
      <c r="G170" s="110">
        <f t="shared" si="62"/>
        <v>0</v>
      </c>
      <c r="H170" s="110"/>
      <c r="I170" s="110"/>
      <c r="J170" s="110"/>
      <c r="K170" s="110">
        <f t="shared" si="63"/>
        <v>0</v>
      </c>
      <c r="L170" s="2"/>
      <c r="M170" s="110"/>
      <c r="N170" s="112"/>
      <c r="O170" s="110">
        <f t="shared" si="64"/>
        <v>3074.1750000000002</v>
      </c>
      <c r="P170" s="2">
        <v>0</v>
      </c>
      <c r="Q170" s="2">
        <v>3074.1750000000002</v>
      </c>
      <c r="R170" s="2">
        <v>0</v>
      </c>
      <c r="S170" s="110">
        <v>3073.32834</v>
      </c>
      <c r="T170" s="2" t="s">
        <v>128</v>
      </c>
      <c r="U170" s="2">
        <v>3073.32834</v>
      </c>
      <c r="V170" s="2" t="s">
        <v>128</v>
      </c>
      <c r="W170" s="110">
        <v>3073.32834</v>
      </c>
      <c r="X170" s="2" t="s">
        <v>128</v>
      </c>
      <c r="Y170" s="2">
        <v>3073.32834</v>
      </c>
      <c r="Z170" s="2" t="s">
        <v>128</v>
      </c>
      <c r="AA170" s="103">
        <f t="shared" si="65"/>
        <v>0</v>
      </c>
      <c r="AB170" s="2">
        <f t="shared" si="73"/>
        <v>0</v>
      </c>
      <c r="AC170" s="110">
        <f t="shared" si="74"/>
        <v>0</v>
      </c>
      <c r="AD170" s="112">
        <f t="shared" si="74"/>
        <v>0</v>
      </c>
      <c r="AE170" s="110">
        <f t="shared" si="68"/>
        <v>0</v>
      </c>
      <c r="AF170" s="2">
        <v>0</v>
      </c>
      <c r="AG170" s="110">
        <v>0</v>
      </c>
      <c r="AH170" s="112">
        <v>0</v>
      </c>
      <c r="AI170" s="110"/>
      <c r="AJ170" s="110"/>
      <c r="AL170" s="3"/>
      <c r="AM170" s="3"/>
    </row>
    <row r="171" spans="1:39" ht="19.899999999999999" customHeight="1" x14ac:dyDescent="0.2">
      <c r="A171" s="86"/>
      <c r="B171" s="114" t="s">
        <v>25</v>
      </c>
      <c r="C171" s="2">
        <v>0</v>
      </c>
      <c r="D171" s="2"/>
      <c r="E171" s="2">
        <v>0</v>
      </c>
      <c r="F171" s="2">
        <v>0</v>
      </c>
      <c r="G171" s="110">
        <f t="shared" si="62"/>
        <v>0</v>
      </c>
      <c r="H171" s="110"/>
      <c r="I171" s="110"/>
      <c r="J171" s="110"/>
      <c r="K171" s="110">
        <f t="shared" si="63"/>
        <v>0</v>
      </c>
      <c r="L171" s="2"/>
      <c r="M171" s="110"/>
      <c r="N171" s="112"/>
      <c r="O171" s="110">
        <f t="shared" si="64"/>
        <v>0</v>
      </c>
      <c r="P171" s="2">
        <v>0</v>
      </c>
      <c r="Q171" s="2">
        <v>0</v>
      </c>
      <c r="R171" s="2">
        <v>0</v>
      </c>
      <c r="S171" s="110">
        <v>0</v>
      </c>
      <c r="T171" s="2" t="s">
        <v>128</v>
      </c>
      <c r="U171" s="2" t="s">
        <v>128</v>
      </c>
      <c r="V171" s="2" t="s">
        <v>128</v>
      </c>
      <c r="W171" s="110">
        <v>0</v>
      </c>
      <c r="X171" s="2" t="s">
        <v>128</v>
      </c>
      <c r="Y171" s="2" t="s">
        <v>128</v>
      </c>
      <c r="Z171" s="2" t="s">
        <v>128</v>
      </c>
      <c r="AA171" s="103">
        <f t="shared" si="65"/>
        <v>0</v>
      </c>
      <c r="AB171" s="2">
        <f t="shared" si="73"/>
        <v>0</v>
      </c>
      <c r="AC171" s="110">
        <f t="shared" si="74"/>
        <v>0</v>
      </c>
      <c r="AD171" s="112">
        <f t="shared" si="74"/>
        <v>0</v>
      </c>
      <c r="AE171" s="110">
        <f t="shared" si="68"/>
        <v>0</v>
      </c>
      <c r="AF171" s="2">
        <v>0</v>
      </c>
      <c r="AG171" s="110">
        <v>0</v>
      </c>
      <c r="AH171" s="112">
        <v>0</v>
      </c>
      <c r="AI171" s="110"/>
      <c r="AJ171" s="110"/>
      <c r="AL171" s="3"/>
      <c r="AM171" s="3"/>
    </row>
    <row r="172" spans="1:39" ht="19.899999999999999" customHeight="1" x14ac:dyDescent="0.2">
      <c r="A172" s="86"/>
      <c r="B172" s="114" t="s">
        <v>26</v>
      </c>
      <c r="C172" s="2">
        <v>0</v>
      </c>
      <c r="D172" s="2"/>
      <c r="E172" s="2">
        <v>0</v>
      </c>
      <c r="F172" s="2">
        <v>0</v>
      </c>
      <c r="G172" s="110">
        <f t="shared" si="62"/>
        <v>0</v>
      </c>
      <c r="H172" s="110"/>
      <c r="I172" s="110"/>
      <c r="J172" s="110"/>
      <c r="K172" s="110">
        <f t="shared" si="63"/>
        <v>0</v>
      </c>
      <c r="L172" s="2"/>
      <c r="M172" s="110"/>
      <c r="N172" s="112"/>
      <c r="O172" s="110">
        <f t="shared" si="64"/>
        <v>0</v>
      </c>
      <c r="P172" s="2">
        <v>0</v>
      </c>
      <c r="Q172" s="2">
        <v>0</v>
      </c>
      <c r="R172" s="2">
        <v>0</v>
      </c>
      <c r="S172" s="110">
        <v>0</v>
      </c>
      <c r="T172" s="2" t="s">
        <v>128</v>
      </c>
      <c r="U172" s="2" t="s">
        <v>128</v>
      </c>
      <c r="V172" s="2" t="s">
        <v>128</v>
      </c>
      <c r="W172" s="110">
        <v>0</v>
      </c>
      <c r="X172" s="2" t="s">
        <v>128</v>
      </c>
      <c r="Y172" s="2" t="s">
        <v>128</v>
      </c>
      <c r="Z172" s="2" t="s">
        <v>128</v>
      </c>
      <c r="AA172" s="103">
        <f t="shared" si="65"/>
        <v>0</v>
      </c>
      <c r="AB172" s="2">
        <f t="shared" si="73"/>
        <v>0</v>
      </c>
      <c r="AC172" s="110">
        <f t="shared" si="74"/>
        <v>0</v>
      </c>
      <c r="AD172" s="112">
        <f t="shared" si="74"/>
        <v>0</v>
      </c>
      <c r="AE172" s="110">
        <f t="shared" si="68"/>
        <v>0</v>
      </c>
      <c r="AF172" s="2">
        <v>0</v>
      </c>
      <c r="AG172" s="110">
        <v>0</v>
      </c>
      <c r="AH172" s="112">
        <v>0</v>
      </c>
      <c r="AI172" s="110"/>
      <c r="AJ172" s="110"/>
      <c r="AL172" s="3"/>
      <c r="AM172" s="3"/>
    </row>
    <row r="173" spans="1:39" ht="19.899999999999999" customHeight="1" x14ac:dyDescent="0.2">
      <c r="A173" s="86"/>
      <c r="B173" s="114" t="s">
        <v>27</v>
      </c>
      <c r="C173" s="2">
        <v>297.21748000000002</v>
      </c>
      <c r="D173" s="2">
        <f>C173</f>
        <v>297.21748000000002</v>
      </c>
      <c r="E173" s="2">
        <v>0</v>
      </c>
      <c r="F173" s="2">
        <v>0</v>
      </c>
      <c r="G173" s="110">
        <f t="shared" si="62"/>
        <v>0</v>
      </c>
      <c r="H173" s="110"/>
      <c r="I173" s="110"/>
      <c r="J173" s="110"/>
      <c r="K173" s="110">
        <f t="shared" si="63"/>
        <v>0</v>
      </c>
      <c r="L173" s="2"/>
      <c r="M173" s="110"/>
      <c r="N173" s="112"/>
      <c r="O173" s="110">
        <f t="shared" si="64"/>
        <v>118.32499999999959</v>
      </c>
      <c r="P173" s="2">
        <v>0</v>
      </c>
      <c r="Q173" s="2">
        <v>118.32499999999959</v>
      </c>
      <c r="R173" s="2">
        <v>0</v>
      </c>
      <c r="S173" s="110">
        <f>SUM(T173:V173)</f>
        <v>39.836530000000039</v>
      </c>
      <c r="T173" s="2">
        <f>SUM(T169)-SUM(T170:T172)</f>
        <v>0</v>
      </c>
      <c r="U173" s="2">
        <f>SUM(U169)-SUM(U170:U172)</f>
        <v>39.836530000000039</v>
      </c>
      <c r="V173" s="2">
        <f>SUM(V169)-SUM(V170:V172)</f>
        <v>0</v>
      </c>
      <c r="W173" s="110">
        <f>SUM(X173:Z173)</f>
        <v>39.836530000000039</v>
      </c>
      <c r="X173" s="2">
        <f>SUM(X169)-SUM(X170:X172)</f>
        <v>0</v>
      </c>
      <c r="Y173" s="2">
        <f>SUM(Y169)-SUM(Y170:Y172)</f>
        <v>39.836530000000039</v>
      </c>
      <c r="Z173" s="2">
        <f>SUM(Z169)-SUM(Z170:Z172)</f>
        <v>0</v>
      </c>
      <c r="AA173" s="103">
        <f t="shared" si="65"/>
        <v>0</v>
      </c>
      <c r="AB173" s="2">
        <f t="shared" si="73"/>
        <v>0</v>
      </c>
      <c r="AC173" s="110">
        <f t="shared" si="74"/>
        <v>0</v>
      </c>
      <c r="AD173" s="112">
        <f t="shared" si="74"/>
        <v>0</v>
      </c>
      <c r="AE173" s="110">
        <f t="shared" si="68"/>
        <v>0</v>
      </c>
      <c r="AF173" s="2">
        <v>0</v>
      </c>
      <c r="AG173" s="110">
        <v>0</v>
      </c>
      <c r="AH173" s="112">
        <v>0</v>
      </c>
      <c r="AI173" s="110"/>
      <c r="AJ173" s="110"/>
      <c r="AL173" s="3"/>
      <c r="AM173" s="3"/>
    </row>
    <row r="174" spans="1:39" ht="60" customHeight="1" x14ac:dyDescent="0.2">
      <c r="A174" s="86">
        <v>25</v>
      </c>
      <c r="B174" s="107" t="s">
        <v>155</v>
      </c>
      <c r="C174" s="24">
        <v>9293.4217399999998</v>
      </c>
      <c r="D174" s="24">
        <f>SUM(D175:D178)</f>
        <v>9293.4217399999998</v>
      </c>
      <c r="E174" s="24">
        <v>0</v>
      </c>
      <c r="F174" s="24">
        <v>0</v>
      </c>
      <c r="G174" s="108">
        <f t="shared" si="62"/>
        <v>0</v>
      </c>
      <c r="H174" s="108">
        <f>SUM(H175:H178)</f>
        <v>0</v>
      </c>
      <c r="I174" s="108">
        <f>SUM(I175:I178)</f>
        <v>0</v>
      </c>
      <c r="J174" s="108">
        <f>SUM(J175:J178)</f>
        <v>0</v>
      </c>
      <c r="K174" s="108">
        <f t="shared" si="63"/>
        <v>0</v>
      </c>
      <c r="L174" s="24">
        <f>SUM(L175:L178)</f>
        <v>0</v>
      </c>
      <c r="M174" s="24">
        <f>SUM(M175:M178)</f>
        <v>0</v>
      </c>
      <c r="N174" s="24">
        <f>SUM(N175:N178)</f>
        <v>0</v>
      </c>
      <c r="O174" s="108">
        <f t="shared" si="64"/>
        <v>4832.2999999999993</v>
      </c>
      <c r="P174" s="24">
        <v>0</v>
      </c>
      <c r="Q174" s="24">
        <v>4832.2999999999993</v>
      </c>
      <c r="R174" s="24">
        <v>0</v>
      </c>
      <c r="S174" s="110">
        <f>SUM(T174,U174,V174)</f>
        <v>4744.59735</v>
      </c>
      <c r="T174" s="2" t="s">
        <v>128</v>
      </c>
      <c r="U174" s="2">
        <v>4744.59735</v>
      </c>
      <c r="V174" s="2" t="s">
        <v>128</v>
      </c>
      <c r="W174" s="29">
        <f>SUM(X174,Y174,Z174)</f>
        <v>4744.59735</v>
      </c>
      <c r="X174" s="111" t="s">
        <v>128</v>
      </c>
      <c r="Y174" s="111">
        <v>4744.59735</v>
      </c>
      <c r="Z174" s="111" t="s">
        <v>128</v>
      </c>
      <c r="AA174" s="103">
        <f t="shared" si="65"/>
        <v>0</v>
      </c>
      <c r="AB174" s="2">
        <f t="shared" si="73"/>
        <v>0</v>
      </c>
      <c r="AC174" s="110">
        <f t="shared" si="74"/>
        <v>0</v>
      </c>
      <c r="AD174" s="112">
        <f t="shared" si="74"/>
        <v>0</v>
      </c>
      <c r="AE174" s="29">
        <f t="shared" si="68"/>
        <v>0</v>
      </c>
      <c r="AF174" s="111">
        <f>SUM(AF175:AF178)</f>
        <v>0</v>
      </c>
      <c r="AG174" s="29">
        <f t="shared" ref="AG174:AH174" si="78">SUM(AG175:AG178)</f>
        <v>0</v>
      </c>
      <c r="AH174" s="113">
        <f t="shared" si="78"/>
        <v>0</v>
      </c>
      <c r="AI174" s="29"/>
      <c r="AJ174" s="29"/>
      <c r="AL174" s="3"/>
      <c r="AM174" s="3"/>
    </row>
    <row r="175" spans="1:39" ht="19.899999999999999" customHeight="1" x14ac:dyDescent="0.2">
      <c r="A175" s="86"/>
      <c r="B175" s="114" t="s">
        <v>24</v>
      </c>
      <c r="C175" s="2">
        <v>9000</v>
      </c>
      <c r="D175" s="2">
        <f>C175</f>
        <v>9000</v>
      </c>
      <c r="E175" s="2">
        <v>0</v>
      </c>
      <c r="F175" s="2">
        <v>0</v>
      </c>
      <c r="G175" s="110">
        <f t="shared" si="62"/>
        <v>0</v>
      </c>
      <c r="H175" s="110"/>
      <c r="I175" s="110"/>
      <c r="J175" s="110"/>
      <c r="K175" s="110">
        <f t="shared" si="63"/>
        <v>0</v>
      </c>
      <c r="L175" s="2"/>
      <c r="M175" s="110"/>
      <c r="N175" s="112"/>
      <c r="O175" s="110">
        <f t="shared" si="64"/>
        <v>4653.7447899999997</v>
      </c>
      <c r="P175" s="2">
        <v>0</v>
      </c>
      <c r="Q175" s="2">
        <v>4653.7447899999997</v>
      </c>
      <c r="R175" s="2">
        <v>0</v>
      </c>
      <c r="S175" s="110">
        <v>4652.2982300000003</v>
      </c>
      <c r="T175" s="2" t="s">
        <v>128</v>
      </c>
      <c r="U175" s="2">
        <v>4652.2982300000003</v>
      </c>
      <c r="V175" s="2" t="s">
        <v>128</v>
      </c>
      <c r="W175" s="110">
        <v>4652.2982300000003</v>
      </c>
      <c r="X175" s="2" t="s">
        <v>128</v>
      </c>
      <c r="Y175" s="2">
        <v>4652.2982300000003</v>
      </c>
      <c r="Z175" s="2" t="s">
        <v>128</v>
      </c>
      <c r="AA175" s="103">
        <f t="shared" si="65"/>
        <v>0</v>
      </c>
      <c r="AB175" s="2">
        <f t="shared" si="73"/>
        <v>0</v>
      </c>
      <c r="AC175" s="110">
        <f t="shared" ref="AC175:AD190" si="79">SUM(Y175,I175)-SUM(M175)-SUM(U175,-AG175)</f>
        <v>0</v>
      </c>
      <c r="AD175" s="112">
        <f t="shared" si="79"/>
        <v>0</v>
      </c>
      <c r="AE175" s="110">
        <f t="shared" si="68"/>
        <v>0</v>
      </c>
      <c r="AF175" s="2">
        <v>0</v>
      </c>
      <c r="AG175" s="110">
        <v>0</v>
      </c>
      <c r="AH175" s="112">
        <v>0</v>
      </c>
      <c r="AI175" s="110"/>
      <c r="AJ175" s="110"/>
      <c r="AL175" s="3"/>
      <c r="AM175" s="3"/>
    </row>
    <row r="176" spans="1:39" ht="19.899999999999999" customHeight="1" x14ac:dyDescent="0.2">
      <c r="A176" s="86"/>
      <c r="B176" s="114" t="s">
        <v>25</v>
      </c>
      <c r="C176" s="2">
        <v>0</v>
      </c>
      <c r="D176" s="2"/>
      <c r="E176" s="2">
        <v>0</v>
      </c>
      <c r="F176" s="2">
        <v>0</v>
      </c>
      <c r="G176" s="110">
        <f t="shared" si="62"/>
        <v>0</v>
      </c>
      <c r="H176" s="110"/>
      <c r="I176" s="110"/>
      <c r="J176" s="110"/>
      <c r="K176" s="110">
        <f t="shared" si="63"/>
        <v>0</v>
      </c>
      <c r="L176" s="2"/>
      <c r="M176" s="110"/>
      <c r="N176" s="112"/>
      <c r="O176" s="110">
        <f t="shared" si="64"/>
        <v>0</v>
      </c>
      <c r="P176" s="2">
        <v>0</v>
      </c>
      <c r="Q176" s="2">
        <v>0</v>
      </c>
      <c r="R176" s="2">
        <v>0</v>
      </c>
      <c r="S176" s="110">
        <v>0</v>
      </c>
      <c r="T176" s="2" t="s">
        <v>128</v>
      </c>
      <c r="U176" s="2" t="s">
        <v>128</v>
      </c>
      <c r="V176" s="2" t="s">
        <v>128</v>
      </c>
      <c r="W176" s="110">
        <v>0</v>
      </c>
      <c r="X176" s="2" t="s">
        <v>128</v>
      </c>
      <c r="Y176" s="2" t="s">
        <v>128</v>
      </c>
      <c r="Z176" s="2" t="s">
        <v>128</v>
      </c>
      <c r="AA176" s="103">
        <f t="shared" si="65"/>
        <v>0</v>
      </c>
      <c r="AB176" s="2">
        <f t="shared" si="73"/>
        <v>0</v>
      </c>
      <c r="AC176" s="110">
        <f t="shared" si="79"/>
        <v>0</v>
      </c>
      <c r="AD176" s="112">
        <f t="shared" si="79"/>
        <v>0</v>
      </c>
      <c r="AE176" s="110">
        <f t="shared" si="68"/>
        <v>0</v>
      </c>
      <c r="AF176" s="2">
        <v>0</v>
      </c>
      <c r="AG176" s="110">
        <v>0</v>
      </c>
      <c r="AH176" s="112">
        <v>0</v>
      </c>
      <c r="AI176" s="110"/>
      <c r="AJ176" s="110"/>
      <c r="AL176" s="3"/>
      <c r="AM176" s="3"/>
    </row>
    <row r="177" spans="1:39" ht="19.899999999999999" customHeight="1" x14ac:dyDescent="0.2">
      <c r="A177" s="86"/>
      <c r="B177" s="114" t="s">
        <v>26</v>
      </c>
      <c r="C177" s="2">
        <v>0</v>
      </c>
      <c r="D177" s="2"/>
      <c r="E177" s="2">
        <v>0</v>
      </c>
      <c r="F177" s="2">
        <v>0</v>
      </c>
      <c r="G177" s="110">
        <f t="shared" si="62"/>
        <v>0</v>
      </c>
      <c r="H177" s="110"/>
      <c r="I177" s="110"/>
      <c r="J177" s="110"/>
      <c r="K177" s="110">
        <f t="shared" si="63"/>
        <v>0</v>
      </c>
      <c r="L177" s="2"/>
      <c r="M177" s="110"/>
      <c r="N177" s="112"/>
      <c r="O177" s="110">
        <f t="shared" si="64"/>
        <v>0</v>
      </c>
      <c r="P177" s="2">
        <v>0</v>
      </c>
      <c r="Q177" s="2">
        <v>0</v>
      </c>
      <c r="R177" s="2">
        <v>0</v>
      </c>
      <c r="S177" s="110">
        <v>0</v>
      </c>
      <c r="T177" s="2" t="s">
        <v>128</v>
      </c>
      <c r="U177" s="2" t="s">
        <v>128</v>
      </c>
      <c r="V177" s="2" t="s">
        <v>128</v>
      </c>
      <c r="W177" s="110">
        <v>0</v>
      </c>
      <c r="X177" s="2" t="s">
        <v>128</v>
      </c>
      <c r="Y177" s="2" t="s">
        <v>128</v>
      </c>
      <c r="Z177" s="2" t="s">
        <v>128</v>
      </c>
      <c r="AA177" s="103">
        <f t="shared" si="65"/>
        <v>0</v>
      </c>
      <c r="AB177" s="2">
        <f t="shared" si="73"/>
        <v>0</v>
      </c>
      <c r="AC177" s="110">
        <f t="shared" si="79"/>
        <v>0</v>
      </c>
      <c r="AD177" s="112">
        <f t="shared" si="79"/>
        <v>0</v>
      </c>
      <c r="AE177" s="110">
        <f t="shared" si="68"/>
        <v>0</v>
      </c>
      <c r="AF177" s="2">
        <v>0</v>
      </c>
      <c r="AG177" s="110">
        <v>0</v>
      </c>
      <c r="AH177" s="112">
        <v>0</v>
      </c>
      <c r="AI177" s="110"/>
      <c r="AJ177" s="110"/>
      <c r="AL177" s="3"/>
      <c r="AM177" s="3"/>
    </row>
    <row r="178" spans="1:39" ht="19.899999999999999" customHeight="1" x14ac:dyDescent="0.2">
      <c r="A178" s="86"/>
      <c r="B178" s="114" t="s">
        <v>27</v>
      </c>
      <c r="C178" s="2">
        <v>293.42174</v>
      </c>
      <c r="D178" s="2">
        <f>C178</f>
        <v>293.42174</v>
      </c>
      <c r="E178" s="2">
        <v>0</v>
      </c>
      <c r="F178" s="2">
        <v>0</v>
      </c>
      <c r="G178" s="110">
        <f t="shared" si="62"/>
        <v>0</v>
      </c>
      <c r="H178" s="110"/>
      <c r="I178" s="110"/>
      <c r="J178" s="110"/>
      <c r="K178" s="110">
        <f t="shared" si="63"/>
        <v>0</v>
      </c>
      <c r="L178" s="2"/>
      <c r="M178" s="110"/>
      <c r="N178" s="112"/>
      <c r="O178" s="110">
        <f t="shared" si="64"/>
        <v>178.55520999999999</v>
      </c>
      <c r="P178" s="2">
        <v>0</v>
      </c>
      <c r="Q178" s="2">
        <v>178.55520999999999</v>
      </c>
      <c r="R178" s="2">
        <v>0</v>
      </c>
      <c r="S178" s="110">
        <f>SUM(T178:V178)</f>
        <v>92.299119999999675</v>
      </c>
      <c r="T178" s="2">
        <f>SUM(T174)-SUM(T175:T177)</f>
        <v>0</v>
      </c>
      <c r="U178" s="2">
        <f>SUM(U174)-SUM(U175:U177)</f>
        <v>92.299119999999675</v>
      </c>
      <c r="V178" s="2">
        <f>SUM(V174)-SUM(V175:V177)</f>
        <v>0</v>
      </c>
      <c r="W178" s="110">
        <f>SUM(X178:Z178)</f>
        <v>92.299119999999675</v>
      </c>
      <c r="X178" s="2">
        <f>SUM(X174)-SUM(X175:X177)</f>
        <v>0</v>
      </c>
      <c r="Y178" s="2">
        <f>SUM(Y174)-SUM(Y175:Y177)</f>
        <v>92.299119999999675</v>
      </c>
      <c r="Z178" s="2">
        <f>SUM(Z174)-SUM(Z175:Z177)</f>
        <v>0</v>
      </c>
      <c r="AA178" s="103">
        <f t="shared" si="65"/>
        <v>0</v>
      </c>
      <c r="AB178" s="2">
        <f t="shared" si="73"/>
        <v>0</v>
      </c>
      <c r="AC178" s="110">
        <f t="shared" si="79"/>
        <v>0</v>
      </c>
      <c r="AD178" s="112">
        <f t="shared" si="79"/>
        <v>0</v>
      </c>
      <c r="AE178" s="110">
        <f t="shared" si="68"/>
        <v>0</v>
      </c>
      <c r="AF178" s="2">
        <v>0</v>
      </c>
      <c r="AG178" s="110">
        <v>0</v>
      </c>
      <c r="AH178" s="112">
        <v>0</v>
      </c>
      <c r="AI178" s="110"/>
      <c r="AJ178" s="110"/>
      <c r="AL178" s="3"/>
      <c r="AM178" s="3"/>
    </row>
    <row r="179" spans="1:39" ht="61.5" customHeight="1" x14ac:dyDescent="0.2">
      <c r="A179" s="86">
        <v>26</v>
      </c>
      <c r="B179" s="107" t="s">
        <v>156</v>
      </c>
      <c r="C179" s="24">
        <v>3920.6698799999999</v>
      </c>
      <c r="D179" s="24">
        <f>SUM(D180:D183)</f>
        <v>3920.6698799999999</v>
      </c>
      <c r="E179" s="24">
        <v>0</v>
      </c>
      <c r="F179" s="24">
        <v>0</v>
      </c>
      <c r="G179" s="108">
        <f t="shared" si="62"/>
        <v>0</v>
      </c>
      <c r="H179" s="108">
        <f>SUM(H180:H183)</f>
        <v>0</v>
      </c>
      <c r="I179" s="108">
        <f>SUM(I180:I183)</f>
        <v>0</v>
      </c>
      <c r="J179" s="108">
        <f>SUM(J180:J183)</f>
        <v>0</v>
      </c>
      <c r="K179" s="108">
        <f t="shared" si="63"/>
        <v>0</v>
      </c>
      <c r="L179" s="24">
        <f>SUM(L180:L183)</f>
        <v>0</v>
      </c>
      <c r="M179" s="24">
        <f>SUM(M180:M183)</f>
        <v>0</v>
      </c>
      <c r="N179" s="24">
        <f>SUM(N180:N183)</f>
        <v>0</v>
      </c>
      <c r="O179" s="108">
        <f t="shared" si="64"/>
        <v>2071.9</v>
      </c>
      <c r="P179" s="24">
        <v>0</v>
      </c>
      <c r="Q179" s="24">
        <v>2071.9</v>
      </c>
      <c r="R179" s="24">
        <v>0</v>
      </c>
      <c r="S179" s="110">
        <f>SUM(T179,U179,V179)</f>
        <v>2034.3287599999999</v>
      </c>
      <c r="T179" s="2" t="s">
        <v>128</v>
      </c>
      <c r="U179" s="2">
        <v>2034.3287599999999</v>
      </c>
      <c r="V179" s="2" t="s">
        <v>128</v>
      </c>
      <c r="W179" s="29">
        <f>SUM(X179,Y179,Z179)</f>
        <v>2034.3287599999999</v>
      </c>
      <c r="X179" s="111" t="s">
        <v>128</v>
      </c>
      <c r="Y179" s="111">
        <v>2034.3287599999999</v>
      </c>
      <c r="Z179" s="111" t="s">
        <v>128</v>
      </c>
      <c r="AA179" s="103">
        <f t="shared" si="65"/>
        <v>0</v>
      </c>
      <c r="AB179" s="2">
        <f t="shared" si="73"/>
        <v>0</v>
      </c>
      <c r="AC179" s="110">
        <f t="shared" si="79"/>
        <v>0</v>
      </c>
      <c r="AD179" s="112">
        <f t="shared" si="79"/>
        <v>0</v>
      </c>
      <c r="AE179" s="29">
        <f t="shared" si="68"/>
        <v>0</v>
      </c>
      <c r="AF179" s="111">
        <f>SUM(AF180:AF183)</f>
        <v>0</v>
      </c>
      <c r="AG179" s="29">
        <f t="shared" ref="AG179:AH179" si="80">SUM(AG180:AG183)</f>
        <v>0</v>
      </c>
      <c r="AH179" s="113">
        <f t="shared" si="80"/>
        <v>0</v>
      </c>
      <c r="AI179" s="29"/>
      <c r="AJ179" s="29"/>
      <c r="AL179" s="3"/>
      <c r="AM179" s="3"/>
    </row>
    <row r="180" spans="1:39" ht="19.899999999999999" customHeight="1" x14ac:dyDescent="0.2">
      <c r="A180" s="86"/>
      <c r="B180" s="114" t="s">
        <v>24</v>
      </c>
      <c r="C180" s="2">
        <v>3800</v>
      </c>
      <c r="D180" s="2">
        <f>C180</f>
        <v>3800</v>
      </c>
      <c r="E180" s="2">
        <v>0</v>
      </c>
      <c r="F180" s="2">
        <v>0</v>
      </c>
      <c r="G180" s="110">
        <f t="shared" si="62"/>
        <v>0</v>
      </c>
      <c r="H180" s="110"/>
      <c r="I180" s="110"/>
      <c r="J180" s="110"/>
      <c r="K180" s="110">
        <f t="shared" si="63"/>
        <v>0</v>
      </c>
      <c r="L180" s="2"/>
      <c r="M180" s="110"/>
      <c r="N180" s="112"/>
      <c r="O180" s="110">
        <f t="shared" si="64"/>
        <v>1994.8340000000001</v>
      </c>
      <c r="P180" s="2">
        <v>0</v>
      </c>
      <c r="Q180" s="2">
        <v>1994.8340000000001</v>
      </c>
      <c r="R180" s="2">
        <v>0</v>
      </c>
      <c r="S180" s="110">
        <v>1994.16418</v>
      </c>
      <c r="T180" s="2" t="s">
        <v>128</v>
      </c>
      <c r="U180" s="2">
        <v>1994.16418</v>
      </c>
      <c r="V180" s="2" t="s">
        <v>128</v>
      </c>
      <c r="W180" s="110">
        <v>1994.16418</v>
      </c>
      <c r="X180" s="2" t="s">
        <v>128</v>
      </c>
      <c r="Y180" s="2">
        <v>1994.16418</v>
      </c>
      <c r="Z180" s="2" t="s">
        <v>128</v>
      </c>
      <c r="AA180" s="103">
        <f t="shared" si="65"/>
        <v>0</v>
      </c>
      <c r="AB180" s="2">
        <f t="shared" si="73"/>
        <v>0</v>
      </c>
      <c r="AC180" s="110">
        <f t="shared" si="79"/>
        <v>0</v>
      </c>
      <c r="AD180" s="112">
        <f t="shared" si="79"/>
        <v>0</v>
      </c>
      <c r="AE180" s="110">
        <f t="shared" si="68"/>
        <v>0</v>
      </c>
      <c r="AF180" s="2">
        <v>0</v>
      </c>
      <c r="AG180" s="110">
        <v>0</v>
      </c>
      <c r="AH180" s="112">
        <v>0</v>
      </c>
      <c r="AI180" s="110"/>
      <c r="AJ180" s="110"/>
      <c r="AL180" s="3"/>
      <c r="AM180" s="3"/>
    </row>
    <row r="181" spans="1:39" ht="19.899999999999999" customHeight="1" x14ac:dyDescent="0.2">
      <c r="A181" s="86"/>
      <c r="B181" s="114" t="s">
        <v>25</v>
      </c>
      <c r="C181" s="2">
        <v>0</v>
      </c>
      <c r="D181" s="2"/>
      <c r="E181" s="2">
        <v>0</v>
      </c>
      <c r="F181" s="2">
        <v>0</v>
      </c>
      <c r="G181" s="110">
        <f t="shared" si="62"/>
        <v>0</v>
      </c>
      <c r="H181" s="110"/>
      <c r="I181" s="110"/>
      <c r="J181" s="110"/>
      <c r="K181" s="110">
        <f t="shared" si="63"/>
        <v>0</v>
      </c>
      <c r="L181" s="2"/>
      <c r="M181" s="110"/>
      <c r="N181" s="112"/>
      <c r="O181" s="110">
        <f t="shared" si="64"/>
        <v>0</v>
      </c>
      <c r="P181" s="2">
        <v>0</v>
      </c>
      <c r="Q181" s="2">
        <v>0</v>
      </c>
      <c r="R181" s="2">
        <v>0</v>
      </c>
      <c r="S181" s="110">
        <v>0</v>
      </c>
      <c r="T181" s="2" t="s">
        <v>128</v>
      </c>
      <c r="U181" s="2" t="s">
        <v>128</v>
      </c>
      <c r="V181" s="2" t="s">
        <v>128</v>
      </c>
      <c r="W181" s="110">
        <v>0</v>
      </c>
      <c r="X181" s="2" t="s">
        <v>128</v>
      </c>
      <c r="Y181" s="2" t="s">
        <v>128</v>
      </c>
      <c r="Z181" s="2" t="s">
        <v>128</v>
      </c>
      <c r="AA181" s="103">
        <f t="shared" si="65"/>
        <v>0</v>
      </c>
      <c r="AB181" s="2">
        <f t="shared" si="73"/>
        <v>0</v>
      </c>
      <c r="AC181" s="110">
        <f t="shared" si="79"/>
        <v>0</v>
      </c>
      <c r="AD181" s="112">
        <f t="shared" si="79"/>
        <v>0</v>
      </c>
      <c r="AE181" s="110">
        <f t="shared" si="68"/>
        <v>0</v>
      </c>
      <c r="AF181" s="2">
        <v>0</v>
      </c>
      <c r="AG181" s="110">
        <v>0</v>
      </c>
      <c r="AH181" s="112">
        <v>0</v>
      </c>
      <c r="AI181" s="110"/>
      <c r="AJ181" s="110"/>
      <c r="AL181" s="3"/>
      <c r="AM181" s="3"/>
    </row>
    <row r="182" spans="1:39" ht="19.899999999999999" customHeight="1" x14ac:dyDescent="0.2">
      <c r="A182" s="86"/>
      <c r="B182" s="114" t="s">
        <v>26</v>
      </c>
      <c r="C182" s="2">
        <v>0</v>
      </c>
      <c r="D182" s="2"/>
      <c r="E182" s="2">
        <v>0</v>
      </c>
      <c r="F182" s="2">
        <v>0</v>
      </c>
      <c r="G182" s="110">
        <f t="shared" si="62"/>
        <v>0</v>
      </c>
      <c r="H182" s="110"/>
      <c r="I182" s="110"/>
      <c r="J182" s="110"/>
      <c r="K182" s="110">
        <f t="shared" si="63"/>
        <v>0</v>
      </c>
      <c r="L182" s="2"/>
      <c r="M182" s="110"/>
      <c r="N182" s="112"/>
      <c r="O182" s="110">
        <f t="shared" si="64"/>
        <v>0</v>
      </c>
      <c r="P182" s="2">
        <v>0</v>
      </c>
      <c r="Q182" s="2">
        <v>0</v>
      </c>
      <c r="R182" s="2">
        <v>0</v>
      </c>
      <c r="S182" s="110">
        <v>0</v>
      </c>
      <c r="T182" s="2" t="s">
        <v>128</v>
      </c>
      <c r="U182" s="2" t="s">
        <v>128</v>
      </c>
      <c r="V182" s="2" t="s">
        <v>128</v>
      </c>
      <c r="W182" s="110">
        <v>0</v>
      </c>
      <c r="X182" s="2" t="s">
        <v>128</v>
      </c>
      <c r="Y182" s="2" t="s">
        <v>128</v>
      </c>
      <c r="Z182" s="2" t="s">
        <v>128</v>
      </c>
      <c r="AA182" s="103">
        <f t="shared" si="65"/>
        <v>0</v>
      </c>
      <c r="AB182" s="2">
        <f t="shared" si="73"/>
        <v>0</v>
      </c>
      <c r="AC182" s="110">
        <f t="shared" si="79"/>
        <v>0</v>
      </c>
      <c r="AD182" s="112">
        <f t="shared" si="79"/>
        <v>0</v>
      </c>
      <c r="AE182" s="110">
        <f t="shared" si="68"/>
        <v>0</v>
      </c>
      <c r="AF182" s="2">
        <v>0</v>
      </c>
      <c r="AG182" s="110">
        <v>0</v>
      </c>
      <c r="AH182" s="112">
        <v>0</v>
      </c>
      <c r="AI182" s="110"/>
      <c r="AJ182" s="110"/>
      <c r="AL182" s="3"/>
      <c r="AM182" s="3"/>
    </row>
    <row r="183" spans="1:39" ht="19.899999999999999" customHeight="1" x14ac:dyDescent="0.2">
      <c r="A183" s="86"/>
      <c r="B183" s="114" t="s">
        <v>27</v>
      </c>
      <c r="C183" s="2">
        <v>120.66988000000001</v>
      </c>
      <c r="D183" s="2">
        <f>C183</f>
        <v>120.66988000000001</v>
      </c>
      <c r="E183" s="2">
        <v>0</v>
      </c>
      <c r="F183" s="2">
        <v>0</v>
      </c>
      <c r="G183" s="110">
        <f t="shared" si="62"/>
        <v>0</v>
      </c>
      <c r="H183" s="110"/>
      <c r="I183" s="110"/>
      <c r="J183" s="110"/>
      <c r="K183" s="110">
        <f t="shared" si="63"/>
        <v>0</v>
      </c>
      <c r="L183" s="2"/>
      <c r="M183" s="110"/>
      <c r="N183" s="112"/>
      <c r="O183" s="110">
        <f t="shared" si="64"/>
        <v>77.066000000000244</v>
      </c>
      <c r="P183" s="2">
        <v>0</v>
      </c>
      <c r="Q183" s="2">
        <v>77.066000000000244</v>
      </c>
      <c r="R183" s="2">
        <v>0</v>
      </c>
      <c r="S183" s="110">
        <f>SUM(T183:V183)</f>
        <v>40.164579999999887</v>
      </c>
      <c r="T183" s="2">
        <f>SUM(T179)-SUM(T180:T182)</f>
        <v>0</v>
      </c>
      <c r="U183" s="2">
        <f>SUM(U179)-SUM(U180:U182)</f>
        <v>40.164579999999887</v>
      </c>
      <c r="V183" s="2">
        <f>SUM(V179)-SUM(V180:V182)</f>
        <v>0</v>
      </c>
      <c r="W183" s="110">
        <f>SUM(X183:Z183)</f>
        <v>40.164579999999887</v>
      </c>
      <c r="X183" s="2">
        <f>SUM(X179)-SUM(X180:X182)</f>
        <v>0</v>
      </c>
      <c r="Y183" s="2">
        <f>SUM(Y179)-SUM(Y180:Y182)</f>
        <v>40.164579999999887</v>
      </c>
      <c r="Z183" s="2">
        <f>SUM(Z179)-SUM(Z180:Z182)</f>
        <v>0</v>
      </c>
      <c r="AA183" s="103">
        <f t="shared" si="65"/>
        <v>0</v>
      </c>
      <c r="AB183" s="2">
        <f t="shared" si="73"/>
        <v>0</v>
      </c>
      <c r="AC183" s="110">
        <f t="shared" si="79"/>
        <v>0</v>
      </c>
      <c r="AD183" s="112">
        <f t="shared" si="79"/>
        <v>0</v>
      </c>
      <c r="AE183" s="110">
        <f t="shared" si="68"/>
        <v>0</v>
      </c>
      <c r="AF183" s="2">
        <v>0</v>
      </c>
      <c r="AG183" s="110">
        <v>0</v>
      </c>
      <c r="AH183" s="112">
        <v>0</v>
      </c>
      <c r="AI183" s="110"/>
      <c r="AJ183" s="110"/>
      <c r="AL183" s="3"/>
      <c r="AM183" s="3"/>
    </row>
    <row r="184" spans="1:39" ht="62.25" customHeight="1" x14ac:dyDescent="0.2">
      <c r="A184" s="86">
        <v>27</v>
      </c>
      <c r="B184" s="107" t="s">
        <v>157</v>
      </c>
      <c r="C184" s="24">
        <v>4026.06817</v>
      </c>
      <c r="D184" s="24">
        <f>SUM(D185:D188)</f>
        <v>4026.06817</v>
      </c>
      <c r="E184" s="24">
        <v>0</v>
      </c>
      <c r="F184" s="24">
        <v>0</v>
      </c>
      <c r="G184" s="108">
        <f t="shared" si="62"/>
        <v>0</v>
      </c>
      <c r="H184" s="108">
        <f>SUM(H185:H188)</f>
        <v>0</v>
      </c>
      <c r="I184" s="108">
        <f>SUM(I185:I188)</f>
        <v>0</v>
      </c>
      <c r="J184" s="108">
        <f>SUM(J185:J188)</f>
        <v>0</v>
      </c>
      <c r="K184" s="108">
        <f t="shared" si="63"/>
        <v>0</v>
      </c>
      <c r="L184" s="24">
        <f>SUM(L185:L188)</f>
        <v>0</v>
      </c>
      <c r="M184" s="24">
        <f>SUM(M185:M188)</f>
        <v>0</v>
      </c>
      <c r="N184" s="24">
        <f>SUM(N185:N188)</f>
        <v>0</v>
      </c>
      <c r="O184" s="108">
        <f t="shared" si="64"/>
        <v>1927.7</v>
      </c>
      <c r="P184" s="24">
        <v>0</v>
      </c>
      <c r="Q184" s="24">
        <v>1927.7</v>
      </c>
      <c r="R184" s="24">
        <v>0</v>
      </c>
      <c r="S184" s="110">
        <f>SUM(T184,U184,V184)</f>
        <v>1817.76505</v>
      </c>
      <c r="T184" s="2" t="s">
        <v>128</v>
      </c>
      <c r="U184" s="2">
        <v>1817.76505</v>
      </c>
      <c r="V184" s="2" t="s">
        <v>128</v>
      </c>
      <c r="W184" s="29">
        <f>SUM(X184,Y184,Z184)</f>
        <v>1890.2678700000001</v>
      </c>
      <c r="X184" s="111" t="s">
        <v>128</v>
      </c>
      <c r="Y184" s="111">
        <v>1890.2678700000001</v>
      </c>
      <c r="Z184" s="111" t="s">
        <v>128</v>
      </c>
      <c r="AA184" s="103">
        <f t="shared" si="65"/>
        <v>72.502820000000156</v>
      </c>
      <c r="AB184" s="2">
        <f t="shared" si="73"/>
        <v>0</v>
      </c>
      <c r="AC184" s="110">
        <f t="shared" si="79"/>
        <v>72.502820000000156</v>
      </c>
      <c r="AD184" s="112">
        <f t="shared" si="79"/>
        <v>0</v>
      </c>
      <c r="AE184" s="29">
        <f t="shared" si="68"/>
        <v>0</v>
      </c>
      <c r="AF184" s="111">
        <f>SUM(AF185:AF188)</f>
        <v>0</v>
      </c>
      <c r="AG184" s="29">
        <f t="shared" ref="AG184:AH184" si="81">SUM(AG185:AG188)</f>
        <v>0</v>
      </c>
      <c r="AH184" s="113">
        <f t="shared" si="81"/>
        <v>0</v>
      </c>
      <c r="AI184" s="29"/>
      <c r="AJ184" s="29"/>
      <c r="AL184" s="3"/>
      <c r="AM184" s="3"/>
    </row>
    <row r="185" spans="1:39" ht="19.899999999999999" customHeight="1" x14ac:dyDescent="0.2">
      <c r="A185" s="86"/>
      <c r="B185" s="114" t="s">
        <v>24</v>
      </c>
      <c r="C185" s="2">
        <v>3900</v>
      </c>
      <c r="D185" s="2">
        <f>C185</f>
        <v>3900</v>
      </c>
      <c r="E185" s="2">
        <v>0</v>
      </c>
      <c r="F185" s="2">
        <v>0</v>
      </c>
      <c r="G185" s="110">
        <f t="shared" si="62"/>
        <v>0</v>
      </c>
      <c r="H185" s="110"/>
      <c r="I185" s="110"/>
      <c r="J185" s="110"/>
      <c r="K185" s="110">
        <f t="shared" si="63"/>
        <v>0</v>
      </c>
      <c r="L185" s="2"/>
      <c r="M185" s="110"/>
      <c r="N185" s="112"/>
      <c r="O185" s="110">
        <f t="shared" si="64"/>
        <v>1856.3551599999998</v>
      </c>
      <c r="P185" s="2">
        <v>0</v>
      </c>
      <c r="Q185" s="2">
        <v>1856.3551599999998</v>
      </c>
      <c r="R185" s="2">
        <v>0</v>
      </c>
      <c r="S185" s="110">
        <v>1785.15309</v>
      </c>
      <c r="T185" s="2" t="s">
        <v>128</v>
      </c>
      <c r="U185" s="2">
        <v>1785.15309</v>
      </c>
      <c r="V185" s="2" t="s">
        <v>128</v>
      </c>
      <c r="W185" s="110">
        <v>1856.3551599999998</v>
      </c>
      <c r="X185" s="2" t="s">
        <v>128</v>
      </c>
      <c r="Y185" s="2">
        <v>1856.3551600000001</v>
      </c>
      <c r="Z185" s="2" t="s">
        <v>128</v>
      </c>
      <c r="AA185" s="103">
        <f t="shared" si="65"/>
        <v>71.202070000000049</v>
      </c>
      <c r="AB185" s="2">
        <f t="shared" si="73"/>
        <v>0</v>
      </c>
      <c r="AC185" s="110">
        <f t="shared" si="79"/>
        <v>71.202070000000049</v>
      </c>
      <c r="AD185" s="112">
        <f t="shared" si="79"/>
        <v>0</v>
      </c>
      <c r="AE185" s="110">
        <f t="shared" si="68"/>
        <v>0</v>
      </c>
      <c r="AF185" s="2">
        <v>0</v>
      </c>
      <c r="AG185" s="110">
        <v>0</v>
      </c>
      <c r="AH185" s="112">
        <v>0</v>
      </c>
      <c r="AI185" s="110"/>
      <c r="AJ185" s="110"/>
      <c r="AL185" s="3"/>
      <c r="AM185" s="3"/>
    </row>
    <row r="186" spans="1:39" ht="19.899999999999999" customHeight="1" x14ac:dyDescent="0.2">
      <c r="A186" s="86"/>
      <c r="B186" s="114" t="s">
        <v>25</v>
      </c>
      <c r="C186" s="2">
        <v>0</v>
      </c>
      <c r="D186" s="2"/>
      <c r="E186" s="2">
        <v>0</v>
      </c>
      <c r="F186" s="2">
        <v>0</v>
      </c>
      <c r="G186" s="110">
        <f t="shared" si="62"/>
        <v>0</v>
      </c>
      <c r="H186" s="110"/>
      <c r="I186" s="110"/>
      <c r="J186" s="110"/>
      <c r="K186" s="110">
        <f t="shared" si="63"/>
        <v>0</v>
      </c>
      <c r="L186" s="2"/>
      <c r="M186" s="110"/>
      <c r="N186" s="112"/>
      <c r="O186" s="110">
        <f t="shared" si="64"/>
        <v>0</v>
      </c>
      <c r="P186" s="2">
        <v>0</v>
      </c>
      <c r="Q186" s="2">
        <v>0</v>
      </c>
      <c r="R186" s="2">
        <v>0</v>
      </c>
      <c r="S186" s="110">
        <v>0</v>
      </c>
      <c r="T186" s="2" t="s">
        <v>128</v>
      </c>
      <c r="U186" s="2" t="s">
        <v>128</v>
      </c>
      <c r="V186" s="2" t="s">
        <v>128</v>
      </c>
      <c r="W186" s="110">
        <v>0</v>
      </c>
      <c r="X186" s="2" t="s">
        <v>128</v>
      </c>
      <c r="Y186" s="2" t="s">
        <v>128</v>
      </c>
      <c r="Z186" s="2" t="s">
        <v>128</v>
      </c>
      <c r="AA186" s="103">
        <f t="shared" si="65"/>
        <v>0</v>
      </c>
      <c r="AB186" s="2">
        <f t="shared" si="73"/>
        <v>0</v>
      </c>
      <c r="AC186" s="110">
        <f t="shared" si="79"/>
        <v>0</v>
      </c>
      <c r="AD186" s="112">
        <f t="shared" si="79"/>
        <v>0</v>
      </c>
      <c r="AE186" s="110">
        <f t="shared" si="68"/>
        <v>0</v>
      </c>
      <c r="AF186" s="2">
        <v>0</v>
      </c>
      <c r="AG186" s="110">
        <v>0</v>
      </c>
      <c r="AH186" s="112">
        <v>0</v>
      </c>
      <c r="AI186" s="110"/>
      <c r="AJ186" s="110"/>
      <c r="AL186" s="3"/>
      <c r="AM186" s="3"/>
    </row>
    <row r="187" spans="1:39" ht="19.899999999999999" customHeight="1" x14ac:dyDescent="0.2">
      <c r="A187" s="86"/>
      <c r="B187" s="114" t="s">
        <v>26</v>
      </c>
      <c r="C187" s="2">
        <v>0</v>
      </c>
      <c r="D187" s="2"/>
      <c r="E187" s="2">
        <v>0</v>
      </c>
      <c r="F187" s="2">
        <v>0</v>
      </c>
      <c r="G187" s="110">
        <f t="shared" si="62"/>
        <v>0</v>
      </c>
      <c r="H187" s="110"/>
      <c r="I187" s="110"/>
      <c r="J187" s="110"/>
      <c r="K187" s="110">
        <f t="shared" si="63"/>
        <v>0</v>
      </c>
      <c r="L187" s="2"/>
      <c r="M187" s="110"/>
      <c r="N187" s="112"/>
      <c r="O187" s="110">
        <f t="shared" si="64"/>
        <v>0</v>
      </c>
      <c r="P187" s="2">
        <v>0</v>
      </c>
      <c r="Q187" s="2">
        <v>0</v>
      </c>
      <c r="R187" s="2">
        <v>0</v>
      </c>
      <c r="S187" s="110">
        <v>0</v>
      </c>
      <c r="T187" s="2" t="s">
        <v>128</v>
      </c>
      <c r="U187" s="2" t="s">
        <v>128</v>
      </c>
      <c r="V187" s="2" t="s">
        <v>128</v>
      </c>
      <c r="W187" s="110">
        <v>0</v>
      </c>
      <c r="X187" s="2" t="s">
        <v>128</v>
      </c>
      <c r="Y187" s="2" t="s">
        <v>128</v>
      </c>
      <c r="Z187" s="2" t="s">
        <v>128</v>
      </c>
      <c r="AA187" s="103">
        <f t="shared" si="65"/>
        <v>0</v>
      </c>
      <c r="AB187" s="2">
        <f t="shared" si="73"/>
        <v>0</v>
      </c>
      <c r="AC187" s="110">
        <f t="shared" si="79"/>
        <v>0</v>
      </c>
      <c r="AD187" s="112">
        <f t="shared" si="79"/>
        <v>0</v>
      </c>
      <c r="AE187" s="110">
        <f t="shared" si="68"/>
        <v>0</v>
      </c>
      <c r="AF187" s="2">
        <v>0</v>
      </c>
      <c r="AG187" s="110">
        <v>0</v>
      </c>
      <c r="AH187" s="112">
        <v>0</v>
      </c>
      <c r="AI187" s="110"/>
      <c r="AJ187" s="110"/>
      <c r="AL187" s="3"/>
      <c r="AM187" s="3"/>
    </row>
    <row r="188" spans="1:39" ht="19.899999999999999" customHeight="1" x14ac:dyDescent="0.2">
      <c r="A188" s="86"/>
      <c r="B188" s="114" t="s">
        <v>27</v>
      </c>
      <c r="C188" s="2">
        <v>126.06816999999999</v>
      </c>
      <c r="D188" s="2">
        <f>C188</f>
        <v>126.06816999999999</v>
      </c>
      <c r="E188" s="2">
        <v>0</v>
      </c>
      <c r="F188" s="2">
        <v>0</v>
      </c>
      <c r="G188" s="110">
        <f t="shared" si="62"/>
        <v>0</v>
      </c>
      <c r="H188" s="110"/>
      <c r="I188" s="110"/>
      <c r="J188" s="110"/>
      <c r="K188" s="110">
        <f t="shared" si="63"/>
        <v>0</v>
      </c>
      <c r="L188" s="2"/>
      <c r="M188" s="110"/>
      <c r="N188" s="112"/>
      <c r="O188" s="110">
        <f t="shared" si="64"/>
        <v>71.344840000000161</v>
      </c>
      <c r="P188" s="2">
        <v>0</v>
      </c>
      <c r="Q188" s="2">
        <v>71.344840000000161</v>
      </c>
      <c r="R188" s="2">
        <v>0</v>
      </c>
      <c r="S188" s="110">
        <f>SUM(T188:V188)</f>
        <v>32.611959999999954</v>
      </c>
      <c r="T188" s="2">
        <f>SUM(T184)-SUM(T185:T187)</f>
        <v>0</v>
      </c>
      <c r="U188" s="2">
        <f>SUM(U184)-SUM(U185:U187)</f>
        <v>32.611959999999954</v>
      </c>
      <c r="V188" s="2">
        <f>SUM(V184)-SUM(V185:V187)</f>
        <v>0</v>
      </c>
      <c r="W188" s="110">
        <f>SUM(X188:Z188)</f>
        <v>33.912710000000061</v>
      </c>
      <c r="X188" s="2">
        <f>SUM(X184)-SUM(X185:X187)</f>
        <v>0</v>
      </c>
      <c r="Y188" s="2">
        <f>SUM(Y184)-SUM(Y185:Y187)</f>
        <v>33.912710000000061</v>
      </c>
      <c r="Z188" s="2">
        <f>SUM(Z184)-SUM(Z185:Z187)</f>
        <v>0</v>
      </c>
      <c r="AA188" s="103">
        <f t="shared" si="65"/>
        <v>1.3007500000001073</v>
      </c>
      <c r="AB188" s="2">
        <f t="shared" si="73"/>
        <v>0</v>
      </c>
      <c r="AC188" s="110">
        <f t="shared" si="79"/>
        <v>1.3007500000001073</v>
      </c>
      <c r="AD188" s="112">
        <f t="shared" si="79"/>
        <v>0</v>
      </c>
      <c r="AE188" s="110">
        <f t="shared" si="68"/>
        <v>0</v>
      </c>
      <c r="AF188" s="2">
        <v>0</v>
      </c>
      <c r="AG188" s="110">
        <v>0</v>
      </c>
      <c r="AH188" s="112">
        <v>0</v>
      </c>
      <c r="AI188" s="110"/>
      <c r="AJ188" s="110"/>
      <c r="AL188" s="3"/>
      <c r="AM188" s="3"/>
    </row>
    <row r="189" spans="1:39" ht="88.5" customHeight="1" x14ac:dyDescent="0.2">
      <c r="A189" s="86">
        <v>28</v>
      </c>
      <c r="B189" s="107" t="s">
        <v>158</v>
      </c>
      <c r="C189" s="24">
        <v>3698.5715799999998</v>
      </c>
      <c r="D189" s="24">
        <f>SUM(D190:D193)</f>
        <v>3698.5715799999998</v>
      </c>
      <c r="E189" s="24">
        <v>0</v>
      </c>
      <c r="F189" s="24">
        <v>0</v>
      </c>
      <c r="G189" s="108">
        <f t="shared" si="62"/>
        <v>0</v>
      </c>
      <c r="H189" s="108">
        <f>SUM(H190:H193)</f>
        <v>0</v>
      </c>
      <c r="I189" s="108">
        <f>SUM(I190:I193)</f>
        <v>0</v>
      </c>
      <c r="J189" s="108">
        <f>SUM(J190:J193)</f>
        <v>0</v>
      </c>
      <c r="K189" s="108">
        <f t="shared" si="63"/>
        <v>0</v>
      </c>
      <c r="L189" s="24">
        <f>SUM(L190:L193)</f>
        <v>0</v>
      </c>
      <c r="M189" s="24">
        <f>SUM(M190:M193)</f>
        <v>0</v>
      </c>
      <c r="N189" s="24">
        <f>SUM(N190:N193)</f>
        <v>0</v>
      </c>
      <c r="O189" s="108">
        <f t="shared" si="64"/>
        <v>930.60000000000036</v>
      </c>
      <c r="P189" s="24">
        <v>0</v>
      </c>
      <c r="Q189" s="24">
        <v>930.60000000000036</v>
      </c>
      <c r="R189" s="24">
        <v>0</v>
      </c>
      <c r="S189" s="110">
        <f>SUM(T189,U189,V189)</f>
        <v>903.49527999999998</v>
      </c>
      <c r="T189" s="2" t="s">
        <v>128</v>
      </c>
      <c r="U189" s="2">
        <v>903.49527999999998</v>
      </c>
      <c r="V189" s="2" t="s">
        <v>128</v>
      </c>
      <c r="W189" s="29">
        <f>SUM(X189,Y189,Z189)</f>
        <v>903.49527999999998</v>
      </c>
      <c r="X189" s="111" t="s">
        <v>128</v>
      </c>
      <c r="Y189" s="111">
        <v>903.49527999999998</v>
      </c>
      <c r="Z189" s="111" t="s">
        <v>128</v>
      </c>
      <c r="AA189" s="103">
        <f t="shared" si="65"/>
        <v>0</v>
      </c>
      <c r="AB189" s="2">
        <f t="shared" si="73"/>
        <v>0</v>
      </c>
      <c r="AC189" s="110">
        <f t="shared" si="79"/>
        <v>0</v>
      </c>
      <c r="AD189" s="112">
        <f t="shared" si="79"/>
        <v>0</v>
      </c>
      <c r="AE189" s="29">
        <f t="shared" si="68"/>
        <v>0</v>
      </c>
      <c r="AF189" s="111">
        <f>SUM(AF190:AF193)</f>
        <v>0</v>
      </c>
      <c r="AG189" s="29">
        <f t="shared" ref="AG189:AH189" si="82">SUM(AG190:AG193)</f>
        <v>0</v>
      </c>
      <c r="AH189" s="113">
        <f t="shared" si="82"/>
        <v>0</v>
      </c>
      <c r="AI189" s="29"/>
      <c r="AJ189" s="29"/>
      <c r="AL189" s="3"/>
      <c r="AM189" s="3"/>
    </row>
    <row r="190" spans="1:39" ht="19.899999999999999" customHeight="1" x14ac:dyDescent="0.2">
      <c r="A190" s="86"/>
      <c r="B190" s="114" t="s">
        <v>24</v>
      </c>
      <c r="C190" s="2">
        <v>3587.45705</v>
      </c>
      <c r="D190" s="2">
        <f>C190</f>
        <v>3587.45705</v>
      </c>
      <c r="E190" s="2">
        <v>0</v>
      </c>
      <c r="F190" s="2">
        <v>0</v>
      </c>
      <c r="G190" s="110">
        <f t="shared" si="62"/>
        <v>0</v>
      </c>
      <c r="H190" s="110"/>
      <c r="I190" s="110"/>
      <c r="J190" s="110"/>
      <c r="K190" s="110">
        <f t="shared" si="63"/>
        <v>0</v>
      </c>
      <c r="L190" s="2"/>
      <c r="M190" s="110"/>
      <c r="N190" s="112"/>
      <c r="O190" s="110">
        <f t="shared" si="64"/>
        <v>895.60900000000004</v>
      </c>
      <c r="P190" s="2">
        <v>0</v>
      </c>
      <c r="Q190" s="2">
        <v>895.60900000000004</v>
      </c>
      <c r="R190" s="2">
        <v>0</v>
      </c>
      <c r="S190" s="110">
        <v>894.92700000000002</v>
      </c>
      <c r="T190" s="2" t="s">
        <v>128</v>
      </c>
      <c r="U190" s="2">
        <v>894.92700000000002</v>
      </c>
      <c r="V190" s="2" t="s">
        <v>128</v>
      </c>
      <c r="W190" s="110">
        <v>894.92700000000002</v>
      </c>
      <c r="X190" s="2" t="s">
        <v>128</v>
      </c>
      <c r="Y190" s="2">
        <v>894.92700000000002</v>
      </c>
      <c r="Z190" s="2" t="s">
        <v>128</v>
      </c>
      <c r="AA190" s="103">
        <f t="shared" si="65"/>
        <v>0</v>
      </c>
      <c r="AB190" s="2">
        <f t="shared" si="73"/>
        <v>0</v>
      </c>
      <c r="AC190" s="110">
        <f t="shared" si="79"/>
        <v>0</v>
      </c>
      <c r="AD190" s="112">
        <f t="shared" si="79"/>
        <v>0</v>
      </c>
      <c r="AE190" s="110">
        <f t="shared" si="68"/>
        <v>0</v>
      </c>
      <c r="AF190" s="2">
        <v>0</v>
      </c>
      <c r="AG190" s="110">
        <v>0</v>
      </c>
      <c r="AH190" s="112">
        <v>0</v>
      </c>
      <c r="AI190" s="110"/>
      <c r="AJ190" s="110"/>
      <c r="AL190" s="3"/>
      <c r="AM190" s="3"/>
    </row>
    <row r="191" spans="1:39" ht="19.899999999999999" customHeight="1" x14ac:dyDescent="0.2">
      <c r="A191" s="86"/>
      <c r="B191" s="114" t="s">
        <v>25</v>
      </c>
      <c r="C191" s="2">
        <v>0</v>
      </c>
      <c r="D191" s="2"/>
      <c r="E191" s="2">
        <v>0</v>
      </c>
      <c r="F191" s="2">
        <v>0</v>
      </c>
      <c r="G191" s="110">
        <f t="shared" si="62"/>
        <v>0</v>
      </c>
      <c r="H191" s="110"/>
      <c r="I191" s="110"/>
      <c r="J191" s="110"/>
      <c r="K191" s="110">
        <f t="shared" si="63"/>
        <v>0</v>
      </c>
      <c r="L191" s="2"/>
      <c r="M191" s="110"/>
      <c r="N191" s="112"/>
      <c r="O191" s="110">
        <f t="shared" si="64"/>
        <v>0</v>
      </c>
      <c r="P191" s="2">
        <v>0</v>
      </c>
      <c r="Q191" s="2">
        <v>0</v>
      </c>
      <c r="R191" s="2">
        <v>0</v>
      </c>
      <c r="S191" s="110">
        <v>0</v>
      </c>
      <c r="T191" s="2" t="s">
        <v>128</v>
      </c>
      <c r="U191" s="2" t="s">
        <v>128</v>
      </c>
      <c r="V191" s="2" t="s">
        <v>128</v>
      </c>
      <c r="W191" s="110">
        <v>0</v>
      </c>
      <c r="X191" s="2" t="s">
        <v>128</v>
      </c>
      <c r="Y191" s="2" t="s">
        <v>128</v>
      </c>
      <c r="Z191" s="2" t="s">
        <v>128</v>
      </c>
      <c r="AA191" s="103">
        <f t="shared" si="65"/>
        <v>0</v>
      </c>
      <c r="AB191" s="2">
        <f t="shared" si="73"/>
        <v>0</v>
      </c>
      <c r="AC191" s="110">
        <f t="shared" ref="AC191:AD206" si="83">SUM(Y191,I191)-SUM(M191)-SUM(U191,-AG191)</f>
        <v>0</v>
      </c>
      <c r="AD191" s="112">
        <f t="shared" si="83"/>
        <v>0</v>
      </c>
      <c r="AE191" s="110">
        <f t="shared" si="68"/>
        <v>0</v>
      </c>
      <c r="AF191" s="2">
        <v>0</v>
      </c>
      <c r="AG191" s="110">
        <v>0</v>
      </c>
      <c r="AH191" s="112">
        <v>0</v>
      </c>
      <c r="AI191" s="110"/>
      <c r="AJ191" s="110"/>
      <c r="AL191" s="3"/>
      <c r="AM191" s="3"/>
    </row>
    <row r="192" spans="1:39" ht="19.899999999999999" customHeight="1" x14ac:dyDescent="0.2">
      <c r="A192" s="86"/>
      <c r="B192" s="114" t="s">
        <v>26</v>
      </c>
      <c r="C192" s="2">
        <v>0</v>
      </c>
      <c r="D192" s="2"/>
      <c r="E192" s="2">
        <v>0</v>
      </c>
      <c r="F192" s="2">
        <v>0</v>
      </c>
      <c r="G192" s="110">
        <f t="shared" si="62"/>
        <v>0</v>
      </c>
      <c r="H192" s="110"/>
      <c r="I192" s="110"/>
      <c r="J192" s="110"/>
      <c r="K192" s="110">
        <f t="shared" si="63"/>
        <v>0</v>
      </c>
      <c r="L192" s="2"/>
      <c r="M192" s="110"/>
      <c r="N192" s="112"/>
      <c r="O192" s="110">
        <f t="shared" si="64"/>
        <v>0</v>
      </c>
      <c r="P192" s="2">
        <v>0</v>
      </c>
      <c r="Q192" s="2">
        <v>0</v>
      </c>
      <c r="R192" s="2">
        <v>0</v>
      </c>
      <c r="S192" s="110">
        <v>0</v>
      </c>
      <c r="T192" s="2" t="s">
        <v>128</v>
      </c>
      <c r="U192" s="2" t="s">
        <v>128</v>
      </c>
      <c r="V192" s="2" t="s">
        <v>128</v>
      </c>
      <c r="W192" s="110">
        <v>0</v>
      </c>
      <c r="X192" s="2" t="s">
        <v>128</v>
      </c>
      <c r="Y192" s="2" t="s">
        <v>128</v>
      </c>
      <c r="Z192" s="2" t="s">
        <v>128</v>
      </c>
      <c r="AA192" s="103">
        <f t="shared" si="65"/>
        <v>0</v>
      </c>
      <c r="AB192" s="2">
        <f t="shared" si="73"/>
        <v>0</v>
      </c>
      <c r="AC192" s="110">
        <f t="shared" si="83"/>
        <v>0</v>
      </c>
      <c r="AD192" s="112">
        <f t="shared" si="83"/>
        <v>0</v>
      </c>
      <c r="AE192" s="110">
        <f t="shared" si="68"/>
        <v>0</v>
      </c>
      <c r="AF192" s="2">
        <v>0</v>
      </c>
      <c r="AG192" s="110">
        <v>0</v>
      </c>
      <c r="AH192" s="112">
        <v>0</v>
      </c>
      <c r="AI192" s="110"/>
      <c r="AJ192" s="110"/>
      <c r="AL192" s="3"/>
      <c r="AM192" s="3"/>
    </row>
    <row r="193" spans="1:39" ht="19.899999999999999" customHeight="1" x14ac:dyDescent="0.2">
      <c r="A193" s="86"/>
      <c r="B193" s="114" t="s">
        <v>27</v>
      </c>
      <c r="C193" s="2">
        <v>111.11453</v>
      </c>
      <c r="D193" s="2">
        <f>C193</f>
        <v>111.11453</v>
      </c>
      <c r="E193" s="2">
        <v>0</v>
      </c>
      <c r="F193" s="2">
        <v>0</v>
      </c>
      <c r="G193" s="110">
        <f t="shared" si="62"/>
        <v>0</v>
      </c>
      <c r="H193" s="110"/>
      <c r="I193" s="110"/>
      <c r="J193" s="110"/>
      <c r="K193" s="110">
        <f t="shared" si="63"/>
        <v>0</v>
      </c>
      <c r="L193" s="2"/>
      <c r="M193" s="110"/>
      <c r="N193" s="112"/>
      <c r="O193" s="110">
        <f t="shared" si="64"/>
        <v>34.991000000000305</v>
      </c>
      <c r="P193" s="2">
        <v>0</v>
      </c>
      <c r="Q193" s="2">
        <v>34.991000000000305</v>
      </c>
      <c r="R193" s="2">
        <v>0</v>
      </c>
      <c r="S193" s="110">
        <f>SUM(T193:V193)</f>
        <v>8.5682799999999588</v>
      </c>
      <c r="T193" s="2">
        <f>SUM(T189)-SUM(T190:T192)</f>
        <v>0</v>
      </c>
      <c r="U193" s="2">
        <f>SUM(U189)-SUM(U190:U192)</f>
        <v>8.5682799999999588</v>
      </c>
      <c r="V193" s="2">
        <f>SUM(V189)-SUM(V190:V192)</f>
        <v>0</v>
      </c>
      <c r="W193" s="110">
        <f>SUM(X193:Z193)</f>
        <v>8.5682799999999588</v>
      </c>
      <c r="X193" s="2">
        <f>SUM(X189)-SUM(X190:X192)</f>
        <v>0</v>
      </c>
      <c r="Y193" s="2">
        <f>SUM(Y189)-SUM(Y190:Y192)</f>
        <v>8.5682799999999588</v>
      </c>
      <c r="Z193" s="2">
        <f>SUM(Z189)-SUM(Z190:Z192)</f>
        <v>0</v>
      </c>
      <c r="AA193" s="103">
        <f t="shared" si="65"/>
        <v>0</v>
      </c>
      <c r="AB193" s="2">
        <f t="shared" si="73"/>
        <v>0</v>
      </c>
      <c r="AC193" s="110">
        <f t="shared" si="83"/>
        <v>0</v>
      </c>
      <c r="AD193" s="112">
        <f t="shared" si="83"/>
        <v>0</v>
      </c>
      <c r="AE193" s="110">
        <f t="shared" si="68"/>
        <v>0</v>
      </c>
      <c r="AF193" s="2">
        <v>0</v>
      </c>
      <c r="AG193" s="110">
        <v>0</v>
      </c>
      <c r="AH193" s="112">
        <v>0</v>
      </c>
      <c r="AI193" s="110"/>
      <c r="AJ193" s="110"/>
      <c r="AL193" s="3"/>
      <c r="AM193" s="3"/>
    </row>
    <row r="194" spans="1:39" ht="60" customHeight="1" x14ac:dyDescent="0.2">
      <c r="A194" s="86">
        <v>29</v>
      </c>
      <c r="B194" s="107" t="s">
        <v>159</v>
      </c>
      <c r="C194" s="24">
        <v>7646.80123</v>
      </c>
      <c r="D194" s="24">
        <f>SUM(D195:D198)</f>
        <v>7646.80123</v>
      </c>
      <c r="E194" s="24">
        <v>0</v>
      </c>
      <c r="F194" s="24">
        <v>0</v>
      </c>
      <c r="G194" s="108">
        <f t="shared" si="62"/>
        <v>0</v>
      </c>
      <c r="H194" s="108">
        <f>SUM(H195:H198)</f>
        <v>0</v>
      </c>
      <c r="I194" s="108">
        <f>SUM(I195:I198)</f>
        <v>0</v>
      </c>
      <c r="J194" s="108">
        <f>SUM(J195:J198)</f>
        <v>0</v>
      </c>
      <c r="K194" s="108">
        <f t="shared" si="63"/>
        <v>0</v>
      </c>
      <c r="L194" s="24">
        <f>SUM(L195:L198)</f>
        <v>0</v>
      </c>
      <c r="M194" s="24">
        <f>SUM(M195:M198)</f>
        <v>0</v>
      </c>
      <c r="N194" s="24">
        <f>SUM(N195:N198)</f>
        <v>0</v>
      </c>
      <c r="O194" s="108">
        <f t="shared" si="64"/>
        <v>3236.5</v>
      </c>
      <c r="P194" s="24">
        <v>0</v>
      </c>
      <c r="Q194" s="24">
        <v>3236.5</v>
      </c>
      <c r="R194" s="24">
        <v>0</v>
      </c>
      <c r="S194" s="110">
        <f>SUM(T194,U194,V194)</f>
        <v>3166.0594800000003</v>
      </c>
      <c r="T194" s="2" t="s">
        <v>128</v>
      </c>
      <c r="U194" s="2">
        <v>3166.0594800000003</v>
      </c>
      <c r="V194" s="2" t="s">
        <v>128</v>
      </c>
      <c r="W194" s="29">
        <f>SUM(X194,Y194,Z194)</f>
        <v>3166.0594799999999</v>
      </c>
      <c r="X194" s="111" t="s">
        <v>128</v>
      </c>
      <c r="Y194" s="111">
        <v>3166.0594799999999</v>
      </c>
      <c r="Z194" s="111" t="s">
        <v>128</v>
      </c>
      <c r="AA194" s="103">
        <f t="shared" si="65"/>
        <v>0</v>
      </c>
      <c r="AB194" s="2">
        <f t="shared" si="73"/>
        <v>0</v>
      </c>
      <c r="AC194" s="110">
        <f t="shared" si="83"/>
        <v>0</v>
      </c>
      <c r="AD194" s="112">
        <f t="shared" si="83"/>
        <v>0</v>
      </c>
      <c r="AE194" s="29">
        <f t="shared" si="68"/>
        <v>0</v>
      </c>
      <c r="AF194" s="111">
        <f>SUM(AF195:AF198)</f>
        <v>0</v>
      </c>
      <c r="AG194" s="29">
        <f t="shared" ref="AG194:AH194" si="84">SUM(AG195:AG198)</f>
        <v>0</v>
      </c>
      <c r="AH194" s="113">
        <f t="shared" si="84"/>
        <v>0</v>
      </c>
      <c r="AI194" s="29"/>
      <c r="AJ194" s="29"/>
      <c r="AL194" s="3"/>
      <c r="AM194" s="3"/>
    </row>
    <row r="195" spans="1:39" ht="19.899999999999999" customHeight="1" x14ac:dyDescent="0.2">
      <c r="A195" s="86"/>
      <c r="B195" s="114" t="s">
        <v>24</v>
      </c>
      <c r="C195" s="2">
        <v>7400</v>
      </c>
      <c r="D195" s="2">
        <f>C195</f>
        <v>7400</v>
      </c>
      <c r="E195" s="2">
        <v>0</v>
      </c>
      <c r="F195" s="2">
        <v>0</v>
      </c>
      <c r="G195" s="110">
        <f t="shared" si="62"/>
        <v>0</v>
      </c>
      <c r="H195" s="110"/>
      <c r="I195" s="110"/>
      <c r="J195" s="110"/>
      <c r="K195" s="110">
        <f t="shared" si="63"/>
        <v>0</v>
      </c>
      <c r="L195" s="2"/>
      <c r="M195" s="110"/>
      <c r="N195" s="112"/>
      <c r="O195" s="110">
        <f t="shared" si="64"/>
        <v>3116.4189999999999</v>
      </c>
      <c r="P195" s="2">
        <v>0</v>
      </c>
      <c r="Q195" s="2">
        <v>3116.4189999999999</v>
      </c>
      <c r="R195" s="2">
        <v>0</v>
      </c>
      <c r="S195" s="110">
        <v>3115.7108600000001</v>
      </c>
      <c r="T195" s="2" t="s">
        <v>128</v>
      </c>
      <c r="U195" s="2">
        <v>3115.7108600000001</v>
      </c>
      <c r="V195" s="2" t="s">
        <v>128</v>
      </c>
      <c r="W195" s="110">
        <v>3115.7108599999997</v>
      </c>
      <c r="X195" s="2" t="s">
        <v>128</v>
      </c>
      <c r="Y195" s="2">
        <v>3115.7108599999997</v>
      </c>
      <c r="Z195" s="2" t="s">
        <v>128</v>
      </c>
      <c r="AA195" s="103">
        <f t="shared" si="65"/>
        <v>0</v>
      </c>
      <c r="AB195" s="2">
        <f t="shared" si="73"/>
        <v>0</v>
      </c>
      <c r="AC195" s="110">
        <f t="shared" si="83"/>
        <v>0</v>
      </c>
      <c r="AD195" s="112">
        <f t="shared" si="83"/>
        <v>0</v>
      </c>
      <c r="AE195" s="110">
        <f t="shared" si="68"/>
        <v>0</v>
      </c>
      <c r="AF195" s="2">
        <v>0</v>
      </c>
      <c r="AG195" s="110">
        <v>0</v>
      </c>
      <c r="AH195" s="112">
        <v>0</v>
      </c>
      <c r="AI195" s="110"/>
      <c r="AJ195" s="110"/>
      <c r="AL195" s="3"/>
      <c r="AM195" s="3"/>
    </row>
    <row r="196" spans="1:39" ht="19.899999999999999" customHeight="1" x14ac:dyDescent="0.2">
      <c r="A196" s="86"/>
      <c r="B196" s="114" t="s">
        <v>25</v>
      </c>
      <c r="C196" s="2">
        <v>0</v>
      </c>
      <c r="D196" s="2"/>
      <c r="E196" s="2">
        <v>0</v>
      </c>
      <c r="F196" s="2">
        <v>0</v>
      </c>
      <c r="G196" s="110">
        <f t="shared" si="62"/>
        <v>0</v>
      </c>
      <c r="H196" s="110"/>
      <c r="I196" s="110"/>
      <c r="J196" s="110"/>
      <c r="K196" s="110">
        <f t="shared" si="63"/>
        <v>0</v>
      </c>
      <c r="L196" s="2"/>
      <c r="M196" s="110"/>
      <c r="N196" s="112"/>
      <c r="O196" s="110">
        <f t="shared" si="64"/>
        <v>0</v>
      </c>
      <c r="P196" s="2">
        <v>0</v>
      </c>
      <c r="Q196" s="2">
        <v>0</v>
      </c>
      <c r="R196" s="2">
        <v>0</v>
      </c>
      <c r="S196" s="110">
        <v>0</v>
      </c>
      <c r="T196" s="2" t="s">
        <v>128</v>
      </c>
      <c r="U196" s="2" t="s">
        <v>128</v>
      </c>
      <c r="V196" s="2" t="s">
        <v>128</v>
      </c>
      <c r="W196" s="110">
        <v>0</v>
      </c>
      <c r="X196" s="2" t="s">
        <v>128</v>
      </c>
      <c r="Y196" s="2" t="s">
        <v>128</v>
      </c>
      <c r="Z196" s="2" t="s">
        <v>128</v>
      </c>
      <c r="AA196" s="103">
        <f t="shared" si="65"/>
        <v>0</v>
      </c>
      <c r="AB196" s="2">
        <f t="shared" si="73"/>
        <v>0</v>
      </c>
      <c r="AC196" s="110">
        <f t="shared" si="83"/>
        <v>0</v>
      </c>
      <c r="AD196" s="112">
        <f t="shared" si="83"/>
        <v>0</v>
      </c>
      <c r="AE196" s="110">
        <f t="shared" si="68"/>
        <v>0</v>
      </c>
      <c r="AF196" s="2">
        <v>0</v>
      </c>
      <c r="AG196" s="110">
        <v>0</v>
      </c>
      <c r="AH196" s="112">
        <v>0</v>
      </c>
      <c r="AI196" s="110"/>
      <c r="AJ196" s="110"/>
      <c r="AL196" s="3"/>
      <c r="AM196" s="3"/>
    </row>
    <row r="197" spans="1:39" ht="19.899999999999999" customHeight="1" x14ac:dyDescent="0.2">
      <c r="A197" s="86"/>
      <c r="B197" s="114" t="s">
        <v>26</v>
      </c>
      <c r="C197" s="2">
        <v>0</v>
      </c>
      <c r="D197" s="2"/>
      <c r="E197" s="2">
        <v>0</v>
      </c>
      <c r="F197" s="2">
        <v>0</v>
      </c>
      <c r="G197" s="110">
        <f t="shared" si="62"/>
        <v>0</v>
      </c>
      <c r="H197" s="110"/>
      <c r="I197" s="110"/>
      <c r="J197" s="110"/>
      <c r="K197" s="110">
        <f t="shared" si="63"/>
        <v>0</v>
      </c>
      <c r="L197" s="2"/>
      <c r="M197" s="110"/>
      <c r="N197" s="112"/>
      <c r="O197" s="110">
        <f t="shared" si="64"/>
        <v>0</v>
      </c>
      <c r="P197" s="2">
        <v>0</v>
      </c>
      <c r="Q197" s="2">
        <v>0</v>
      </c>
      <c r="R197" s="2">
        <v>0</v>
      </c>
      <c r="S197" s="110">
        <v>0</v>
      </c>
      <c r="T197" s="2" t="s">
        <v>128</v>
      </c>
      <c r="U197" s="2" t="s">
        <v>128</v>
      </c>
      <c r="V197" s="2" t="s">
        <v>128</v>
      </c>
      <c r="W197" s="110">
        <v>0</v>
      </c>
      <c r="X197" s="2" t="s">
        <v>128</v>
      </c>
      <c r="Y197" s="2" t="s">
        <v>128</v>
      </c>
      <c r="Z197" s="2" t="s">
        <v>128</v>
      </c>
      <c r="AA197" s="103">
        <f t="shared" si="65"/>
        <v>0</v>
      </c>
      <c r="AB197" s="2">
        <f t="shared" si="73"/>
        <v>0</v>
      </c>
      <c r="AC197" s="110">
        <f t="shared" si="83"/>
        <v>0</v>
      </c>
      <c r="AD197" s="112">
        <f t="shared" si="83"/>
        <v>0</v>
      </c>
      <c r="AE197" s="110">
        <f t="shared" si="68"/>
        <v>0</v>
      </c>
      <c r="AF197" s="2">
        <v>0</v>
      </c>
      <c r="AG197" s="110">
        <v>0</v>
      </c>
      <c r="AH197" s="112">
        <v>0</v>
      </c>
      <c r="AI197" s="110"/>
      <c r="AJ197" s="110"/>
      <c r="AL197" s="3"/>
      <c r="AM197" s="3"/>
    </row>
    <row r="198" spans="1:39" ht="19.899999999999999" customHeight="1" x14ac:dyDescent="0.2">
      <c r="A198" s="86"/>
      <c r="B198" s="114" t="s">
        <v>27</v>
      </c>
      <c r="C198" s="2">
        <v>246.80123</v>
      </c>
      <c r="D198" s="2">
        <f>C198</f>
        <v>246.80123</v>
      </c>
      <c r="E198" s="2">
        <v>0</v>
      </c>
      <c r="F198" s="2">
        <v>0</v>
      </c>
      <c r="G198" s="110">
        <f t="shared" si="62"/>
        <v>0</v>
      </c>
      <c r="H198" s="110"/>
      <c r="I198" s="110"/>
      <c r="J198" s="110"/>
      <c r="K198" s="110">
        <f t="shared" si="63"/>
        <v>0</v>
      </c>
      <c r="L198" s="2"/>
      <c r="M198" s="110"/>
      <c r="N198" s="112"/>
      <c r="O198" s="110">
        <f t="shared" si="64"/>
        <v>120.08099999999995</v>
      </c>
      <c r="P198" s="2">
        <v>0</v>
      </c>
      <c r="Q198" s="2">
        <v>120.08099999999995</v>
      </c>
      <c r="R198" s="2">
        <v>0</v>
      </c>
      <c r="S198" s="110">
        <f>SUM(T198:V198)</f>
        <v>50.34862000000021</v>
      </c>
      <c r="T198" s="2">
        <f>SUM(T194)-SUM(T195:T197)</f>
        <v>0</v>
      </c>
      <c r="U198" s="2">
        <f>SUM(U194)-SUM(U195:U197)</f>
        <v>50.34862000000021</v>
      </c>
      <c r="V198" s="2">
        <f>SUM(V194)-SUM(V195:V197)</f>
        <v>0</v>
      </c>
      <c r="W198" s="110">
        <f>SUM(X198:Z198)</f>
        <v>50.34862000000021</v>
      </c>
      <c r="X198" s="2">
        <f>SUM(X194)-SUM(X195:X197)</f>
        <v>0</v>
      </c>
      <c r="Y198" s="2">
        <f>SUM(Y194)-SUM(Y195:Y197)</f>
        <v>50.34862000000021</v>
      </c>
      <c r="Z198" s="2">
        <f>SUM(Z194)-SUM(Z195:Z197)</f>
        <v>0</v>
      </c>
      <c r="AA198" s="103">
        <f t="shared" si="65"/>
        <v>0</v>
      </c>
      <c r="AB198" s="2">
        <f t="shared" si="73"/>
        <v>0</v>
      </c>
      <c r="AC198" s="110">
        <f t="shared" si="83"/>
        <v>0</v>
      </c>
      <c r="AD198" s="112">
        <f t="shared" si="83"/>
        <v>0</v>
      </c>
      <c r="AE198" s="110">
        <f t="shared" si="68"/>
        <v>0</v>
      </c>
      <c r="AF198" s="2">
        <v>0</v>
      </c>
      <c r="AG198" s="110">
        <v>0</v>
      </c>
      <c r="AH198" s="112">
        <v>0</v>
      </c>
      <c r="AI198" s="110"/>
      <c r="AJ198" s="110"/>
      <c r="AL198" s="3"/>
      <c r="AM198" s="3"/>
    </row>
    <row r="199" spans="1:39" ht="61.5" customHeight="1" x14ac:dyDescent="0.2">
      <c r="A199" s="86">
        <v>30</v>
      </c>
      <c r="B199" s="107" t="s">
        <v>160</v>
      </c>
      <c r="C199" s="24">
        <v>2532.4610400000001</v>
      </c>
      <c r="D199" s="24">
        <f>SUM(D200:D203)</f>
        <v>2532.4610399999997</v>
      </c>
      <c r="E199" s="24">
        <v>0</v>
      </c>
      <c r="F199" s="24">
        <v>0</v>
      </c>
      <c r="G199" s="108">
        <f t="shared" si="62"/>
        <v>0</v>
      </c>
      <c r="H199" s="108">
        <f>SUM(H200:H203)</f>
        <v>0</v>
      </c>
      <c r="I199" s="108">
        <f>SUM(I200:I203)</f>
        <v>0</v>
      </c>
      <c r="J199" s="108">
        <f>SUM(J200:J203)</f>
        <v>0</v>
      </c>
      <c r="K199" s="108">
        <f t="shared" si="63"/>
        <v>0</v>
      </c>
      <c r="L199" s="24">
        <f>SUM(L200:L203)</f>
        <v>0</v>
      </c>
      <c r="M199" s="24">
        <f>SUM(M200:M203)</f>
        <v>0</v>
      </c>
      <c r="N199" s="24">
        <f>SUM(N200:N203)</f>
        <v>0</v>
      </c>
      <c r="O199" s="108">
        <f t="shared" si="64"/>
        <v>805</v>
      </c>
      <c r="P199" s="24">
        <v>0</v>
      </c>
      <c r="Q199" s="24">
        <v>805</v>
      </c>
      <c r="R199" s="24">
        <v>0</v>
      </c>
      <c r="S199" s="110">
        <f>SUM(T199,U199,V199)</f>
        <v>783.28234999999995</v>
      </c>
      <c r="T199" s="2" t="s">
        <v>128</v>
      </c>
      <c r="U199" s="2">
        <v>783.28234999999995</v>
      </c>
      <c r="V199" s="2" t="s">
        <v>128</v>
      </c>
      <c r="W199" s="29">
        <f>SUM(X199,Y199,Z199)</f>
        <v>783.28235000000006</v>
      </c>
      <c r="X199" s="111" t="s">
        <v>128</v>
      </c>
      <c r="Y199" s="111">
        <v>783.28235000000006</v>
      </c>
      <c r="Z199" s="111" t="s">
        <v>128</v>
      </c>
      <c r="AA199" s="103">
        <f t="shared" si="65"/>
        <v>0</v>
      </c>
      <c r="AB199" s="2">
        <f t="shared" si="73"/>
        <v>0</v>
      </c>
      <c r="AC199" s="110">
        <f t="shared" si="83"/>
        <v>0</v>
      </c>
      <c r="AD199" s="112">
        <f t="shared" si="83"/>
        <v>0</v>
      </c>
      <c r="AE199" s="29">
        <f t="shared" si="68"/>
        <v>0</v>
      </c>
      <c r="AF199" s="111">
        <f>SUM(AF200:AF203)</f>
        <v>0</v>
      </c>
      <c r="AG199" s="29">
        <f t="shared" ref="AG199:AH199" si="85">SUM(AG200:AG203)</f>
        <v>0</v>
      </c>
      <c r="AH199" s="113">
        <f t="shared" si="85"/>
        <v>0</v>
      </c>
      <c r="AI199" s="29"/>
      <c r="AJ199" s="29"/>
      <c r="AL199" s="3"/>
      <c r="AM199" s="3"/>
    </row>
    <row r="200" spans="1:39" ht="19.899999999999999" customHeight="1" x14ac:dyDescent="0.2">
      <c r="A200" s="86"/>
      <c r="B200" s="114" t="s">
        <v>24</v>
      </c>
      <c r="C200" s="2">
        <v>2458.8802799999999</v>
      </c>
      <c r="D200" s="2">
        <f>C200</f>
        <v>2458.8802799999999</v>
      </c>
      <c r="E200" s="2">
        <v>0</v>
      </c>
      <c r="F200" s="2">
        <v>0</v>
      </c>
      <c r="G200" s="110">
        <f t="shared" si="62"/>
        <v>0</v>
      </c>
      <c r="H200" s="110"/>
      <c r="I200" s="110"/>
      <c r="J200" s="110"/>
      <c r="K200" s="110">
        <f t="shared" si="63"/>
        <v>0</v>
      </c>
      <c r="L200" s="2"/>
      <c r="M200" s="110"/>
      <c r="N200" s="112"/>
      <c r="O200" s="110">
        <f t="shared" si="64"/>
        <v>774.88</v>
      </c>
      <c r="P200" s="2">
        <v>0</v>
      </c>
      <c r="Q200" s="2">
        <v>774.88</v>
      </c>
      <c r="R200" s="2">
        <v>0</v>
      </c>
      <c r="S200" s="110">
        <v>773.93314999999996</v>
      </c>
      <c r="T200" s="2" t="s">
        <v>128</v>
      </c>
      <c r="U200" s="2">
        <v>773.93314999999996</v>
      </c>
      <c r="V200" s="2" t="s">
        <v>128</v>
      </c>
      <c r="W200" s="110">
        <v>773.93315000000007</v>
      </c>
      <c r="X200" s="2" t="s">
        <v>128</v>
      </c>
      <c r="Y200" s="2">
        <v>773.93315000000007</v>
      </c>
      <c r="Z200" s="2" t="s">
        <v>128</v>
      </c>
      <c r="AA200" s="103">
        <f t="shared" si="65"/>
        <v>0</v>
      </c>
      <c r="AB200" s="2">
        <f t="shared" si="73"/>
        <v>0</v>
      </c>
      <c r="AC200" s="110">
        <f t="shared" si="83"/>
        <v>0</v>
      </c>
      <c r="AD200" s="112">
        <f t="shared" si="83"/>
        <v>0</v>
      </c>
      <c r="AE200" s="110">
        <f t="shared" si="68"/>
        <v>0</v>
      </c>
      <c r="AF200" s="2">
        <v>0</v>
      </c>
      <c r="AG200" s="110">
        <v>0</v>
      </c>
      <c r="AH200" s="112">
        <v>0</v>
      </c>
      <c r="AI200" s="110"/>
      <c r="AJ200" s="110"/>
      <c r="AL200" s="3"/>
      <c r="AM200" s="3"/>
    </row>
    <row r="201" spans="1:39" ht="19.899999999999999" customHeight="1" x14ac:dyDescent="0.2">
      <c r="A201" s="86"/>
      <c r="B201" s="114" t="s">
        <v>25</v>
      </c>
      <c r="C201" s="2">
        <v>0</v>
      </c>
      <c r="D201" s="2"/>
      <c r="E201" s="2">
        <v>0</v>
      </c>
      <c r="F201" s="2">
        <v>0</v>
      </c>
      <c r="G201" s="110">
        <f t="shared" si="62"/>
        <v>0</v>
      </c>
      <c r="H201" s="110"/>
      <c r="I201" s="110"/>
      <c r="J201" s="110"/>
      <c r="K201" s="110">
        <f t="shared" si="63"/>
        <v>0</v>
      </c>
      <c r="L201" s="2"/>
      <c r="M201" s="110"/>
      <c r="N201" s="112"/>
      <c r="O201" s="110">
        <f t="shared" si="64"/>
        <v>0</v>
      </c>
      <c r="P201" s="2">
        <v>0</v>
      </c>
      <c r="Q201" s="2">
        <v>0</v>
      </c>
      <c r="R201" s="2">
        <v>0</v>
      </c>
      <c r="S201" s="110">
        <v>0</v>
      </c>
      <c r="T201" s="2" t="s">
        <v>128</v>
      </c>
      <c r="U201" s="2" t="s">
        <v>128</v>
      </c>
      <c r="V201" s="2" t="s">
        <v>128</v>
      </c>
      <c r="W201" s="110">
        <v>0</v>
      </c>
      <c r="X201" s="2" t="s">
        <v>128</v>
      </c>
      <c r="Y201" s="2" t="s">
        <v>128</v>
      </c>
      <c r="Z201" s="2" t="s">
        <v>128</v>
      </c>
      <c r="AA201" s="103">
        <f t="shared" si="65"/>
        <v>0</v>
      </c>
      <c r="AB201" s="2">
        <f t="shared" si="73"/>
        <v>0</v>
      </c>
      <c r="AC201" s="110">
        <f t="shared" si="83"/>
        <v>0</v>
      </c>
      <c r="AD201" s="112">
        <f t="shared" si="83"/>
        <v>0</v>
      </c>
      <c r="AE201" s="110">
        <f t="shared" si="68"/>
        <v>0</v>
      </c>
      <c r="AF201" s="2">
        <v>0</v>
      </c>
      <c r="AG201" s="110">
        <v>0</v>
      </c>
      <c r="AH201" s="112">
        <v>0</v>
      </c>
      <c r="AI201" s="110"/>
      <c r="AJ201" s="110"/>
      <c r="AL201" s="3"/>
      <c r="AM201" s="3"/>
    </row>
    <row r="202" spans="1:39" ht="19.899999999999999" customHeight="1" x14ac:dyDescent="0.2">
      <c r="A202" s="86"/>
      <c r="B202" s="114" t="s">
        <v>26</v>
      </c>
      <c r="C202" s="2">
        <v>0</v>
      </c>
      <c r="D202" s="2"/>
      <c r="E202" s="2">
        <v>0</v>
      </c>
      <c r="F202" s="2">
        <v>0</v>
      </c>
      <c r="G202" s="110">
        <f t="shared" si="62"/>
        <v>0</v>
      </c>
      <c r="H202" s="110"/>
      <c r="I202" s="110"/>
      <c r="J202" s="110"/>
      <c r="K202" s="110">
        <f t="shared" si="63"/>
        <v>0</v>
      </c>
      <c r="L202" s="2"/>
      <c r="M202" s="110"/>
      <c r="N202" s="112"/>
      <c r="O202" s="110">
        <f t="shared" si="64"/>
        <v>0</v>
      </c>
      <c r="P202" s="2">
        <v>0</v>
      </c>
      <c r="Q202" s="2">
        <v>0</v>
      </c>
      <c r="R202" s="2">
        <v>0</v>
      </c>
      <c r="S202" s="110">
        <v>0</v>
      </c>
      <c r="T202" s="2" t="s">
        <v>128</v>
      </c>
      <c r="U202" s="2" t="s">
        <v>128</v>
      </c>
      <c r="V202" s="2" t="s">
        <v>128</v>
      </c>
      <c r="W202" s="110">
        <v>0</v>
      </c>
      <c r="X202" s="2" t="s">
        <v>128</v>
      </c>
      <c r="Y202" s="2" t="s">
        <v>128</v>
      </c>
      <c r="Z202" s="2" t="s">
        <v>128</v>
      </c>
      <c r="AA202" s="103">
        <f t="shared" si="65"/>
        <v>0</v>
      </c>
      <c r="AB202" s="2">
        <f t="shared" si="73"/>
        <v>0</v>
      </c>
      <c r="AC202" s="110">
        <f t="shared" si="83"/>
        <v>0</v>
      </c>
      <c r="AD202" s="112">
        <f t="shared" si="83"/>
        <v>0</v>
      </c>
      <c r="AE202" s="110">
        <f t="shared" si="68"/>
        <v>0</v>
      </c>
      <c r="AF202" s="2">
        <v>0</v>
      </c>
      <c r="AG202" s="110">
        <v>0</v>
      </c>
      <c r="AH202" s="112">
        <v>0</v>
      </c>
      <c r="AI202" s="110"/>
      <c r="AJ202" s="110"/>
      <c r="AL202" s="3"/>
      <c r="AM202" s="3"/>
    </row>
    <row r="203" spans="1:39" ht="19.899999999999999" customHeight="1" x14ac:dyDescent="0.2">
      <c r="A203" s="86"/>
      <c r="B203" s="114" t="s">
        <v>27</v>
      </c>
      <c r="C203" s="2">
        <v>73.580759999999998</v>
      </c>
      <c r="D203" s="2">
        <f>C203</f>
        <v>73.580759999999998</v>
      </c>
      <c r="E203" s="2">
        <v>0</v>
      </c>
      <c r="F203" s="2">
        <v>0</v>
      </c>
      <c r="G203" s="110">
        <f t="shared" ref="G203:G208" si="86">H203+I203+J203</f>
        <v>0</v>
      </c>
      <c r="H203" s="110"/>
      <c r="I203" s="110"/>
      <c r="J203" s="110"/>
      <c r="K203" s="110">
        <f t="shared" ref="K203:K208" si="87">L203+M203+N203</f>
        <v>0</v>
      </c>
      <c r="L203" s="2"/>
      <c r="M203" s="110"/>
      <c r="N203" s="112"/>
      <c r="O203" s="110">
        <f t="shared" ref="O203:O208" si="88">P203+Q203+R203</f>
        <v>30.120000000000054</v>
      </c>
      <c r="P203" s="2">
        <v>0</v>
      </c>
      <c r="Q203" s="2">
        <v>30.120000000000054</v>
      </c>
      <c r="R203" s="2">
        <v>0</v>
      </c>
      <c r="S203" s="110">
        <f>SUM(T203:V203)</f>
        <v>9.3491999999999962</v>
      </c>
      <c r="T203" s="2">
        <f>SUM(T199)-SUM(T200:T202)</f>
        <v>0</v>
      </c>
      <c r="U203" s="2">
        <f>SUM(U199)-SUM(U200:U202)</f>
        <v>9.3491999999999962</v>
      </c>
      <c r="V203" s="2">
        <f>SUM(V199)-SUM(V200:V202)</f>
        <v>0</v>
      </c>
      <c r="W203" s="110">
        <f>SUM(X203:Z203)</f>
        <v>9.3491999999999962</v>
      </c>
      <c r="X203" s="2">
        <f>SUM(X199)-SUM(X200:X202)</f>
        <v>0</v>
      </c>
      <c r="Y203" s="2">
        <f>SUM(Y199)-SUM(Y200:Y202)</f>
        <v>9.3491999999999962</v>
      </c>
      <c r="Z203" s="2">
        <f>SUM(Z199)-SUM(Z200:Z202)</f>
        <v>0</v>
      </c>
      <c r="AA203" s="103">
        <f t="shared" ref="AA203:AA208" si="89">SUM(AB203:AD203)</f>
        <v>0</v>
      </c>
      <c r="AB203" s="2">
        <f t="shared" si="73"/>
        <v>0</v>
      </c>
      <c r="AC203" s="110">
        <f t="shared" si="83"/>
        <v>0</v>
      </c>
      <c r="AD203" s="112">
        <f t="shared" si="83"/>
        <v>0</v>
      </c>
      <c r="AE203" s="110">
        <f t="shared" ref="AE203:AE208" si="90">AF203+AG203+AH203</f>
        <v>0</v>
      </c>
      <c r="AF203" s="2">
        <v>0</v>
      </c>
      <c r="AG203" s="110">
        <v>0</v>
      </c>
      <c r="AH203" s="112">
        <v>0</v>
      </c>
      <c r="AI203" s="110"/>
      <c r="AJ203" s="110"/>
      <c r="AL203" s="3"/>
      <c r="AM203" s="3"/>
    </row>
    <row r="204" spans="1:39" ht="48.75" customHeight="1" x14ac:dyDescent="0.2">
      <c r="A204" s="86">
        <v>31</v>
      </c>
      <c r="B204" s="107" t="s">
        <v>161</v>
      </c>
      <c r="C204" s="24">
        <v>3090.83232</v>
      </c>
      <c r="D204" s="24">
        <f>SUM(D205:D208)</f>
        <v>3090.83232</v>
      </c>
      <c r="E204" s="24">
        <v>0</v>
      </c>
      <c r="F204" s="24">
        <v>0</v>
      </c>
      <c r="G204" s="108">
        <f t="shared" si="86"/>
        <v>0</v>
      </c>
      <c r="H204" s="108">
        <f>SUM(H205:H208)</f>
        <v>0</v>
      </c>
      <c r="I204" s="108">
        <f>SUM(I205:I208)</f>
        <v>0</v>
      </c>
      <c r="J204" s="108">
        <f>SUM(J205:J208)</f>
        <v>0</v>
      </c>
      <c r="K204" s="108">
        <f t="shared" si="87"/>
        <v>0</v>
      </c>
      <c r="L204" s="24">
        <f>SUM(L205:L208)</f>
        <v>0</v>
      </c>
      <c r="M204" s="24">
        <f>SUM(M205:M208)</f>
        <v>0</v>
      </c>
      <c r="N204" s="24">
        <f>SUM(N205:N208)</f>
        <v>0</v>
      </c>
      <c r="O204" s="108">
        <f t="shared" si="88"/>
        <v>1270.7999999999993</v>
      </c>
      <c r="P204" s="24">
        <v>0</v>
      </c>
      <c r="Q204" s="24">
        <v>1270.7999999999993</v>
      </c>
      <c r="R204" s="24">
        <v>0</v>
      </c>
      <c r="S204" s="110">
        <f>SUM(T204,U204,V204)</f>
        <v>1241.76323</v>
      </c>
      <c r="T204" s="2" t="s">
        <v>128</v>
      </c>
      <c r="U204" s="2">
        <v>1241.76323</v>
      </c>
      <c r="V204" s="2" t="s">
        <v>128</v>
      </c>
      <c r="W204" s="29">
        <f>SUM(X204,Y204,Z204)</f>
        <v>1241.76323</v>
      </c>
      <c r="X204" s="111" t="s">
        <v>128</v>
      </c>
      <c r="Y204" s="111">
        <v>1241.76323</v>
      </c>
      <c r="Z204" s="111" t="s">
        <v>128</v>
      </c>
      <c r="AA204" s="103">
        <f t="shared" si="89"/>
        <v>0</v>
      </c>
      <c r="AB204" s="2">
        <f t="shared" si="73"/>
        <v>0</v>
      </c>
      <c r="AC204" s="110">
        <f t="shared" si="83"/>
        <v>0</v>
      </c>
      <c r="AD204" s="112">
        <f t="shared" si="83"/>
        <v>0</v>
      </c>
      <c r="AE204" s="29">
        <f t="shared" si="90"/>
        <v>0</v>
      </c>
      <c r="AF204" s="111">
        <f>SUM(AF205:AF208)</f>
        <v>0</v>
      </c>
      <c r="AG204" s="29">
        <f t="shared" ref="AG204:AH204" si="91">SUM(AG205:AG208)</f>
        <v>0</v>
      </c>
      <c r="AH204" s="113">
        <f t="shared" si="91"/>
        <v>0</v>
      </c>
      <c r="AI204" s="29"/>
      <c r="AJ204" s="29"/>
      <c r="AL204" s="3"/>
      <c r="AM204" s="3"/>
    </row>
    <row r="205" spans="1:39" ht="19.899999999999999" customHeight="1" x14ac:dyDescent="0.2">
      <c r="A205" s="86"/>
      <c r="B205" s="114" t="s">
        <v>24</v>
      </c>
      <c r="C205" s="2">
        <v>3000</v>
      </c>
      <c r="D205" s="2">
        <f>C205</f>
        <v>3000</v>
      </c>
      <c r="E205" s="2">
        <v>0</v>
      </c>
      <c r="F205" s="2">
        <v>0</v>
      </c>
      <c r="G205" s="110">
        <f t="shared" si="86"/>
        <v>0</v>
      </c>
      <c r="H205" s="110"/>
      <c r="I205" s="110"/>
      <c r="J205" s="110"/>
      <c r="K205" s="110">
        <f t="shared" si="87"/>
        <v>0</v>
      </c>
      <c r="L205" s="2"/>
      <c r="M205" s="110"/>
      <c r="N205" s="112"/>
      <c r="O205" s="110">
        <f t="shared" si="88"/>
        <v>1223.8240000000001</v>
      </c>
      <c r="P205" s="2">
        <v>0</v>
      </c>
      <c r="Q205" s="2">
        <v>1223.8240000000001</v>
      </c>
      <c r="R205" s="2">
        <v>0</v>
      </c>
      <c r="S205" s="110">
        <v>1222.6391599999999</v>
      </c>
      <c r="T205" s="2" t="s">
        <v>128</v>
      </c>
      <c r="U205" s="2">
        <v>1222.6391599999999</v>
      </c>
      <c r="V205" s="2" t="s">
        <v>128</v>
      </c>
      <c r="W205" s="110">
        <v>1222.6391599999999</v>
      </c>
      <c r="X205" s="2" t="s">
        <v>128</v>
      </c>
      <c r="Y205" s="2">
        <v>1222.6391599999999</v>
      </c>
      <c r="Z205" s="2" t="s">
        <v>128</v>
      </c>
      <c r="AA205" s="103">
        <f t="shared" si="89"/>
        <v>0</v>
      </c>
      <c r="AB205" s="2">
        <f t="shared" si="73"/>
        <v>0</v>
      </c>
      <c r="AC205" s="110">
        <f t="shared" si="83"/>
        <v>0</v>
      </c>
      <c r="AD205" s="112">
        <f t="shared" si="83"/>
        <v>0</v>
      </c>
      <c r="AE205" s="110">
        <f t="shared" si="90"/>
        <v>0</v>
      </c>
      <c r="AF205" s="2">
        <v>0</v>
      </c>
      <c r="AG205" s="110">
        <v>0</v>
      </c>
      <c r="AH205" s="112">
        <v>0</v>
      </c>
      <c r="AI205" s="110"/>
      <c r="AJ205" s="110"/>
      <c r="AL205" s="3"/>
      <c r="AM205" s="3"/>
    </row>
    <row r="206" spans="1:39" ht="19.899999999999999" customHeight="1" x14ac:dyDescent="0.2">
      <c r="A206" s="86"/>
      <c r="B206" s="114" t="s">
        <v>25</v>
      </c>
      <c r="C206" s="2">
        <v>0</v>
      </c>
      <c r="D206" s="2"/>
      <c r="E206" s="2">
        <v>0</v>
      </c>
      <c r="F206" s="2">
        <v>0</v>
      </c>
      <c r="G206" s="110">
        <f t="shared" si="86"/>
        <v>0</v>
      </c>
      <c r="H206" s="110"/>
      <c r="I206" s="110"/>
      <c r="J206" s="110"/>
      <c r="K206" s="110">
        <f t="shared" si="87"/>
        <v>0</v>
      </c>
      <c r="L206" s="2"/>
      <c r="M206" s="110"/>
      <c r="N206" s="112"/>
      <c r="O206" s="110">
        <f t="shared" si="88"/>
        <v>0</v>
      </c>
      <c r="P206" s="2">
        <v>0</v>
      </c>
      <c r="Q206" s="2">
        <v>0</v>
      </c>
      <c r="R206" s="2">
        <v>0</v>
      </c>
      <c r="S206" s="110">
        <v>0</v>
      </c>
      <c r="T206" s="2" t="s">
        <v>128</v>
      </c>
      <c r="U206" s="2" t="s">
        <v>128</v>
      </c>
      <c r="V206" s="2" t="s">
        <v>128</v>
      </c>
      <c r="W206" s="110">
        <v>0</v>
      </c>
      <c r="X206" s="2" t="s">
        <v>128</v>
      </c>
      <c r="Y206" s="2" t="s">
        <v>128</v>
      </c>
      <c r="Z206" s="2" t="s">
        <v>128</v>
      </c>
      <c r="AA206" s="103">
        <f t="shared" si="89"/>
        <v>0</v>
      </c>
      <c r="AB206" s="2">
        <f t="shared" si="73"/>
        <v>0</v>
      </c>
      <c r="AC206" s="110">
        <f t="shared" si="83"/>
        <v>0</v>
      </c>
      <c r="AD206" s="112">
        <f t="shared" si="83"/>
        <v>0</v>
      </c>
      <c r="AE206" s="110">
        <f t="shared" si="90"/>
        <v>0</v>
      </c>
      <c r="AF206" s="2">
        <v>0</v>
      </c>
      <c r="AG206" s="110">
        <v>0</v>
      </c>
      <c r="AH206" s="112">
        <v>0</v>
      </c>
      <c r="AI206" s="110"/>
      <c r="AJ206" s="110"/>
      <c r="AL206" s="3"/>
      <c r="AM206" s="3"/>
    </row>
    <row r="207" spans="1:39" ht="19.899999999999999" customHeight="1" x14ac:dyDescent="0.2">
      <c r="A207" s="86"/>
      <c r="B207" s="114" t="s">
        <v>26</v>
      </c>
      <c r="C207" s="2">
        <v>0</v>
      </c>
      <c r="D207" s="2"/>
      <c r="E207" s="2">
        <v>0</v>
      </c>
      <c r="F207" s="2">
        <v>0</v>
      </c>
      <c r="G207" s="110">
        <f t="shared" si="86"/>
        <v>0</v>
      </c>
      <c r="H207" s="110"/>
      <c r="I207" s="110"/>
      <c r="J207" s="110"/>
      <c r="K207" s="110">
        <f t="shared" si="87"/>
        <v>0</v>
      </c>
      <c r="L207" s="2"/>
      <c r="M207" s="110"/>
      <c r="N207" s="112"/>
      <c r="O207" s="110">
        <f t="shared" si="88"/>
        <v>0</v>
      </c>
      <c r="P207" s="2">
        <v>0</v>
      </c>
      <c r="Q207" s="2">
        <v>0</v>
      </c>
      <c r="R207" s="2">
        <v>0</v>
      </c>
      <c r="S207" s="110">
        <v>0</v>
      </c>
      <c r="T207" s="2" t="s">
        <v>128</v>
      </c>
      <c r="U207" s="2" t="s">
        <v>128</v>
      </c>
      <c r="V207" s="2" t="s">
        <v>128</v>
      </c>
      <c r="W207" s="110">
        <v>0</v>
      </c>
      <c r="X207" s="2" t="s">
        <v>128</v>
      </c>
      <c r="Y207" s="2" t="s">
        <v>128</v>
      </c>
      <c r="Z207" s="2" t="s">
        <v>128</v>
      </c>
      <c r="AA207" s="103">
        <f t="shared" si="89"/>
        <v>0</v>
      </c>
      <c r="AB207" s="2">
        <f t="shared" si="73"/>
        <v>0</v>
      </c>
      <c r="AC207" s="110">
        <f t="shared" ref="AC207:AD208" si="92">SUM(Y207,I207)-SUM(M207)-SUM(U207,-AG207)</f>
        <v>0</v>
      </c>
      <c r="AD207" s="112">
        <f t="shared" si="92"/>
        <v>0</v>
      </c>
      <c r="AE207" s="110">
        <f t="shared" si="90"/>
        <v>0</v>
      </c>
      <c r="AF207" s="2">
        <v>0</v>
      </c>
      <c r="AG207" s="110">
        <v>0</v>
      </c>
      <c r="AH207" s="112">
        <v>0</v>
      </c>
      <c r="AI207" s="110"/>
      <c r="AJ207" s="110"/>
      <c r="AL207" s="3"/>
      <c r="AM207" s="3"/>
    </row>
    <row r="208" spans="1:39" ht="19.899999999999999" customHeight="1" x14ac:dyDescent="0.2">
      <c r="A208" s="86"/>
      <c r="B208" s="114" t="s">
        <v>27</v>
      </c>
      <c r="C208" s="2">
        <v>90.832319999999996</v>
      </c>
      <c r="D208" s="2">
        <f>C208</f>
        <v>90.832319999999996</v>
      </c>
      <c r="E208" s="2">
        <v>0</v>
      </c>
      <c r="F208" s="2">
        <v>0</v>
      </c>
      <c r="G208" s="110">
        <f t="shared" si="86"/>
        <v>0</v>
      </c>
      <c r="H208" s="110"/>
      <c r="I208" s="110"/>
      <c r="J208" s="110"/>
      <c r="K208" s="110">
        <f t="shared" si="87"/>
        <v>0</v>
      </c>
      <c r="L208" s="2"/>
      <c r="M208" s="110"/>
      <c r="N208" s="112"/>
      <c r="O208" s="110">
        <f t="shared" si="88"/>
        <v>46.975999999999225</v>
      </c>
      <c r="P208" s="2">
        <v>0</v>
      </c>
      <c r="Q208" s="2">
        <v>46.975999999999225</v>
      </c>
      <c r="R208" s="2">
        <v>0</v>
      </c>
      <c r="S208" s="110">
        <f>SUM(T208:V208)</f>
        <v>19.124070000000074</v>
      </c>
      <c r="T208" s="2">
        <f>SUM(T204)-SUM(T205:T207)</f>
        <v>0</v>
      </c>
      <c r="U208" s="2">
        <f>SUM(U204)-SUM(U205:U207)</f>
        <v>19.124070000000074</v>
      </c>
      <c r="V208" s="2">
        <f>SUM(V204)-SUM(V205:V207)</f>
        <v>0</v>
      </c>
      <c r="W208" s="110">
        <f>SUM(X208:Z208)</f>
        <v>19.124070000000074</v>
      </c>
      <c r="X208" s="2">
        <f>SUM(X204)-SUM(X205:X207)</f>
        <v>0</v>
      </c>
      <c r="Y208" s="2">
        <f>SUM(Y204)-SUM(Y205:Y207)</f>
        <v>19.124070000000074</v>
      </c>
      <c r="Z208" s="2">
        <f>SUM(Z204)-SUM(Z205:Z207)</f>
        <v>0</v>
      </c>
      <c r="AA208" s="103">
        <f t="shared" si="89"/>
        <v>0</v>
      </c>
      <c r="AB208" s="2">
        <f t="shared" si="73"/>
        <v>0</v>
      </c>
      <c r="AC208" s="110">
        <f t="shared" si="92"/>
        <v>0</v>
      </c>
      <c r="AD208" s="112">
        <f t="shared" si="92"/>
        <v>0</v>
      </c>
      <c r="AE208" s="110">
        <f t="shared" si="90"/>
        <v>0</v>
      </c>
      <c r="AF208" s="2">
        <v>0</v>
      </c>
      <c r="AG208" s="110">
        <v>0</v>
      </c>
      <c r="AH208" s="112">
        <v>0</v>
      </c>
      <c r="AI208" s="110"/>
      <c r="AJ208" s="110"/>
      <c r="AL208" s="3"/>
      <c r="AM208" s="3"/>
    </row>
    <row r="209" spans="1:39" s="116" customFormat="1" ht="57.6" customHeight="1" x14ac:dyDescent="0.25">
      <c r="A209" s="16"/>
      <c r="B209" s="106" t="s">
        <v>32</v>
      </c>
      <c r="C209" s="14">
        <f t="shared" ref="C209:AH209" si="93">C210</f>
        <v>1147978.8908499999</v>
      </c>
      <c r="D209" s="14">
        <f t="shared" si="93"/>
        <v>30481.303680000005</v>
      </c>
      <c r="E209" s="14">
        <f t="shared" si="93"/>
        <v>953878.93290000013</v>
      </c>
      <c r="F209" s="14">
        <f t="shared" si="93"/>
        <v>953878.93289999978</v>
      </c>
      <c r="G209" s="14">
        <f t="shared" si="93"/>
        <v>0</v>
      </c>
      <c r="H209" s="19">
        <f t="shared" si="93"/>
        <v>0</v>
      </c>
      <c r="I209" s="19">
        <f t="shared" si="93"/>
        <v>0</v>
      </c>
      <c r="J209" s="19">
        <f t="shared" si="93"/>
        <v>0</v>
      </c>
      <c r="K209" s="14">
        <f t="shared" si="93"/>
        <v>0</v>
      </c>
      <c r="L209" s="19">
        <f t="shared" si="93"/>
        <v>0</v>
      </c>
      <c r="M209" s="14">
        <f t="shared" si="93"/>
        <v>0</v>
      </c>
      <c r="N209" s="20">
        <f t="shared" si="93"/>
        <v>0</v>
      </c>
      <c r="O209" s="14">
        <f t="shared" si="93"/>
        <v>195602.1</v>
      </c>
      <c r="P209" s="19">
        <f t="shared" si="93"/>
        <v>134489</v>
      </c>
      <c r="Q209" s="19">
        <f t="shared" si="93"/>
        <v>61113.100000000006</v>
      </c>
      <c r="R209" s="19">
        <f t="shared" si="93"/>
        <v>0</v>
      </c>
      <c r="S209" s="14">
        <f t="shared" si="93"/>
        <v>194099.95795000001</v>
      </c>
      <c r="T209" s="19">
        <f t="shared" si="93"/>
        <v>134488.88553</v>
      </c>
      <c r="U209" s="19">
        <f t="shared" si="93"/>
        <v>59611.072420000004</v>
      </c>
      <c r="V209" s="19">
        <f t="shared" si="93"/>
        <v>0</v>
      </c>
      <c r="W209" s="14">
        <f t="shared" si="93"/>
        <v>194099.95795000001</v>
      </c>
      <c r="X209" s="19">
        <f t="shared" si="93"/>
        <v>134488.88553</v>
      </c>
      <c r="Y209" s="19">
        <f t="shared" si="93"/>
        <v>59611.072420000004</v>
      </c>
      <c r="Z209" s="19">
        <f t="shared" si="93"/>
        <v>0</v>
      </c>
      <c r="AA209" s="14">
        <f t="shared" si="93"/>
        <v>0</v>
      </c>
      <c r="AB209" s="19">
        <f t="shared" si="93"/>
        <v>0</v>
      </c>
      <c r="AC209" s="14">
        <f t="shared" si="93"/>
        <v>0</v>
      </c>
      <c r="AD209" s="20">
        <f t="shared" si="93"/>
        <v>0</v>
      </c>
      <c r="AE209" s="14">
        <f t="shared" si="93"/>
        <v>0</v>
      </c>
      <c r="AF209" s="19">
        <f t="shared" si="93"/>
        <v>0</v>
      </c>
      <c r="AG209" s="14">
        <f t="shared" si="93"/>
        <v>0</v>
      </c>
      <c r="AH209" s="20">
        <f t="shared" si="93"/>
        <v>0</v>
      </c>
      <c r="AI209" s="14"/>
      <c r="AJ209" s="14"/>
      <c r="AL209" s="3"/>
      <c r="AM209" s="3"/>
    </row>
    <row r="210" spans="1:39" s="116" customFormat="1" ht="72.75" customHeight="1" x14ac:dyDescent="0.25">
      <c r="A210" s="16"/>
      <c r="B210" s="17" t="s">
        <v>33</v>
      </c>
      <c r="C210" s="14">
        <f t="shared" ref="C210:AH210" si="94">SUM(C211,C216,C221,C226)</f>
        <v>1147978.8908499999</v>
      </c>
      <c r="D210" s="14">
        <f t="shared" si="94"/>
        <v>30481.303680000005</v>
      </c>
      <c r="E210" s="14">
        <f t="shared" si="94"/>
        <v>953878.93290000013</v>
      </c>
      <c r="F210" s="14">
        <f t="shared" si="94"/>
        <v>953878.93289999978</v>
      </c>
      <c r="G210" s="14">
        <f t="shared" si="94"/>
        <v>0</v>
      </c>
      <c r="H210" s="19">
        <f t="shared" si="94"/>
        <v>0</v>
      </c>
      <c r="I210" s="19">
        <f t="shared" si="94"/>
        <v>0</v>
      </c>
      <c r="J210" s="19">
        <f t="shared" si="94"/>
        <v>0</v>
      </c>
      <c r="K210" s="14">
        <f t="shared" si="94"/>
        <v>0</v>
      </c>
      <c r="L210" s="19">
        <f t="shared" si="94"/>
        <v>0</v>
      </c>
      <c r="M210" s="14">
        <f t="shared" si="94"/>
        <v>0</v>
      </c>
      <c r="N210" s="20">
        <f t="shared" si="94"/>
        <v>0</v>
      </c>
      <c r="O210" s="14">
        <f t="shared" si="94"/>
        <v>195602.1</v>
      </c>
      <c r="P210" s="19">
        <f t="shared" si="94"/>
        <v>134489</v>
      </c>
      <c r="Q210" s="19">
        <f t="shared" si="94"/>
        <v>61113.100000000006</v>
      </c>
      <c r="R210" s="19">
        <f t="shared" si="94"/>
        <v>0</v>
      </c>
      <c r="S210" s="14">
        <f t="shared" si="94"/>
        <v>194099.95795000001</v>
      </c>
      <c r="T210" s="19">
        <f t="shared" si="94"/>
        <v>134488.88553</v>
      </c>
      <c r="U210" s="19">
        <f t="shared" si="94"/>
        <v>59611.072420000004</v>
      </c>
      <c r="V210" s="19">
        <f t="shared" si="94"/>
        <v>0</v>
      </c>
      <c r="W210" s="14">
        <f t="shared" si="94"/>
        <v>194099.95795000001</v>
      </c>
      <c r="X210" s="19">
        <f t="shared" si="94"/>
        <v>134488.88553</v>
      </c>
      <c r="Y210" s="19">
        <f t="shared" si="94"/>
        <v>59611.072420000004</v>
      </c>
      <c r="Z210" s="19">
        <f t="shared" si="94"/>
        <v>0</v>
      </c>
      <c r="AA210" s="14">
        <f t="shared" si="94"/>
        <v>0</v>
      </c>
      <c r="AB210" s="19">
        <f t="shared" si="94"/>
        <v>0</v>
      </c>
      <c r="AC210" s="14">
        <f t="shared" si="94"/>
        <v>0</v>
      </c>
      <c r="AD210" s="20">
        <f t="shared" si="94"/>
        <v>0</v>
      </c>
      <c r="AE210" s="14">
        <f t="shared" si="94"/>
        <v>0</v>
      </c>
      <c r="AF210" s="19">
        <f t="shared" si="94"/>
        <v>0</v>
      </c>
      <c r="AG210" s="14">
        <f t="shared" si="94"/>
        <v>0</v>
      </c>
      <c r="AH210" s="20">
        <f t="shared" si="94"/>
        <v>0</v>
      </c>
      <c r="AI210" s="14"/>
      <c r="AJ210" s="14"/>
      <c r="AL210" s="3"/>
      <c r="AM210" s="3"/>
    </row>
    <row r="211" spans="1:39" ht="114" customHeight="1" x14ac:dyDescent="0.2">
      <c r="A211" s="86">
        <v>32</v>
      </c>
      <c r="B211" s="107" t="s">
        <v>162</v>
      </c>
      <c r="C211" s="24">
        <v>134819.05899999998</v>
      </c>
      <c r="D211" s="24">
        <f>SUM(D212:D215)</f>
        <v>7172.0098000000007</v>
      </c>
      <c r="E211" s="24">
        <v>117905.30708</v>
      </c>
      <c r="F211" s="24">
        <v>117905.30707999998</v>
      </c>
      <c r="G211" s="108">
        <f t="shared" ref="G211:G230" si="95">H211+I211+J211</f>
        <v>0</v>
      </c>
      <c r="H211" s="108">
        <f>SUM(H212:H215)</f>
        <v>0</v>
      </c>
      <c r="I211" s="108">
        <f>SUM(I212:I215)</f>
        <v>0</v>
      </c>
      <c r="J211" s="108">
        <f>SUM(J212:J215)</f>
        <v>0</v>
      </c>
      <c r="K211" s="108">
        <f t="shared" ref="K211:K230" si="96">L211+M211+N211</f>
        <v>0</v>
      </c>
      <c r="L211" s="24">
        <f>SUM(L212:L215)</f>
        <v>0</v>
      </c>
      <c r="M211" s="24">
        <f>SUM(M212:M215)</f>
        <v>0</v>
      </c>
      <c r="N211" s="24">
        <f>SUM(N212:N215)</f>
        <v>0</v>
      </c>
      <c r="O211" s="108">
        <f t="shared" ref="O211:O226" si="97">P211+Q211+R211</f>
        <v>18414.2</v>
      </c>
      <c r="P211" s="24">
        <v>2000</v>
      </c>
      <c r="Q211" s="24">
        <v>16414.2</v>
      </c>
      <c r="R211" s="24">
        <v>0</v>
      </c>
      <c r="S211" s="110">
        <f>SUM(T211,U211,V211)</f>
        <v>16913.751920000002</v>
      </c>
      <c r="T211" s="2">
        <v>2000</v>
      </c>
      <c r="U211" s="2">
        <v>14913.751920000001</v>
      </c>
      <c r="V211" s="2" t="s">
        <v>128</v>
      </c>
      <c r="W211" s="29">
        <f>SUM(X211,Y211,Z211)</f>
        <v>16913.751920000002</v>
      </c>
      <c r="X211" s="111">
        <v>2000</v>
      </c>
      <c r="Y211" s="111">
        <v>14913.751920000001</v>
      </c>
      <c r="Z211" s="111" t="s">
        <v>128</v>
      </c>
      <c r="AA211" s="103">
        <f t="shared" ref="AA211:AA230" si="98">SUM(AB211:AD211)</f>
        <v>0</v>
      </c>
      <c r="AB211" s="2">
        <f t="shared" ref="AB211:AB230" si="99">SUM(X211,H211)-SUM(L211)-SUM(T211,-AF211)</f>
        <v>0</v>
      </c>
      <c r="AC211" s="110">
        <f t="shared" ref="AC211:AD230" si="100">SUM(Y211,I211)-SUM(M211)-SUM(U211,-AG211)</f>
        <v>0</v>
      </c>
      <c r="AD211" s="112">
        <f t="shared" si="100"/>
        <v>0</v>
      </c>
      <c r="AE211" s="29">
        <f t="shared" ref="AE211:AE230" si="101">AF211+AG211+AH211</f>
        <v>0</v>
      </c>
      <c r="AF211" s="111">
        <f>SUM(AF212:AF215)</f>
        <v>0</v>
      </c>
      <c r="AG211" s="29">
        <f t="shared" ref="AG211:AH211" si="102">SUM(AG212:AG215)</f>
        <v>0</v>
      </c>
      <c r="AH211" s="113">
        <f t="shared" si="102"/>
        <v>0</v>
      </c>
      <c r="AI211" s="29" t="s">
        <v>304</v>
      </c>
      <c r="AJ211" s="29" t="s">
        <v>305</v>
      </c>
      <c r="AL211" s="3"/>
      <c r="AM211" s="3"/>
    </row>
    <row r="212" spans="1:39" ht="19.899999999999999" customHeight="1" x14ac:dyDescent="0.2">
      <c r="A212" s="86"/>
      <c r="B212" s="114" t="s">
        <v>24</v>
      </c>
      <c r="C212" s="2">
        <v>0</v>
      </c>
      <c r="D212" s="2">
        <f>C212</f>
        <v>0</v>
      </c>
      <c r="E212" s="2">
        <v>0</v>
      </c>
      <c r="F212" s="2">
        <v>0</v>
      </c>
      <c r="G212" s="110">
        <f t="shared" si="95"/>
        <v>0</v>
      </c>
      <c r="H212" s="110"/>
      <c r="I212" s="110"/>
      <c r="J212" s="110"/>
      <c r="K212" s="110">
        <f t="shared" si="96"/>
        <v>0</v>
      </c>
      <c r="L212" s="2"/>
      <c r="M212" s="110"/>
      <c r="N212" s="112"/>
      <c r="O212" s="110">
        <f t="shared" si="97"/>
        <v>0</v>
      </c>
      <c r="P212" s="2">
        <v>0</v>
      </c>
      <c r="Q212" s="2">
        <v>0</v>
      </c>
      <c r="R212" s="2">
        <v>0</v>
      </c>
      <c r="S212" s="110">
        <v>0</v>
      </c>
      <c r="T212" s="2" t="s">
        <v>128</v>
      </c>
      <c r="U212" s="2" t="s">
        <v>128</v>
      </c>
      <c r="V212" s="2" t="s">
        <v>128</v>
      </c>
      <c r="W212" s="110">
        <v>0</v>
      </c>
      <c r="X212" s="2" t="s">
        <v>128</v>
      </c>
      <c r="Y212" s="2" t="s">
        <v>128</v>
      </c>
      <c r="Z212" s="2" t="s">
        <v>128</v>
      </c>
      <c r="AA212" s="103">
        <f t="shared" si="98"/>
        <v>0</v>
      </c>
      <c r="AB212" s="2">
        <f t="shared" si="99"/>
        <v>0</v>
      </c>
      <c r="AC212" s="110">
        <f t="shared" si="100"/>
        <v>0</v>
      </c>
      <c r="AD212" s="112">
        <f t="shared" si="100"/>
        <v>0</v>
      </c>
      <c r="AE212" s="110">
        <f t="shared" si="101"/>
        <v>0</v>
      </c>
      <c r="AF212" s="2">
        <v>0</v>
      </c>
      <c r="AG212" s="110">
        <v>0</v>
      </c>
      <c r="AH212" s="112">
        <v>0</v>
      </c>
      <c r="AI212" s="110"/>
      <c r="AJ212" s="110"/>
      <c r="AL212" s="3"/>
      <c r="AM212" s="3"/>
    </row>
    <row r="213" spans="1:39" ht="19.899999999999999" customHeight="1" x14ac:dyDescent="0.2">
      <c r="A213" s="86"/>
      <c r="B213" s="114" t="s">
        <v>25</v>
      </c>
      <c r="C213" s="2">
        <v>127647.04919999999</v>
      </c>
      <c r="D213" s="2"/>
      <c r="E213" s="2">
        <v>111744.41160000001</v>
      </c>
      <c r="F213" s="2">
        <v>111744.41159999999</v>
      </c>
      <c r="G213" s="110">
        <f t="shared" si="95"/>
        <v>0</v>
      </c>
      <c r="H213" s="110"/>
      <c r="I213" s="110"/>
      <c r="J213" s="110"/>
      <c r="K213" s="110">
        <f t="shared" si="96"/>
        <v>0</v>
      </c>
      <c r="L213" s="2"/>
      <c r="M213" s="110"/>
      <c r="N213" s="112"/>
      <c r="O213" s="110">
        <f t="shared" si="97"/>
        <v>15902.637599999987</v>
      </c>
      <c r="P213" s="2">
        <v>2000</v>
      </c>
      <c r="Q213" s="2">
        <v>13902.637599999987</v>
      </c>
      <c r="R213" s="2">
        <v>0</v>
      </c>
      <c r="S213" s="110">
        <v>15902.6376</v>
      </c>
      <c r="T213" s="2">
        <v>2000</v>
      </c>
      <c r="U213" s="2">
        <v>13902.6376</v>
      </c>
      <c r="V213" s="2" t="s">
        <v>128</v>
      </c>
      <c r="W213" s="110">
        <v>15902.6376</v>
      </c>
      <c r="X213" s="2">
        <v>2000</v>
      </c>
      <c r="Y213" s="2">
        <v>13902.6376</v>
      </c>
      <c r="Z213" s="2" t="s">
        <v>128</v>
      </c>
      <c r="AA213" s="103">
        <f t="shared" si="98"/>
        <v>0</v>
      </c>
      <c r="AB213" s="2">
        <f t="shared" si="99"/>
        <v>0</v>
      </c>
      <c r="AC213" s="110">
        <f t="shared" si="100"/>
        <v>0</v>
      </c>
      <c r="AD213" s="112">
        <f t="shared" si="100"/>
        <v>0</v>
      </c>
      <c r="AE213" s="110">
        <f t="shared" si="101"/>
        <v>0</v>
      </c>
      <c r="AF213" s="2">
        <v>0</v>
      </c>
      <c r="AG213" s="110">
        <v>0</v>
      </c>
      <c r="AH213" s="112">
        <v>0</v>
      </c>
      <c r="AI213" s="110"/>
      <c r="AJ213" s="110"/>
      <c r="AL213" s="3"/>
      <c r="AM213" s="3"/>
    </row>
    <row r="214" spans="1:39" ht="19.899999999999999" customHeight="1" x14ac:dyDescent="0.2">
      <c r="A214" s="86"/>
      <c r="B214" s="114" t="s">
        <v>26</v>
      </c>
      <c r="C214" s="2">
        <v>0</v>
      </c>
      <c r="D214" s="2"/>
      <c r="E214" s="2">
        <v>0</v>
      </c>
      <c r="F214" s="2">
        <v>0</v>
      </c>
      <c r="G214" s="110">
        <f t="shared" si="95"/>
        <v>0</v>
      </c>
      <c r="H214" s="110"/>
      <c r="I214" s="110"/>
      <c r="J214" s="110"/>
      <c r="K214" s="110">
        <f t="shared" si="96"/>
        <v>0</v>
      </c>
      <c r="L214" s="2"/>
      <c r="M214" s="110"/>
      <c r="N214" s="112"/>
      <c r="O214" s="110">
        <f t="shared" si="97"/>
        <v>0</v>
      </c>
      <c r="P214" s="2">
        <v>0</v>
      </c>
      <c r="Q214" s="2">
        <v>0</v>
      </c>
      <c r="R214" s="2">
        <v>0</v>
      </c>
      <c r="S214" s="110">
        <v>0</v>
      </c>
      <c r="T214" s="2" t="s">
        <v>128</v>
      </c>
      <c r="U214" s="2" t="s">
        <v>128</v>
      </c>
      <c r="V214" s="2" t="s">
        <v>128</v>
      </c>
      <c r="W214" s="110">
        <v>0</v>
      </c>
      <c r="X214" s="2" t="s">
        <v>128</v>
      </c>
      <c r="Y214" s="2" t="s">
        <v>128</v>
      </c>
      <c r="Z214" s="2" t="s">
        <v>128</v>
      </c>
      <c r="AA214" s="103">
        <f t="shared" si="98"/>
        <v>0</v>
      </c>
      <c r="AB214" s="2">
        <f t="shared" si="99"/>
        <v>0</v>
      </c>
      <c r="AC214" s="110">
        <f t="shared" si="100"/>
        <v>0</v>
      </c>
      <c r="AD214" s="112">
        <f t="shared" si="100"/>
        <v>0</v>
      </c>
      <c r="AE214" s="110">
        <f t="shared" si="101"/>
        <v>0</v>
      </c>
      <c r="AF214" s="2">
        <v>0</v>
      </c>
      <c r="AG214" s="110">
        <v>0</v>
      </c>
      <c r="AH214" s="112">
        <v>0</v>
      </c>
      <c r="AI214" s="110"/>
      <c r="AJ214" s="110"/>
      <c r="AL214" s="3"/>
      <c r="AM214" s="3"/>
    </row>
    <row r="215" spans="1:39" ht="19.899999999999999" customHeight="1" x14ac:dyDescent="0.2">
      <c r="A215" s="86"/>
      <c r="B215" s="114" t="s">
        <v>27</v>
      </c>
      <c r="C215" s="2">
        <v>7172.0098000000007</v>
      </c>
      <c r="D215" s="2">
        <f>C215</f>
        <v>7172.0098000000007</v>
      </c>
      <c r="E215" s="2">
        <v>6160.895480000001</v>
      </c>
      <c r="F215" s="2">
        <v>6160.895480000001</v>
      </c>
      <c r="G215" s="110">
        <f t="shared" si="95"/>
        <v>0</v>
      </c>
      <c r="H215" s="110"/>
      <c r="I215" s="110"/>
      <c r="J215" s="110"/>
      <c r="K215" s="110">
        <f t="shared" si="96"/>
        <v>0</v>
      </c>
      <c r="L215" s="2"/>
      <c r="M215" s="110"/>
      <c r="N215" s="112"/>
      <c r="O215" s="110">
        <f t="shared" si="97"/>
        <v>2511.562400000013</v>
      </c>
      <c r="P215" s="2">
        <v>0</v>
      </c>
      <c r="Q215" s="2">
        <v>2511.562400000013</v>
      </c>
      <c r="R215" s="2">
        <v>0</v>
      </c>
      <c r="S215" s="110">
        <f>SUM(T215:V215)</f>
        <v>1011.1143200000006</v>
      </c>
      <c r="T215" s="2">
        <f>SUM(T211)-SUM(T212:T214)</f>
        <v>0</v>
      </c>
      <c r="U215" s="2">
        <f>SUM(U211)-SUM(U212:U214)</f>
        <v>1011.1143200000006</v>
      </c>
      <c r="V215" s="2">
        <f>SUM(V211)-SUM(V212:V214)</f>
        <v>0</v>
      </c>
      <c r="W215" s="110">
        <f>SUM(X215:Z215)</f>
        <v>1011.1143200000006</v>
      </c>
      <c r="X215" s="2">
        <f>SUM(X211)-SUM(X212:X214)</f>
        <v>0</v>
      </c>
      <c r="Y215" s="2">
        <f>SUM(Y211)-SUM(Y212:Y214)</f>
        <v>1011.1143200000006</v>
      </c>
      <c r="Z215" s="2">
        <f>SUM(Z211)-SUM(Z212:Z214)</f>
        <v>0</v>
      </c>
      <c r="AA215" s="103">
        <f t="shared" si="98"/>
        <v>0</v>
      </c>
      <c r="AB215" s="2">
        <f t="shared" si="99"/>
        <v>0</v>
      </c>
      <c r="AC215" s="110">
        <f t="shared" si="100"/>
        <v>0</v>
      </c>
      <c r="AD215" s="112">
        <f t="shared" si="100"/>
        <v>0</v>
      </c>
      <c r="AE215" s="110">
        <f t="shared" si="101"/>
        <v>0</v>
      </c>
      <c r="AF215" s="2">
        <v>0</v>
      </c>
      <c r="AG215" s="110">
        <v>0</v>
      </c>
      <c r="AH215" s="112">
        <v>0</v>
      </c>
      <c r="AI215" s="110"/>
      <c r="AJ215" s="110"/>
      <c r="AL215" s="3"/>
      <c r="AM215" s="3"/>
    </row>
    <row r="216" spans="1:39" ht="116.25" customHeight="1" x14ac:dyDescent="0.2">
      <c r="A216" s="86">
        <v>33</v>
      </c>
      <c r="B216" s="107" t="s">
        <v>163</v>
      </c>
      <c r="C216" s="24">
        <v>602028.21866000001</v>
      </c>
      <c r="D216" s="24">
        <f>SUM(D217:D220)</f>
        <v>12697.54846</v>
      </c>
      <c r="E216" s="24">
        <v>476804.42955000023</v>
      </c>
      <c r="F216" s="24">
        <v>476804.42955</v>
      </c>
      <c r="G216" s="108">
        <f t="shared" si="95"/>
        <v>0</v>
      </c>
      <c r="H216" s="108">
        <f>SUM(H217:H220)</f>
        <v>0</v>
      </c>
      <c r="I216" s="108">
        <f>SUM(I217:I220)</f>
        <v>0</v>
      </c>
      <c r="J216" s="108">
        <f>SUM(J217:J220)</f>
        <v>0</v>
      </c>
      <c r="K216" s="108">
        <f t="shared" si="96"/>
        <v>0</v>
      </c>
      <c r="L216" s="24">
        <f>SUM(L217:L220)</f>
        <v>0</v>
      </c>
      <c r="M216" s="24">
        <f>SUM(M217:M220)</f>
        <v>0</v>
      </c>
      <c r="N216" s="24">
        <f>SUM(N217:N220)</f>
        <v>0</v>
      </c>
      <c r="O216" s="108">
        <f t="shared" si="97"/>
        <v>125224.6</v>
      </c>
      <c r="P216" s="24">
        <v>93953</v>
      </c>
      <c r="Q216" s="24">
        <v>31271.599999999999</v>
      </c>
      <c r="R216" s="24">
        <v>0</v>
      </c>
      <c r="S216" s="110">
        <f>SUM(T216,U216,V216)</f>
        <v>125223.78911</v>
      </c>
      <c r="T216" s="2">
        <v>93952.977039999998</v>
      </c>
      <c r="U216" s="2">
        <v>31270.81207</v>
      </c>
      <c r="V216" s="2" t="s">
        <v>128</v>
      </c>
      <c r="W216" s="29">
        <f>SUM(X216,Y216,Z216)</f>
        <v>125223.78911</v>
      </c>
      <c r="X216" s="111">
        <v>93952.977039999998</v>
      </c>
      <c r="Y216" s="111">
        <v>31270.812070000004</v>
      </c>
      <c r="Z216" s="111" t="s">
        <v>128</v>
      </c>
      <c r="AA216" s="103">
        <f t="shared" si="98"/>
        <v>0</v>
      </c>
      <c r="AB216" s="2">
        <f t="shared" si="99"/>
        <v>0</v>
      </c>
      <c r="AC216" s="110">
        <f t="shared" si="100"/>
        <v>0</v>
      </c>
      <c r="AD216" s="112">
        <f t="shared" si="100"/>
        <v>0</v>
      </c>
      <c r="AE216" s="29">
        <f t="shared" si="101"/>
        <v>0</v>
      </c>
      <c r="AF216" s="111">
        <f>SUM(AF217:AF220)</f>
        <v>0</v>
      </c>
      <c r="AG216" s="29">
        <f t="shared" ref="AG216:AH216" si="103">SUM(AG217:AG220)</f>
        <v>0</v>
      </c>
      <c r="AH216" s="113">
        <f t="shared" si="103"/>
        <v>0</v>
      </c>
      <c r="AI216" s="29" t="s">
        <v>107</v>
      </c>
      <c r="AJ216" s="29" t="s">
        <v>127</v>
      </c>
      <c r="AL216" s="3"/>
      <c r="AM216" s="3"/>
    </row>
    <row r="217" spans="1:39" ht="19.899999999999999" customHeight="1" x14ac:dyDescent="0.2">
      <c r="A217" s="86"/>
      <c r="B217" s="114" t="s">
        <v>24</v>
      </c>
      <c r="C217" s="2">
        <v>0</v>
      </c>
      <c r="D217" s="2">
        <f>C217</f>
        <v>0</v>
      </c>
      <c r="E217" s="2">
        <v>0</v>
      </c>
      <c r="F217" s="2">
        <v>0</v>
      </c>
      <c r="G217" s="110">
        <f t="shared" si="95"/>
        <v>0</v>
      </c>
      <c r="H217" s="110"/>
      <c r="I217" s="110"/>
      <c r="J217" s="110"/>
      <c r="K217" s="110">
        <f t="shared" si="96"/>
        <v>0</v>
      </c>
      <c r="L217" s="2"/>
      <c r="M217" s="110"/>
      <c r="N217" s="112"/>
      <c r="O217" s="110">
        <f t="shared" si="97"/>
        <v>0</v>
      </c>
      <c r="P217" s="2">
        <v>0</v>
      </c>
      <c r="Q217" s="2">
        <v>0</v>
      </c>
      <c r="R217" s="2">
        <v>0</v>
      </c>
      <c r="S217" s="110">
        <v>0</v>
      </c>
      <c r="T217" s="2" t="s">
        <v>128</v>
      </c>
      <c r="U217" s="2" t="s">
        <v>128</v>
      </c>
      <c r="V217" s="2" t="s">
        <v>128</v>
      </c>
      <c r="W217" s="110">
        <v>0</v>
      </c>
      <c r="X217" s="2" t="s">
        <v>128</v>
      </c>
      <c r="Y217" s="2" t="s">
        <v>128</v>
      </c>
      <c r="Z217" s="2" t="s">
        <v>128</v>
      </c>
      <c r="AA217" s="103">
        <f t="shared" si="98"/>
        <v>0</v>
      </c>
      <c r="AB217" s="2">
        <f t="shared" si="99"/>
        <v>0</v>
      </c>
      <c r="AC217" s="110">
        <f t="shared" si="100"/>
        <v>0</v>
      </c>
      <c r="AD217" s="112">
        <f t="shared" si="100"/>
        <v>0</v>
      </c>
      <c r="AE217" s="110">
        <f t="shared" si="101"/>
        <v>0</v>
      </c>
      <c r="AF217" s="2">
        <v>0</v>
      </c>
      <c r="AG217" s="110">
        <v>0</v>
      </c>
      <c r="AH217" s="112">
        <v>0</v>
      </c>
      <c r="AI217" s="110"/>
      <c r="AJ217" s="110"/>
      <c r="AL217" s="3"/>
      <c r="AM217" s="3"/>
    </row>
    <row r="218" spans="1:39" ht="19.899999999999999" customHeight="1" x14ac:dyDescent="0.2">
      <c r="A218" s="86"/>
      <c r="B218" s="114" t="s">
        <v>25</v>
      </c>
      <c r="C218" s="2">
        <v>589330.67019999993</v>
      </c>
      <c r="D218" s="2"/>
      <c r="E218" s="2">
        <v>467640.51575000014</v>
      </c>
      <c r="F218" s="2">
        <v>467640.5157499999</v>
      </c>
      <c r="G218" s="110">
        <f t="shared" si="95"/>
        <v>0</v>
      </c>
      <c r="H218" s="110"/>
      <c r="I218" s="110"/>
      <c r="J218" s="110"/>
      <c r="K218" s="110">
        <f t="shared" si="96"/>
        <v>0</v>
      </c>
      <c r="L218" s="2"/>
      <c r="M218" s="110"/>
      <c r="N218" s="112"/>
      <c r="O218" s="110">
        <f t="shared" si="97"/>
        <v>121690.15445</v>
      </c>
      <c r="P218" s="2">
        <v>93952.977039999998</v>
      </c>
      <c r="Q218" s="2">
        <v>27737.17741</v>
      </c>
      <c r="R218" s="2">
        <v>0</v>
      </c>
      <c r="S218" s="110">
        <v>121690.15445</v>
      </c>
      <c r="T218" s="2">
        <v>93952.977039999998</v>
      </c>
      <c r="U218" s="2">
        <v>27737.17741</v>
      </c>
      <c r="V218" s="2" t="s">
        <v>128</v>
      </c>
      <c r="W218" s="110">
        <v>121690.15445000002</v>
      </c>
      <c r="X218" s="2">
        <v>93952.977039999998</v>
      </c>
      <c r="Y218" s="2">
        <v>27737.177410000004</v>
      </c>
      <c r="Z218" s="2" t="s">
        <v>128</v>
      </c>
      <c r="AA218" s="103">
        <f t="shared" si="98"/>
        <v>0</v>
      </c>
      <c r="AB218" s="2">
        <f t="shared" si="99"/>
        <v>0</v>
      </c>
      <c r="AC218" s="110">
        <f t="shared" si="100"/>
        <v>0</v>
      </c>
      <c r="AD218" s="112">
        <f t="shared" si="100"/>
        <v>0</v>
      </c>
      <c r="AE218" s="110">
        <f t="shared" si="101"/>
        <v>0</v>
      </c>
      <c r="AF218" s="2">
        <v>0</v>
      </c>
      <c r="AG218" s="110">
        <v>0</v>
      </c>
      <c r="AH218" s="112">
        <v>0</v>
      </c>
      <c r="AI218" s="110"/>
      <c r="AJ218" s="110"/>
      <c r="AL218" s="3"/>
      <c r="AM218" s="3"/>
    </row>
    <row r="219" spans="1:39" ht="19.899999999999999" customHeight="1" x14ac:dyDescent="0.2">
      <c r="A219" s="86"/>
      <c r="B219" s="114" t="s">
        <v>26</v>
      </c>
      <c r="C219" s="2">
        <v>0</v>
      </c>
      <c r="D219" s="2"/>
      <c r="E219" s="2">
        <v>0</v>
      </c>
      <c r="F219" s="2">
        <v>0</v>
      </c>
      <c r="G219" s="110">
        <f t="shared" si="95"/>
        <v>0</v>
      </c>
      <c r="H219" s="110"/>
      <c r="I219" s="110"/>
      <c r="J219" s="110"/>
      <c r="K219" s="110">
        <f t="shared" si="96"/>
        <v>0</v>
      </c>
      <c r="L219" s="2"/>
      <c r="M219" s="110"/>
      <c r="N219" s="112"/>
      <c r="O219" s="110">
        <f t="shared" si="97"/>
        <v>0</v>
      </c>
      <c r="P219" s="2">
        <v>0</v>
      </c>
      <c r="Q219" s="2">
        <v>0</v>
      </c>
      <c r="R219" s="2">
        <v>0</v>
      </c>
      <c r="S219" s="110">
        <v>0</v>
      </c>
      <c r="T219" s="2" t="s">
        <v>128</v>
      </c>
      <c r="U219" s="2" t="s">
        <v>128</v>
      </c>
      <c r="V219" s="2" t="s">
        <v>128</v>
      </c>
      <c r="W219" s="110">
        <v>0</v>
      </c>
      <c r="X219" s="2" t="s">
        <v>128</v>
      </c>
      <c r="Y219" s="2" t="s">
        <v>128</v>
      </c>
      <c r="Z219" s="2" t="s">
        <v>128</v>
      </c>
      <c r="AA219" s="103">
        <f t="shared" si="98"/>
        <v>0</v>
      </c>
      <c r="AB219" s="2">
        <f t="shared" si="99"/>
        <v>0</v>
      </c>
      <c r="AC219" s="110">
        <f t="shared" si="100"/>
        <v>0</v>
      </c>
      <c r="AD219" s="112">
        <f t="shared" si="100"/>
        <v>0</v>
      </c>
      <c r="AE219" s="110">
        <f t="shared" si="101"/>
        <v>0</v>
      </c>
      <c r="AF219" s="2">
        <v>0</v>
      </c>
      <c r="AG219" s="110">
        <v>0</v>
      </c>
      <c r="AH219" s="112">
        <v>0</v>
      </c>
      <c r="AI219" s="110"/>
      <c r="AJ219" s="110"/>
      <c r="AL219" s="3"/>
      <c r="AM219" s="3"/>
    </row>
    <row r="220" spans="1:39" ht="19.899999999999999" customHeight="1" x14ac:dyDescent="0.2">
      <c r="A220" s="86"/>
      <c r="B220" s="114" t="s">
        <v>27</v>
      </c>
      <c r="C220" s="2">
        <v>12697.54846</v>
      </c>
      <c r="D220" s="2">
        <f>C220</f>
        <v>12697.54846</v>
      </c>
      <c r="E220" s="2">
        <v>9163.9138000000003</v>
      </c>
      <c r="F220" s="2">
        <v>9163.9138000000003</v>
      </c>
      <c r="G220" s="110">
        <f t="shared" si="95"/>
        <v>0</v>
      </c>
      <c r="H220" s="110"/>
      <c r="I220" s="110"/>
      <c r="J220" s="110"/>
      <c r="K220" s="110">
        <f t="shared" si="96"/>
        <v>0</v>
      </c>
      <c r="L220" s="2"/>
      <c r="M220" s="110"/>
      <c r="N220" s="112"/>
      <c r="O220" s="110">
        <f t="shared" si="97"/>
        <v>3534.4455500000031</v>
      </c>
      <c r="P220" s="2">
        <v>2.2960000002058223E-2</v>
      </c>
      <c r="Q220" s="2">
        <v>3534.422590000001</v>
      </c>
      <c r="R220" s="2">
        <v>0</v>
      </c>
      <c r="S220" s="110">
        <f>SUM(T220:V220)</f>
        <v>3533.6346599999997</v>
      </c>
      <c r="T220" s="2">
        <f>SUM(T216)-SUM(T217:T219)</f>
        <v>0</v>
      </c>
      <c r="U220" s="2">
        <f>SUM(U216)-SUM(U217:U219)</f>
        <v>3533.6346599999997</v>
      </c>
      <c r="V220" s="2">
        <f>SUM(V216)-SUM(V217:V219)</f>
        <v>0</v>
      </c>
      <c r="W220" s="110">
        <f>SUM(X220:Z220)</f>
        <v>3533.6346599999997</v>
      </c>
      <c r="X220" s="2">
        <f>SUM(X216)-SUM(X217:X219)</f>
        <v>0</v>
      </c>
      <c r="Y220" s="2">
        <f>SUM(Y216)-SUM(Y217:Y219)</f>
        <v>3533.6346599999997</v>
      </c>
      <c r="Z220" s="2">
        <f>SUM(Z216)-SUM(Z217:Z219)</f>
        <v>0</v>
      </c>
      <c r="AA220" s="103">
        <f t="shared" si="98"/>
        <v>0</v>
      </c>
      <c r="AB220" s="2">
        <f t="shared" si="99"/>
        <v>0</v>
      </c>
      <c r="AC220" s="110">
        <f>SUM(Y220,I220)-SUM(M220)-SUM(U220,-AG220)</f>
        <v>0</v>
      </c>
      <c r="AD220" s="112">
        <f t="shared" si="100"/>
        <v>0</v>
      </c>
      <c r="AE220" s="110">
        <f t="shared" si="101"/>
        <v>0</v>
      </c>
      <c r="AF220" s="2">
        <v>0</v>
      </c>
      <c r="AG220" s="110">
        <v>0</v>
      </c>
      <c r="AH220" s="112">
        <v>0</v>
      </c>
      <c r="AI220" s="110"/>
      <c r="AJ220" s="110"/>
      <c r="AL220" s="3"/>
      <c r="AM220" s="3"/>
    </row>
    <row r="221" spans="1:39" ht="88.5" customHeight="1" x14ac:dyDescent="0.2">
      <c r="A221" s="86">
        <v>34</v>
      </c>
      <c r="B221" s="107" t="s">
        <v>164</v>
      </c>
      <c r="C221" s="24">
        <v>361025.74257</v>
      </c>
      <c r="D221" s="24">
        <f>SUM(D222:D225)</f>
        <v>8740.722600000001</v>
      </c>
      <c r="E221" s="24">
        <v>324239.77786999999</v>
      </c>
      <c r="F221" s="24">
        <v>324239.77786999993</v>
      </c>
      <c r="G221" s="108">
        <f t="shared" si="95"/>
        <v>0</v>
      </c>
      <c r="H221" s="108">
        <f>SUM(H222:H225)</f>
        <v>0</v>
      </c>
      <c r="I221" s="108">
        <f>SUM(I222:I225)</f>
        <v>0</v>
      </c>
      <c r="J221" s="108">
        <f>SUM(J222:J225)</f>
        <v>0</v>
      </c>
      <c r="K221" s="108">
        <f t="shared" si="96"/>
        <v>0</v>
      </c>
      <c r="L221" s="24">
        <f>SUM(L222:L225)</f>
        <v>0</v>
      </c>
      <c r="M221" s="24">
        <f>SUM(M222:M225)</f>
        <v>0</v>
      </c>
      <c r="N221" s="24">
        <f>SUM(N222:N225)</f>
        <v>0</v>
      </c>
      <c r="O221" s="108">
        <f t="shared" si="97"/>
        <v>36786.400000000001</v>
      </c>
      <c r="P221" s="24">
        <v>30254.9</v>
      </c>
      <c r="Q221" s="24">
        <v>6531.5</v>
      </c>
      <c r="R221" s="24">
        <v>0</v>
      </c>
      <c r="S221" s="110">
        <f>SUM(T221,U221,V221)</f>
        <v>36785.964700000004</v>
      </c>
      <c r="T221" s="2">
        <v>30254.839630000002</v>
      </c>
      <c r="U221" s="2">
        <v>6531.1250699999991</v>
      </c>
      <c r="V221" s="2" t="s">
        <v>128</v>
      </c>
      <c r="W221" s="29">
        <f>SUM(X221,Y221,Z221)</f>
        <v>36785.964700000004</v>
      </c>
      <c r="X221" s="111">
        <v>30254.839630000002</v>
      </c>
      <c r="Y221" s="111">
        <v>6531.1250699999991</v>
      </c>
      <c r="Z221" s="111" t="s">
        <v>128</v>
      </c>
      <c r="AA221" s="103">
        <f t="shared" si="98"/>
        <v>0</v>
      </c>
      <c r="AB221" s="2">
        <f t="shared" si="99"/>
        <v>0</v>
      </c>
      <c r="AC221" s="110">
        <f t="shared" si="100"/>
        <v>0</v>
      </c>
      <c r="AD221" s="112">
        <f t="shared" si="100"/>
        <v>0</v>
      </c>
      <c r="AE221" s="29">
        <f t="shared" si="101"/>
        <v>0</v>
      </c>
      <c r="AF221" s="111">
        <f>SUM(AF222:AF225)</f>
        <v>0</v>
      </c>
      <c r="AG221" s="29">
        <f t="shared" ref="AG221:AH221" si="104">SUM(AG222:AG225)</f>
        <v>0</v>
      </c>
      <c r="AH221" s="113">
        <f t="shared" si="104"/>
        <v>0</v>
      </c>
      <c r="AI221" s="29" t="s">
        <v>108</v>
      </c>
      <c r="AJ221" s="29" t="s">
        <v>108</v>
      </c>
      <c r="AL221" s="3"/>
      <c r="AM221" s="3"/>
    </row>
    <row r="222" spans="1:39" ht="19.899999999999999" customHeight="1" x14ac:dyDescent="0.2">
      <c r="A222" s="86"/>
      <c r="B222" s="114" t="s">
        <v>24</v>
      </c>
      <c r="C222" s="2">
        <v>0</v>
      </c>
      <c r="D222" s="2">
        <f>C222</f>
        <v>0</v>
      </c>
      <c r="E222" s="2">
        <v>0</v>
      </c>
      <c r="F222" s="2">
        <v>0</v>
      </c>
      <c r="G222" s="110">
        <f t="shared" si="95"/>
        <v>0</v>
      </c>
      <c r="H222" s="110"/>
      <c r="I222" s="110"/>
      <c r="J222" s="110"/>
      <c r="K222" s="110">
        <f t="shared" si="96"/>
        <v>0</v>
      </c>
      <c r="L222" s="2"/>
      <c r="M222" s="110"/>
      <c r="N222" s="112"/>
      <c r="O222" s="110">
        <f>P222+Q222+R222</f>
        <v>0</v>
      </c>
      <c r="P222" s="2">
        <v>0</v>
      </c>
      <c r="Q222" s="2">
        <v>0</v>
      </c>
      <c r="R222" s="2">
        <v>0</v>
      </c>
      <c r="S222" s="110">
        <v>0</v>
      </c>
      <c r="T222" s="2" t="s">
        <v>128</v>
      </c>
      <c r="U222" s="2" t="s">
        <v>128</v>
      </c>
      <c r="V222" s="2" t="s">
        <v>128</v>
      </c>
      <c r="W222" s="110">
        <v>0</v>
      </c>
      <c r="X222" s="2" t="s">
        <v>128</v>
      </c>
      <c r="Y222" s="2" t="s">
        <v>128</v>
      </c>
      <c r="Z222" s="2" t="s">
        <v>128</v>
      </c>
      <c r="AA222" s="103">
        <f t="shared" si="98"/>
        <v>0</v>
      </c>
      <c r="AB222" s="2">
        <f t="shared" si="99"/>
        <v>0</v>
      </c>
      <c r="AC222" s="110">
        <f t="shared" si="100"/>
        <v>0</v>
      </c>
      <c r="AD222" s="112">
        <f t="shared" si="100"/>
        <v>0</v>
      </c>
      <c r="AE222" s="110">
        <f t="shared" si="101"/>
        <v>0</v>
      </c>
      <c r="AF222" s="2">
        <v>0</v>
      </c>
      <c r="AG222" s="110">
        <v>0</v>
      </c>
      <c r="AH222" s="112">
        <v>0</v>
      </c>
      <c r="AI222" s="110"/>
      <c r="AJ222" s="110"/>
      <c r="AL222" s="3"/>
      <c r="AM222" s="3"/>
    </row>
    <row r="223" spans="1:39" ht="19.899999999999999" customHeight="1" x14ac:dyDescent="0.2">
      <c r="A223" s="86"/>
      <c r="B223" s="114" t="s">
        <v>25</v>
      </c>
      <c r="C223" s="2">
        <v>352285.01997000002</v>
      </c>
      <c r="D223" s="2"/>
      <c r="E223" s="2">
        <v>316593.44637000002</v>
      </c>
      <c r="F223" s="2">
        <v>316593.44636999996</v>
      </c>
      <c r="G223" s="110">
        <f t="shared" si="95"/>
        <v>0</v>
      </c>
      <c r="H223" s="110"/>
      <c r="I223" s="110"/>
      <c r="J223" s="110"/>
      <c r="K223" s="110">
        <f t="shared" si="96"/>
        <v>0</v>
      </c>
      <c r="L223" s="2"/>
      <c r="M223" s="110"/>
      <c r="N223" s="112"/>
      <c r="O223" s="110">
        <f>P223+Q223+R223</f>
        <v>35691.573600000003</v>
      </c>
      <c r="P223" s="2">
        <v>30254.839629999999</v>
      </c>
      <c r="Q223" s="2">
        <v>5436.7339700000048</v>
      </c>
      <c r="R223" s="2">
        <v>0</v>
      </c>
      <c r="S223" s="110">
        <v>35691.573600000003</v>
      </c>
      <c r="T223" s="2">
        <v>30254.839630000002</v>
      </c>
      <c r="U223" s="2">
        <v>5436.7339699999993</v>
      </c>
      <c r="V223" s="2" t="s">
        <v>128</v>
      </c>
      <c r="W223" s="110">
        <v>35691.573599999996</v>
      </c>
      <c r="X223" s="2">
        <v>30254.839630000002</v>
      </c>
      <c r="Y223" s="2">
        <v>5436.7339699999993</v>
      </c>
      <c r="Z223" s="2" t="s">
        <v>128</v>
      </c>
      <c r="AA223" s="103">
        <f t="shared" si="98"/>
        <v>0</v>
      </c>
      <c r="AB223" s="2">
        <f t="shared" si="99"/>
        <v>0</v>
      </c>
      <c r="AC223" s="110">
        <f t="shared" si="100"/>
        <v>0</v>
      </c>
      <c r="AD223" s="112">
        <f t="shared" si="100"/>
        <v>0</v>
      </c>
      <c r="AE223" s="110">
        <f t="shared" si="101"/>
        <v>0</v>
      </c>
      <c r="AF223" s="2">
        <v>0</v>
      </c>
      <c r="AG223" s="110">
        <v>0</v>
      </c>
      <c r="AH223" s="112">
        <v>0</v>
      </c>
      <c r="AI223" s="110"/>
      <c r="AJ223" s="110"/>
      <c r="AL223" s="3"/>
      <c r="AM223" s="3"/>
    </row>
    <row r="224" spans="1:39" ht="19.899999999999999" customHeight="1" x14ac:dyDescent="0.2">
      <c r="A224" s="86"/>
      <c r="B224" s="114" t="s">
        <v>26</v>
      </c>
      <c r="C224" s="2">
        <v>0</v>
      </c>
      <c r="D224" s="2"/>
      <c r="E224" s="2">
        <v>0</v>
      </c>
      <c r="F224" s="2">
        <v>0</v>
      </c>
      <c r="G224" s="110">
        <f t="shared" si="95"/>
        <v>0</v>
      </c>
      <c r="H224" s="110"/>
      <c r="I224" s="110"/>
      <c r="J224" s="110"/>
      <c r="K224" s="110">
        <f t="shared" si="96"/>
        <v>0</v>
      </c>
      <c r="L224" s="2"/>
      <c r="M224" s="110"/>
      <c r="N224" s="112"/>
      <c r="O224" s="110">
        <f>P224+Q224+R224</f>
        <v>0</v>
      </c>
      <c r="P224" s="2">
        <v>0</v>
      </c>
      <c r="Q224" s="2">
        <v>0</v>
      </c>
      <c r="R224" s="2">
        <v>0</v>
      </c>
      <c r="S224" s="110">
        <v>0</v>
      </c>
      <c r="T224" s="2" t="s">
        <v>128</v>
      </c>
      <c r="U224" s="2" t="s">
        <v>128</v>
      </c>
      <c r="V224" s="2" t="s">
        <v>128</v>
      </c>
      <c r="W224" s="110">
        <v>0</v>
      </c>
      <c r="X224" s="2" t="s">
        <v>128</v>
      </c>
      <c r="Y224" s="2" t="s">
        <v>128</v>
      </c>
      <c r="Z224" s="2" t="s">
        <v>128</v>
      </c>
      <c r="AA224" s="103">
        <f t="shared" si="98"/>
        <v>0</v>
      </c>
      <c r="AB224" s="2">
        <f t="shared" si="99"/>
        <v>0</v>
      </c>
      <c r="AC224" s="110">
        <f t="shared" si="100"/>
        <v>0</v>
      </c>
      <c r="AD224" s="112">
        <f t="shared" si="100"/>
        <v>0</v>
      </c>
      <c r="AE224" s="110">
        <f t="shared" si="101"/>
        <v>0</v>
      </c>
      <c r="AF224" s="2">
        <v>0</v>
      </c>
      <c r="AG224" s="110">
        <v>0</v>
      </c>
      <c r="AH224" s="112">
        <v>0</v>
      </c>
      <c r="AI224" s="110"/>
      <c r="AJ224" s="110"/>
      <c r="AL224" s="3"/>
      <c r="AM224" s="3"/>
    </row>
    <row r="225" spans="1:39" ht="19.899999999999999" customHeight="1" x14ac:dyDescent="0.2">
      <c r="A225" s="86"/>
      <c r="B225" s="114" t="s">
        <v>27</v>
      </c>
      <c r="C225" s="2">
        <v>8740.722600000001</v>
      </c>
      <c r="D225" s="2">
        <f>C225</f>
        <v>8740.722600000001</v>
      </c>
      <c r="E225" s="2">
        <v>7646.3315000000002</v>
      </c>
      <c r="F225" s="2">
        <v>7646.3315000000002</v>
      </c>
      <c r="G225" s="110">
        <f t="shared" si="95"/>
        <v>0</v>
      </c>
      <c r="H225" s="110"/>
      <c r="I225" s="110"/>
      <c r="J225" s="110"/>
      <c r="K225" s="110">
        <f t="shared" si="96"/>
        <v>0</v>
      </c>
      <c r="L225" s="2"/>
      <c r="M225" s="110"/>
      <c r="N225" s="112"/>
      <c r="O225" s="110">
        <f>P225+Q225+R225</f>
        <v>1094.8263999999988</v>
      </c>
      <c r="P225" s="2">
        <v>6.0370000002876623E-2</v>
      </c>
      <c r="Q225" s="2">
        <v>1094.7660299999959</v>
      </c>
      <c r="R225" s="2">
        <v>0</v>
      </c>
      <c r="S225" s="110">
        <f>SUM(T225:V225)</f>
        <v>1094.3910999999998</v>
      </c>
      <c r="T225" s="2">
        <f>SUM(T221)-SUM(T222:T224)</f>
        <v>0</v>
      </c>
      <c r="U225" s="2">
        <f>SUM(U221)-SUM(U222:U224)</f>
        <v>1094.3910999999998</v>
      </c>
      <c r="V225" s="2">
        <f>SUM(V221)-SUM(V222:V224)</f>
        <v>0</v>
      </c>
      <c r="W225" s="110">
        <f>SUM(X225:Z225)</f>
        <v>1094.3910999999998</v>
      </c>
      <c r="X225" s="2">
        <f>SUM(X221)-SUM(X222:X224)</f>
        <v>0</v>
      </c>
      <c r="Y225" s="2">
        <f>SUM(Y221)-SUM(Y222:Y224)</f>
        <v>1094.3910999999998</v>
      </c>
      <c r="Z225" s="2">
        <f>SUM(Z221)-SUM(Z222:Z224)</f>
        <v>0</v>
      </c>
      <c r="AA225" s="103">
        <f t="shared" si="98"/>
        <v>0</v>
      </c>
      <c r="AB225" s="2">
        <f t="shared" si="99"/>
        <v>0</v>
      </c>
      <c r="AC225" s="110">
        <f t="shared" si="100"/>
        <v>0</v>
      </c>
      <c r="AD225" s="112">
        <f t="shared" si="100"/>
        <v>0</v>
      </c>
      <c r="AE225" s="110">
        <f t="shared" si="101"/>
        <v>0</v>
      </c>
      <c r="AF225" s="2">
        <v>0</v>
      </c>
      <c r="AG225" s="110">
        <v>0</v>
      </c>
      <c r="AH225" s="112">
        <v>0</v>
      </c>
      <c r="AI225" s="110"/>
      <c r="AJ225" s="110"/>
      <c r="AL225" s="3"/>
      <c r="AM225" s="3"/>
    </row>
    <row r="226" spans="1:39" ht="87.75" customHeight="1" x14ac:dyDescent="0.2">
      <c r="A226" s="86">
        <v>35</v>
      </c>
      <c r="B226" s="107" t="s">
        <v>165</v>
      </c>
      <c r="C226" s="24">
        <v>50105.870620000002</v>
      </c>
      <c r="D226" s="24">
        <f>SUM(D227:D230)</f>
        <v>1871.0228200000001</v>
      </c>
      <c r="E226" s="24">
        <v>34929.418399999995</v>
      </c>
      <c r="F226" s="24">
        <v>34929.418399999995</v>
      </c>
      <c r="G226" s="108">
        <f t="shared" si="95"/>
        <v>0</v>
      </c>
      <c r="H226" s="108">
        <f>SUM(H227:H230)</f>
        <v>0</v>
      </c>
      <c r="I226" s="108">
        <f>SUM(I227:I230)</f>
        <v>0</v>
      </c>
      <c r="J226" s="108">
        <f>SUM(J227:J230)</f>
        <v>0</v>
      </c>
      <c r="K226" s="108">
        <f t="shared" si="96"/>
        <v>0</v>
      </c>
      <c r="L226" s="24">
        <f>SUM(L227:L230)</f>
        <v>0</v>
      </c>
      <c r="M226" s="24">
        <f>SUM(M227:M230)</f>
        <v>0</v>
      </c>
      <c r="N226" s="24">
        <f>SUM(N227:N230)</f>
        <v>0</v>
      </c>
      <c r="O226" s="108">
        <f t="shared" si="97"/>
        <v>15176.899999999998</v>
      </c>
      <c r="P226" s="24">
        <v>8281.0999999999985</v>
      </c>
      <c r="Q226" s="24">
        <v>6895.7999999999993</v>
      </c>
      <c r="R226" s="24">
        <v>0</v>
      </c>
      <c r="S226" s="110">
        <f>SUM(T226,U226,V226)</f>
        <v>15176.452219999999</v>
      </c>
      <c r="T226" s="2">
        <v>8281.0688599999994</v>
      </c>
      <c r="U226" s="2">
        <v>6895.3833599999998</v>
      </c>
      <c r="V226" s="2" t="s">
        <v>128</v>
      </c>
      <c r="W226" s="29">
        <f>SUM(X226,Y226,Z226)</f>
        <v>15176.452219999999</v>
      </c>
      <c r="X226" s="111">
        <v>8281.0688599999994</v>
      </c>
      <c r="Y226" s="111">
        <v>6895.3833599999998</v>
      </c>
      <c r="Z226" s="111" t="s">
        <v>128</v>
      </c>
      <c r="AA226" s="103">
        <f t="shared" si="98"/>
        <v>0</v>
      </c>
      <c r="AB226" s="2">
        <f t="shared" si="99"/>
        <v>0</v>
      </c>
      <c r="AC226" s="110">
        <f t="shared" si="100"/>
        <v>0</v>
      </c>
      <c r="AD226" s="112">
        <f t="shared" si="100"/>
        <v>0</v>
      </c>
      <c r="AE226" s="29">
        <f t="shared" si="101"/>
        <v>0</v>
      </c>
      <c r="AF226" s="111">
        <f>SUM(AF227:AF230)</f>
        <v>0</v>
      </c>
      <c r="AG226" s="29">
        <f t="shared" ref="AG226:AH226" si="105">SUM(AG227:AG230)</f>
        <v>0</v>
      </c>
      <c r="AH226" s="113">
        <f t="shared" si="105"/>
        <v>0</v>
      </c>
      <c r="AI226" s="29" t="s">
        <v>109</v>
      </c>
      <c r="AJ226" s="29" t="s">
        <v>284</v>
      </c>
      <c r="AL226" s="3"/>
      <c r="AM226" s="3"/>
    </row>
    <row r="227" spans="1:39" ht="19.899999999999999" customHeight="1" x14ac:dyDescent="0.2">
      <c r="A227" s="86"/>
      <c r="B227" s="114" t="s">
        <v>24</v>
      </c>
      <c r="C227" s="2">
        <v>0</v>
      </c>
      <c r="D227" s="2">
        <f>C227</f>
        <v>0</v>
      </c>
      <c r="E227" s="2">
        <v>0</v>
      </c>
      <c r="F227" s="2">
        <v>0</v>
      </c>
      <c r="G227" s="110">
        <f t="shared" si="95"/>
        <v>0</v>
      </c>
      <c r="H227" s="110"/>
      <c r="I227" s="110"/>
      <c r="J227" s="110"/>
      <c r="K227" s="110">
        <f t="shared" si="96"/>
        <v>0</v>
      </c>
      <c r="L227" s="2"/>
      <c r="M227" s="110"/>
      <c r="N227" s="112"/>
      <c r="O227" s="110">
        <f>P227+Q227+R227</f>
        <v>0</v>
      </c>
      <c r="P227" s="2">
        <v>0</v>
      </c>
      <c r="Q227" s="2">
        <v>0</v>
      </c>
      <c r="R227" s="2">
        <v>0</v>
      </c>
      <c r="S227" s="110">
        <v>0</v>
      </c>
      <c r="T227" s="2" t="s">
        <v>128</v>
      </c>
      <c r="U227" s="2" t="s">
        <v>128</v>
      </c>
      <c r="V227" s="2" t="s">
        <v>128</v>
      </c>
      <c r="W227" s="110">
        <v>0</v>
      </c>
      <c r="X227" s="2" t="s">
        <v>128</v>
      </c>
      <c r="Y227" s="2" t="s">
        <v>128</v>
      </c>
      <c r="Z227" s="2" t="s">
        <v>128</v>
      </c>
      <c r="AA227" s="103">
        <f t="shared" si="98"/>
        <v>0</v>
      </c>
      <c r="AB227" s="2">
        <f t="shared" si="99"/>
        <v>0</v>
      </c>
      <c r="AC227" s="110">
        <f t="shared" si="100"/>
        <v>0</v>
      </c>
      <c r="AD227" s="112">
        <f t="shared" si="100"/>
        <v>0</v>
      </c>
      <c r="AE227" s="110">
        <f t="shared" si="101"/>
        <v>0</v>
      </c>
      <c r="AF227" s="2">
        <v>0</v>
      </c>
      <c r="AG227" s="110">
        <v>0</v>
      </c>
      <c r="AH227" s="112">
        <v>0</v>
      </c>
      <c r="AI227" s="110"/>
      <c r="AJ227" s="110"/>
      <c r="AL227" s="3"/>
      <c r="AM227" s="3"/>
    </row>
    <row r="228" spans="1:39" ht="19.899999999999999" customHeight="1" x14ac:dyDescent="0.2">
      <c r="A228" s="86"/>
      <c r="B228" s="114" t="s">
        <v>25</v>
      </c>
      <c r="C228" s="2">
        <v>48234.847800000003</v>
      </c>
      <c r="D228" s="2"/>
      <c r="E228" s="2">
        <v>33543.093000000001</v>
      </c>
      <c r="F228" s="2">
        <v>33543.093000000001</v>
      </c>
      <c r="G228" s="110">
        <f t="shared" si="95"/>
        <v>0</v>
      </c>
      <c r="H228" s="110"/>
      <c r="I228" s="110"/>
      <c r="J228" s="110"/>
      <c r="K228" s="110">
        <f t="shared" si="96"/>
        <v>0</v>
      </c>
      <c r="L228" s="2"/>
      <c r="M228" s="110"/>
      <c r="N228" s="112"/>
      <c r="O228" s="110">
        <f>P228+Q228+R228</f>
        <v>14691.754799999999</v>
      </c>
      <c r="P228" s="2">
        <v>8281.0688599999994</v>
      </c>
      <c r="Q228" s="2">
        <v>6410.6859400000003</v>
      </c>
      <c r="R228" s="2">
        <v>0</v>
      </c>
      <c r="S228" s="110">
        <v>14691.754799999999</v>
      </c>
      <c r="T228" s="2">
        <v>8281.0688599999994</v>
      </c>
      <c r="U228" s="2">
        <v>6410.6859399999994</v>
      </c>
      <c r="V228" s="2" t="s">
        <v>128</v>
      </c>
      <c r="W228" s="110">
        <v>14691.754800000002</v>
      </c>
      <c r="X228" s="2">
        <v>8281.0688599999994</v>
      </c>
      <c r="Y228" s="2">
        <v>6410.6859399999994</v>
      </c>
      <c r="Z228" s="2" t="s">
        <v>128</v>
      </c>
      <c r="AA228" s="103">
        <f t="shared" si="98"/>
        <v>0</v>
      </c>
      <c r="AB228" s="2">
        <f t="shared" si="99"/>
        <v>0</v>
      </c>
      <c r="AC228" s="110">
        <f t="shared" si="100"/>
        <v>0</v>
      </c>
      <c r="AD228" s="112">
        <f t="shared" si="100"/>
        <v>0</v>
      </c>
      <c r="AE228" s="110">
        <f t="shared" si="101"/>
        <v>0</v>
      </c>
      <c r="AF228" s="2">
        <v>0</v>
      </c>
      <c r="AG228" s="110">
        <v>0</v>
      </c>
      <c r="AH228" s="112">
        <v>0</v>
      </c>
      <c r="AI228" s="110"/>
      <c r="AJ228" s="110"/>
      <c r="AL228" s="3"/>
      <c r="AM228" s="3"/>
    </row>
    <row r="229" spans="1:39" ht="19.899999999999999" customHeight="1" x14ac:dyDescent="0.2">
      <c r="A229" s="86"/>
      <c r="B229" s="114" t="s">
        <v>26</v>
      </c>
      <c r="C229" s="2">
        <v>0</v>
      </c>
      <c r="D229" s="2"/>
      <c r="E229" s="2">
        <v>0</v>
      </c>
      <c r="F229" s="2">
        <v>0</v>
      </c>
      <c r="G229" s="110">
        <f t="shared" si="95"/>
        <v>0</v>
      </c>
      <c r="H229" s="110"/>
      <c r="I229" s="110"/>
      <c r="J229" s="110"/>
      <c r="K229" s="110">
        <f t="shared" si="96"/>
        <v>0</v>
      </c>
      <c r="L229" s="2"/>
      <c r="M229" s="110"/>
      <c r="N229" s="112"/>
      <c r="O229" s="110">
        <f>P229+Q229+R229</f>
        <v>0</v>
      </c>
      <c r="P229" s="2">
        <v>0</v>
      </c>
      <c r="Q229" s="2">
        <v>0</v>
      </c>
      <c r="R229" s="2">
        <v>0</v>
      </c>
      <c r="S229" s="110">
        <v>0</v>
      </c>
      <c r="T229" s="2" t="s">
        <v>128</v>
      </c>
      <c r="U229" s="2" t="s">
        <v>128</v>
      </c>
      <c r="V229" s="2" t="s">
        <v>128</v>
      </c>
      <c r="W229" s="110">
        <v>0</v>
      </c>
      <c r="X229" s="2" t="s">
        <v>128</v>
      </c>
      <c r="Y229" s="2" t="s">
        <v>128</v>
      </c>
      <c r="Z229" s="2" t="s">
        <v>128</v>
      </c>
      <c r="AA229" s="103">
        <f t="shared" si="98"/>
        <v>0</v>
      </c>
      <c r="AB229" s="2">
        <f t="shared" si="99"/>
        <v>0</v>
      </c>
      <c r="AC229" s="110">
        <f t="shared" si="100"/>
        <v>0</v>
      </c>
      <c r="AD229" s="112">
        <f t="shared" si="100"/>
        <v>0</v>
      </c>
      <c r="AE229" s="110">
        <f t="shared" si="101"/>
        <v>0</v>
      </c>
      <c r="AF229" s="2">
        <v>0</v>
      </c>
      <c r="AG229" s="110">
        <v>0</v>
      </c>
      <c r="AH229" s="112">
        <v>0</v>
      </c>
      <c r="AI229" s="110"/>
      <c r="AJ229" s="110"/>
      <c r="AL229" s="3"/>
      <c r="AM229" s="3"/>
    </row>
    <row r="230" spans="1:39" ht="19.899999999999999" customHeight="1" x14ac:dyDescent="0.2">
      <c r="A230" s="86"/>
      <c r="B230" s="114" t="s">
        <v>27</v>
      </c>
      <c r="C230" s="2">
        <v>1871.0228200000001</v>
      </c>
      <c r="D230" s="2">
        <f>C230</f>
        <v>1871.0228200000001</v>
      </c>
      <c r="E230" s="2">
        <v>1386.3254000000002</v>
      </c>
      <c r="F230" s="2">
        <v>1386.3254000000002</v>
      </c>
      <c r="G230" s="110">
        <f t="shared" si="95"/>
        <v>0</v>
      </c>
      <c r="H230" s="110"/>
      <c r="I230" s="110"/>
      <c r="J230" s="110"/>
      <c r="K230" s="110">
        <f t="shared" si="96"/>
        <v>0</v>
      </c>
      <c r="L230" s="2"/>
      <c r="M230" s="110"/>
      <c r="N230" s="112"/>
      <c r="O230" s="110">
        <f>P230+Q230+R230</f>
        <v>485.1451999999976</v>
      </c>
      <c r="P230" s="2">
        <v>3.1139999999140855E-2</v>
      </c>
      <c r="Q230" s="2">
        <v>485.11405999999846</v>
      </c>
      <c r="R230" s="2">
        <v>0</v>
      </c>
      <c r="S230" s="110">
        <f>SUM(T230:V230)</f>
        <v>484.69742000000042</v>
      </c>
      <c r="T230" s="2">
        <f>SUM(T226)-SUM(T227:T229)</f>
        <v>0</v>
      </c>
      <c r="U230" s="2">
        <f>SUM(U226)-SUM(U227:U229)</f>
        <v>484.69742000000042</v>
      </c>
      <c r="V230" s="2">
        <f>SUM(V226)-SUM(V227:V229)</f>
        <v>0</v>
      </c>
      <c r="W230" s="110">
        <f>SUM(X230:Z230)</f>
        <v>484.69742000000042</v>
      </c>
      <c r="X230" s="2">
        <f>SUM(X226)-SUM(X227:X229)</f>
        <v>0</v>
      </c>
      <c r="Y230" s="2">
        <f>SUM(Y226)-SUM(Y227:Y229)</f>
        <v>484.69742000000042</v>
      </c>
      <c r="Z230" s="2">
        <f>SUM(Z226)-SUM(Z227:Z229)</f>
        <v>0</v>
      </c>
      <c r="AA230" s="103">
        <f t="shared" si="98"/>
        <v>0</v>
      </c>
      <c r="AB230" s="2">
        <f t="shared" si="99"/>
        <v>0</v>
      </c>
      <c r="AC230" s="110">
        <f t="shared" si="100"/>
        <v>0</v>
      </c>
      <c r="AD230" s="112">
        <f t="shared" si="100"/>
        <v>0</v>
      </c>
      <c r="AE230" s="110">
        <f t="shared" si="101"/>
        <v>0</v>
      </c>
      <c r="AF230" s="2">
        <v>0</v>
      </c>
      <c r="AG230" s="110">
        <v>0</v>
      </c>
      <c r="AH230" s="112">
        <v>0</v>
      </c>
      <c r="AI230" s="110"/>
      <c r="AJ230" s="110"/>
      <c r="AL230" s="3"/>
      <c r="AM230" s="3"/>
    </row>
    <row r="231" spans="1:39" ht="21.75" hidden="1" customHeight="1" x14ac:dyDescent="0.2">
      <c r="A231" s="101"/>
      <c r="B231" s="117"/>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L231" s="3"/>
      <c r="AM231" s="3"/>
    </row>
    <row r="232" spans="1:39" ht="30.6" hidden="1" customHeight="1" x14ac:dyDescent="0.2">
      <c r="A232" s="101"/>
      <c r="B232" s="105"/>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L232" s="3"/>
      <c r="AM232" s="3"/>
    </row>
    <row r="233" spans="1:39" ht="45.6" hidden="1" customHeight="1" x14ac:dyDescent="0.2">
      <c r="A233" s="101"/>
      <c r="B233" s="106"/>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L233" s="3"/>
      <c r="AM233" s="3"/>
    </row>
    <row r="234" spans="1:39" ht="45.6" hidden="1" customHeight="1" x14ac:dyDescent="0.2">
      <c r="A234" s="101"/>
      <c r="B234" s="106"/>
      <c r="C234" s="14"/>
      <c r="D234" s="14"/>
      <c r="E234" s="14"/>
      <c r="F234" s="14"/>
      <c r="G234" s="14"/>
      <c r="H234" s="19"/>
      <c r="I234" s="19"/>
      <c r="J234" s="19"/>
      <c r="K234" s="14"/>
      <c r="L234" s="19"/>
      <c r="M234" s="14"/>
      <c r="N234" s="20"/>
      <c r="O234" s="14"/>
      <c r="P234" s="19"/>
      <c r="Q234" s="19"/>
      <c r="R234" s="19"/>
      <c r="S234" s="14"/>
      <c r="T234" s="19"/>
      <c r="U234" s="19"/>
      <c r="V234" s="19"/>
      <c r="W234" s="14"/>
      <c r="X234" s="19"/>
      <c r="Y234" s="19"/>
      <c r="Z234" s="19"/>
      <c r="AA234" s="14"/>
      <c r="AB234" s="19"/>
      <c r="AC234" s="14"/>
      <c r="AD234" s="20"/>
      <c r="AE234" s="14"/>
      <c r="AF234" s="19"/>
      <c r="AG234" s="14"/>
      <c r="AH234" s="20"/>
      <c r="AI234" s="14"/>
      <c r="AJ234" s="14"/>
      <c r="AL234" s="3"/>
      <c r="AM234" s="3"/>
    </row>
    <row r="235" spans="1:39" s="119" customFormat="1" ht="78.75" hidden="1" customHeight="1" x14ac:dyDescent="0.2">
      <c r="A235" s="86"/>
      <c r="B235" s="118"/>
      <c r="C235" s="24"/>
      <c r="D235" s="24"/>
      <c r="E235" s="24"/>
      <c r="F235" s="24"/>
      <c r="G235" s="108"/>
      <c r="H235" s="108"/>
      <c r="I235" s="108"/>
      <c r="J235" s="108"/>
      <c r="K235" s="108"/>
      <c r="L235" s="24"/>
      <c r="M235" s="24"/>
      <c r="N235" s="24"/>
      <c r="O235" s="108"/>
      <c r="P235" s="24"/>
      <c r="Q235" s="24"/>
      <c r="R235" s="24"/>
      <c r="S235" s="103"/>
      <c r="T235" s="2"/>
      <c r="U235" s="2"/>
      <c r="V235" s="2"/>
      <c r="W235" s="108"/>
      <c r="X235" s="24"/>
      <c r="Y235" s="24"/>
      <c r="Z235" s="24"/>
      <c r="AA235" s="103"/>
      <c r="AB235" s="2"/>
      <c r="AC235" s="110"/>
      <c r="AD235" s="112"/>
      <c r="AE235" s="29"/>
      <c r="AF235" s="111"/>
      <c r="AG235" s="29"/>
      <c r="AH235" s="113"/>
      <c r="AI235" s="108"/>
      <c r="AJ235" s="108"/>
      <c r="AL235" s="3"/>
      <c r="AM235" s="3"/>
    </row>
    <row r="236" spans="1:39" ht="19.899999999999999" hidden="1" customHeight="1" x14ac:dyDescent="0.2">
      <c r="A236" s="86"/>
      <c r="B236" s="114"/>
      <c r="C236" s="2"/>
      <c r="D236" s="2"/>
      <c r="E236" s="2"/>
      <c r="F236" s="2"/>
      <c r="G236" s="110"/>
      <c r="H236" s="2"/>
      <c r="I236" s="2"/>
      <c r="J236" s="2"/>
      <c r="K236" s="110"/>
      <c r="L236" s="2"/>
      <c r="M236" s="110"/>
      <c r="N236" s="112"/>
      <c r="O236" s="110"/>
      <c r="P236" s="2"/>
      <c r="Q236" s="2"/>
      <c r="R236" s="2"/>
      <c r="S236" s="110"/>
      <c r="T236" s="2"/>
      <c r="U236" s="2"/>
      <c r="V236" s="2"/>
      <c r="W236" s="110"/>
      <c r="X236" s="2"/>
      <c r="Y236" s="2"/>
      <c r="Z236" s="2"/>
      <c r="AA236" s="103"/>
      <c r="AB236" s="2"/>
      <c r="AC236" s="110"/>
      <c r="AD236" s="112"/>
      <c r="AE236" s="110"/>
      <c r="AF236" s="2"/>
      <c r="AG236" s="110"/>
      <c r="AH236" s="112"/>
      <c r="AI236" s="110"/>
      <c r="AJ236" s="110"/>
      <c r="AL236" s="3"/>
      <c r="AM236" s="3"/>
    </row>
    <row r="237" spans="1:39" ht="19.899999999999999" hidden="1" customHeight="1" x14ac:dyDescent="0.2">
      <c r="A237" s="86"/>
      <c r="B237" s="114"/>
      <c r="C237" s="2"/>
      <c r="D237" s="2"/>
      <c r="E237" s="2"/>
      <c r="F237" s="2"/>
      <c r="G237" s="110"/>
      <c r="H237" s="2"/>
      <c r="I237" s="2"/>
      <c r="J237" s="2"/>
      <c r="K237" s="110"/>
      <c r="L237" s="2"/>
      <c r="M237" s="110"/>
      <c r="N237" s="112"/>
      <c r="O237" s="110"/>
      <c r="P237" s="2"/>
      <c r="Q237" s="2"/>
      <c r="R237" s="2"/>
      <c r="S237" s="110"/>
      <c r="T237" s="2"/>
      <c r="U237" s="2"/>
      <c r="V237" s="2"/>
      <c r="W237" s="110"/>
      <c r="X237" s="2"/>
      <c r="Y237" s="2"/>
      <c r="Z237" s="2"/>
      <c r="AA237" s="103"/>
      <c r="AB237" s="2"/>
      <c r="AC237" s="110"/>
      <c r="AD237" s="112"/>
      <c r="AE237" s="110"/>
      <c r="AF237" s="2"/>
      <c r="AG237" s="110"/>
      <c r="AH237" s="112"/>
      <c r="AI237" s="110"/>
      <c r="AJ237" s="110"/>
      <c r="AL237" s="3"/>
      <c r="AM237" s="3"/>
    </row>
    <row r="238" spans="1:39" ht="19.899999999999999" hidden="1" customHeight="1" x14ac:dyDescent="0.2">
      <c r="A238" s="86"/>
      <c r="B238" s="114"/>
      <c r="C238" s="2"/>
      <c r="D238" s="2"/>
      <c r="E238" s="2"/>
      <c r="F238" s="2"/>
      <c r="G238" s="110"/>
      <c r="H238" s="2"/>
      <c r="I238" s="2"/>
      <c r="J238" s="2"/>
      <c r="K238" s="110"/>
      <c r="L238" s="2"/>
      <c r="M238" s="110"/>
      <c r="N238" s="112"/>
      <c r="O238" s="110"/>
      <c r="P238" s="2"/>
      <c r="Q238" s="2"/>
      <c r="R238" s="2"/>
      <c r="S238" s="110"/>
      <c r="T238" s="2"/>
      <c r="U238" s="2"/>
      <c r="V238" s="2"/>
      <c r="W238" s="110"/>
      <c r="X238" s="2"/>
      <c r="Y238" s="2"/>
      <c r="Z238" s="2"/>
      <c r="AA238" s="103"/>
      <c r="AB238" s="2"/>
      <c r="AC238" s="110"/>
      <c r="AD238" s="112"/>
      <c r="AE238" s="110"/>
      <c r="AF238" s="2"/>
      <c r="AG238" s="110"/>
      <c r="AH238" s="112"/>
      <c r="AI238" s="110"/>
      <c r="AJ238" s="110"/>
      <c r="AL238" s="3"/>
      <c r="AM238" s="3"/>
    </row>
    <row r="239" spans="1:39" ht="19.899999999999999" hidden="1" customHeight="1" x14ac:dyDescent="0.2">
      <c r="A239" s="86"/>
      <c r="B239" s="114"/>
      <c r="C239" s="2"/>
      <c r="D239" s="2"/>
      <c r="E239" s="2"/>
      <c r="F239" s="2"/>
      <c r="G239" s="110"/>
      <c r="H239" s="2"/>
      <c r="I239" s="2"/>
      <c r="J239" s="2"/>
      <c r="K239" s="110"/>
      <c r="L239" s="2"/>
      <c r="M239" s="110"/>
      <c r="N239" s="112"/>
      <c r="O239" s="110"/>
      <c r="P239" s="2"/>
      <c r="Q239" s="2"/>
      <c r="R239" s="2"/>
      <c r="S239" s="110"/>
      <c r="T239" s="2"/>
      <c r="U239" s="2"/>
      <c r="V239" s="2"/>
      <c r="W239" s="110"/>
      <c r="X239" s="2"/>
      <c r="Y239" s="2"/>
      <c r="Z239" s="2"/>
      <c r="AA239" s="103"/>
      <c r="AB239" s="2"/>
      <c r="AC239" s="110"/>
      <c r="AD239" s="112"/>
      <c r="AE239" s="110"/>
      <c r="AF239" s="2"/>
      <c r="AG239" s="110"/>
      <c r="AH239" s="112"/>
      <c r="AI239" s="110"/>
      <c r="AJ239" s="110"/>
      <c r="AL239" s="3"/>
      <c r="AM239" s="3"/>
    </row>
    <row r="240" spans="1:39" ht="60" customHeight="1" x14ac:dyDescent="0.2">
      <c r="A240" s="101"/>
      <c r="B240" s="104" t="s">
        <v>81</v>
      </c>
      <c r="C240" s="103">
        <f t="shared" ref="C240:AH242" si="106">C241</f>
        <v>1030196.5621750726</v>
      </c>
      <c r="D240" s="103">
        <f t="shared" si="106"/>
        <v>196388.23644507272</v>
      </c>
      <c r="E240" s="103">
        <f t="shared" si="106"/>
        <v>318750.24413999997</v>
      </c>
      <c r="F240" s="103">
        <f t="shared" si="106"/>
        <v>318555.62631507276</v>
      </c>
      <c r="G240" s="103">
        <f t="shared" si="106"/>
        <v>0</v>
      </c>
      <c r="H240" s="103">
        <f t="shared" si="106"/>
        <v>0</v>
      </c>
      <c r="I240" s="103">
        <f t="shared" si="106"/>
        <v>0</v>
      </c>
      <c r="J240" s="103">
        <f t="shared" si="106"/>
        <v>0</v>
      </c>
      <c r="K240" s="103">
        <f t="shared" si="106"/>
        <v>194.61781999999999</v>
      </c>
      <c r="L240" s="103">
        <f t="shared" si="106"/>
        <v>0</v>
      </c>
      <c r="M240" s="103">
        <f t="shared" si="106"/>
        <v>194.61781999999999</v>
      </c>
      <c r="N240" s="103">
        <f t="shared" si="106"/>
        <v>0</v>
      </c>
      <c r="O240" s="103">
        <f t="shared" si="106"/>
        <v>102561.1</v>
      </c>
      <c r="P240" s="103">
        <f t="shared" si="106"/>
        <v>0</v>
      </c>
      <c r="Q240" s="103">
        <f t="shared" si="106"/>
        <v>102561.1</v>
      </c>
      <c r="R240" s="103">
        <f t="shared" si="106"/>
        <v>0</v>
      </c>
      <c r="S240" s="103">
        <f t="shared" si="106"/>
        <v>100059.81949000001</v>
      </c>
      <c r="T240" s="103">
        <f t="shared" si="106"/>
        <v>0</v>
      </c>
      <c r="U240" s="103">
        <f t="shared" si="106"/>
        <v>100059.81949000001</v>
      </c>
      <c r="V240" s="103">
        <f t="shared" si="106"/>
        <v>0</v>
      </c>
      <c r="W240" s="103">
        <f t="shared" si="106"/>
        <v>100083.03217000002</v>
      </c>
      <c r="X240" s="103">
        <f t="shared" si="106"/>
        <v>0</v>
      </c>
      <c r="Y240" s="103">
        <f t="shared" si="106"/>
        <v>100083.03217000002</v>
      </c>
      <c r="Z240" s="103">
        <f t="shared" si="106"/>
        <v>0</v>
      </c>
      <c r="AA240" s="103">
        <f t="shared" si="106"/>
        <v>0</v>
      </c>
      <c r="AB240" s="103">
        <f t="shared" si="106"/>
        <v>0</v>
      </c>
      <c r="AC240" s="103">
        <f t="shared" si="106"/>
        <v>0</v>
      </c>
      <c r="AD240" s="103">
        <f t="shared" si="106"/>
        <v>0</v>
      </c>
      <c r="AE240" s="103">
        <f t="shared" si="106"/>
        <v>171.40514000000002</v>
      </c>
      <c r="AF240" s="103">
        <f t="shared" si="106"/>
        <v>0</v>
      </c>
      <c r="AG240" s="103">
        <f t="shared" si="106"/>
        <v>171.40514000000002</v>
      </c>
      <c r="AH240" s="103">
        <f t="shared" si="106"/>
        <v>0</v>
      </c>
      <c r="AI240" s="103"/>
      <c r="AJ240" s="103"/>
      <c r="AL240" s="3"/>
      <c r="AM240" s="3"/>
    </row>
    <row r="241" spans="1:39" ht="30.6" customHeight="1" x14ac:dyDescent="0.2">
      <c r="A241" s="101"/>
      <c r="B241" s="105" t="s">
        <v>82</v>
      </c>
      <c r="C241" s="103">
        <f t="shared" si="106"/>
        <v>1030196.5621750726</v>
      </c>
      <c r="D241" s="103">
        <f t="shared" si="106"/>
        <v>196388.23644507272</v>
      </c>
      <c r="E241" s="103">
        <f t="shared" si="106"/>
        <v>318750.24413999997</v>
      </c>
      <c r="F241" s="103">
        <f t="shared" si="106"/>
        <v>318555.62631507276</v>
      </c>
      <c r="G241" s="103">
        <f t="shared" si="106"/>
        <v>0</v>
      </c>
      <c r="H241" s="103">
        <f t="shared" si="106"/>
        <v>0</v>
      </c>
      <c r="I241" s="103">
        <f t="shared" si="106"/>
        <v>0</v>
      </c>
      <c r="J241" s="103">
        <f t="shared" si="106"/>
        <v>0</v>
      </c>
      <c r="K241" s="103">
        <f t="shared" si="106"/>
        <v>194.61781999999999</v>
      </c>
      <c r="L241" s="103">
        <f t="shared" si="106"/>
        <v>0</v>
      </c>
      <c r="M241" s="103">
        <f t="shared" si="106"/>
        <v>194.61781999999999</v>
      </c>
      <c r="N241" s="103">
        <f t="shared" si="106"/>
        <v>0</v>
      </c>
      <c r="O241" s="103">
        <f t="shared" si="106"/>
        <v>102561.1</v>
      </c>
      <c r="P241" s="103">
        <f t="shared" si="106"/>
        <v>0</v>
      </c>
      <c r="Q241" s="103">
        <f t="shared" si="106"/>
        <v>102561.1</v>
      </c>
      <c r="R241" s="103">
        <f t="shared" si="106"/>
        <v>0</v>
      </c>
      <c r="S241" s="103">
        <f t="shared" si="106"/>
        <v>100059.81949000001</v>
      </c>
      <c r="T241" s="103">
        <f t="shared" si="106"/>
        <v>0</v>
      </c>
      <c r="U241" s="103">
        <f t="shared" si="106"/>
        <v>100059.81949000001</v>
      </c>
      <c r="V241" s="103">
        <f t="shared" si="106"/>
        <v>0</v>
      </c>
      <c r="W241" s="103">
        <f t="shared" si="106"/>
        <v>100083.03217000002</v>
      </c>
      <c r="X241" s="103">
        <f t="shared" si="106"/>
        <v>0</v>
      </c>
      <c r="Y241" s="103">
        <f t="shared" si="106"/>
        <v>100083.03217000002</v>
      </c>
      <c r="Z241" s="103">
        <f t="shared" si="106"/>
        <v>0</v>
      </c>
      <c r="AA241" s="103">
        <f t="shared" si="106"/>
        <v>0</v>
      </c>
      <c r="AB241" s="103">
        <f t="shared" si="106"/>
        <v>0</v>
      </c>
      <c r="AC241" s="103">
        <f t="shared" si="106"/>
        <v>0</v>
      </c>
      <c r="AD241" s="103">
        <f t="shared" si="106"/>
        <v>0</v>
      </c>
      <c r="AE241" s="103">
        <f t="shared" si="106"/>
        <v>171.40514000000002</v>
      </c>
      <c r="AF241" s="103">
        <f t="shared" si="106"/>
        <v>0</v>
      </c>
      <c r="AG241" s="103">
        <f t="shared" si="106"/>
        <v>171.40514000000002</v>
      </c>
      <c r="AH241" s="103">
        <f t="shared" si="106"/>
        <v>0</v>
      </c>
      <c r="AI241" s="103"/>
      <c r="AJ241" s="103"/>
      <c r="AL241" s="3"/>
      <c r="AM241" s="3"/>
    </row>
    <row r="242" spans="1:39" ht="45.6" customHeight="1" x14ac:dyDescent="0.2">
      <c r="A242" s="101"/>
      <c r="B242" s="106" t="s">
        <v>83</v>
      </c>
      <c r="C242" s="14">
        <f t="shared" si="106"/>
        <v>1030196.5621750726</v>
      </c>
      <c r="D242" s="14">
        <f t="shared" si="106"/>
        <v>196388.23644507272</v>
      </c>
      <c r="E242" s="14">
        <f t="shared" si="106"/>
        <v>318750.24413999997</v>
      </c>
      <c r="F242" s="14">
        <f t="shared" si="106"/>
        <v>318555.62631507276</v>
      </c>
      <c r="G242" s="14">
        <f t="shared" si="106"/>
        <v>0</v>
      </c>
      <c r="H242" s="14">
        <f t="shared" si="106"/>
        <v>0</v>
      </c>
      <c r="I242" s="14">
        <f t="shared" si="106"/>
        <v>0</v>
      </c>
      <c r="J242" s="14">
        <f t="shared" si="106"/>
        <v>0</v>
      </c>
      <c r="K242" s="14">
        <f t="shared" si="106"/>
        <v>194.61781999999999</v>
      </c>
      <c r="L242" s="14">
        <f t="shared" si="106"/>
        <v>0</v>
      </c>
      <c r="M242" s="14">
        <f t="shared" si="106"/>
        <v>194.61781999999999</v>
      </c>
      <c r="N242" s="14">
        <f t="shared" si="106"/>
        <v>0</v>
      </c>
      <c r="O242" s="14">
        <f t="shared" si="106"/>
        <v>102561.1</v>
      </c>
      <c r="P242" s="14">
        <f t="shared" si="106"/>
        <v>0</v>
      </c>
      <c r="Q242" s="14">
        <f t="shared" si="106"/>
        <v>102561.1</v>
      </c>
      <c r="R242" s="14">
        <f t="shared" si="106"/>
        <v>0</v>
      </c>
      <c r="S242" s="14">
        <f t="shared" si="106"/>
        <v>100059.81949000001</v>
      </c>
      <c r="T242" s="14">
        <f t="shared" si="106"/>
        <v>0</v>
      </c>
      <c r="U242" s="14">
        <f t="shared" si="106"/>
        <v>100059.81949000001</v>
      </c>
      <c r="V242" s="14">
        <f t="shared" si="106"/>
        <v>0</v>
      </c>
      <c r="W242" s="14">
        <f t="shared" si="106"/>
        <v>100083.03217000002</v>
      </c>
      <c r="X242" s="14">
        <f t="shared" si="106"/>
        <v>0</v>
      </c>
      <c r="Y242" s="14">
        <f t="shared" si="106"/>
        <v>100083.03217000002</v>
      </c>
      <c r="Z242" s="14">
        <f t="shared" si="106"/>
        <v>0</v>
      </c>
      <c r="AA242" s="14">
        <f t="shared" si="106"/>
        <v>0</v>
      </c>
      <c r="AB242" s="14">
        <f t="shared" si="106"/>
        <v>0</v>
      </c>
      <c r="AC242" s="14">
        <f t="shared" si="106"/>
        <v>0</v>
      </c>
      <c r="AD242" s="14">
        <f t="shared" si="106"/>
        <v>0</v>
      </c>
      <c r="AE242" s="14">
        <f t="shared" si="106"/>
        <v>171.40514000000002</v>
      </c>
      <c r="AF242" s="14">
        <f t="shared" si="106"/>
        <v>0</v>
      </c>
      <c r="AG242" s="14">
        <f t="shared" si="106"/>
        <v>171.40514000000002</v>
      </c>
      <c r="AH242" s="14">
        <f t="shared" si="106"/>
        <v>0</v>
      </c>
      <c r="AI242" s="14"/>
      <c r="AJ242" s="14"/>
      <c r="AL242" s="3"/>
      <c r="AM242" s="3"/>
    </row>
    <row r="243" spans="1:39" ht="45.6" customHeight="1" x14ac:dyDescent="0.2">
      <c r="A243" s="101"/>
      <c r="B243" s="106" t="s">
        <v>84</v>
      </c>
      <c r="C243" s="14">
        <f>SUM(C244,C249,C254,C259,C264,C269,C274,C279)</f>
        <v>1030196.5621750726</v>
      </c>
      <c r="D243" s="14">
        <f t="shared" ref="D243:AH243" si="107">SUM(D244,D249,D254,D259,D264,D269,D274,D279)</f>
        <v>196388.23644507272</v>
      </c>
      <c r="E243" s="14">
        <f t="shared" si="107"/>
        <v>318750.24413999997</v>
      </c>
      <c r="F243" s="14">
        <f t="shared" si="107"/>
        <v>318555.62631507276</v>
      </c>
      <c r="G243" s="14">
        <f t="shared" si="107"/>
        <v>0</v>
      </c>
      <c r="H243" s="19">
        <f t="shared" si="107"/>
        <v>0</v>
      </c>
      <c r="I243" s="19">
        <f t="shared" si="107"/>
        <v>0</v>
      </c>
      <c r="J243" s="19">
        <f t="shared" si="107"/>
        <v>0</v>
      </c>
      <c r="K243" s="14">
        <f t="shared" si="107"/>
        <v>194.61781999999999</v>
      </c>
      <c r="L243" s="19">
        <f t="shared" si="107"/>
        <v>0</v>
      </c>
      <c r="M243" s="14">
        <f t="shared" si="107"/>
        <v>194.61781999999999</v>
      </c>
      <c r="N243" s="20">
        <f t="shared" si="107"/>
        <v>0</v>
      </c>
      <c r="O243" s="14">
        <f t="shared" si="107"/>
        <v>102561.1</v>
      </c>
      <c r="P243" s="19">
        <f t="shared" si="107"/>
        <v>0</v>
      </c>
      <c r="Q243" s="19">
        <f t="shared" si="107"/>
        <v>102561.1</v>
      </c>
      <c r="R243" s="19">
        <f t="shared" si="107"/>
        <v>0</v>
      </c>
      <c r="S243" s="14">
        <f t="shared" si="107"/>
        <v>100059.81949000001</v>
      </c>
      <c r="T243" s="19">
        <f t="shared" si="107"/>
        <v>0</v>
      </c>
      <c r="U243" s="19">
        <f t="shared" si="107"/>
        <v>100059.81949000001</v>
      </c>
      <c r="V243" s="19">
        <f t="shared" si="107"/>
        <v>0</v>
      </c>
      <c r="W243" s="14">
        <f t="shared" si="107"/>
        <v>100083.03217000002</v>
      </c>
      <c r="X243" s="19">
        <f t="shared" si="107"/>
        <v>0</v>
      </c>
      <c r="Y243" s="19">
        <f t="shared" si="107"/>
        <v>100083.03217000002</v>
      </c>
      <c r="Z243" s="19">
        <f t="shared" si="107"/>
        <v>0</v>
      </c>
      <c r="AA243" s="14">
        <f t="shared" si="107"/>
        <v>0</v>
      </c>
      <c r="AB243" s="19">
        <f t="shared" si="107"/>
        <v>0</v>
      </c>
      <c r="AC243" s="14">
        <f t="shared" si="107"/>
        <v>0</v>
      </c>
      <c r="AD243" s="20">
        <f t="shared" si="107"/>
        <v>0</v>
      </c>
      <c r="AE243" s="14">
        <f t="shared" si="107"/>
        <v>171.40514000000002</v>
      </c>
      <c r="AF243" s="19">
        <f t="shared" si="107"/>
        <v>0</v>
      </c>
      <c r="AG243" s="14">
        <f t="shared" si="107"/>
        <v>171.40514000000002</v>
      </c>
      <c r="AH243" s="20">
        <f t="shared" si="107"/>
        <v>0</v>
      </c>
      <c r="AI243" s="14"/>
      <c r="AJ243" s="14"/>
      <c r="AL243" s="3"/>
      <c r="AM243" s="3"/>
    </row>
    <row r="244" spans="1:39" s="119" customFormat="1" ht="121.5" customHeight="1" x14ac:dyDescent="0.2">
      <c r="A244" s="115">
        <v>36</v>
      </c>
      <c r="B244" s="118" t="s">
        <v>166</v>
      </c>
      <c r="C244" s="24">
        <v>501785.90726000001</v>
      </c>
      <c r="D244" s="24">
        <f>SUM(D245:D248)</f>
        <v>104834.95652999995</v>
      </c>
      <c r="E244" s="24">
        <v>136963.49047999992</v>
      </c>
      <c r="F244" s="24">
        <v>136792.08533999993</v>
      </c>
      <c r="G244" s="108">
        <f t="shared" ref="G244:G283" si="108">H244+I244+J244</f>
        <v>0</v>
      </c>
      <c r="H244" s="108">
        <f>SUM(H245:H248)</f>
        <v>0</v>
      </c>
      <c r="I244" s="108">
        <f>SUM(I245:I248)</f>
        <v>0</v>
      </c>
      <c r="J244" s="108">
        <f>SUM(J245:J248)</f>
        <v>0</v>
      </c>
      <c r="K244" s="108">
        <f>L244+M244+N244</f>
        <v>171.40513999999999</v>
      </c>
      <c r="L244" s="24">
        <f>SUM(L245:L248)</f>
        <v>0</v>
      </c>
      <c r="M244" s="24">
        <f>SUM(M245:M248)</f>
        <v>171.40513999999999</v>
      </c>
      <c r="N244" s="24">
        <f>SUM(N245:N248)</f>
        <v>0</v>
      </c>
      <c r="O244" s="108">
        <f t="shared" ref="O244:O283" si="109">P244+Q244+R244</f>
        <v>36123.199999999997</v>
      </c>
      <c r="P244" s="24">
        <v>0</v>
      </c>
      <c r="Q244" s="24">
        <v>36123.199999999997</v>
      </c>
      <c r="R244" s="24">
        <v>0</v>
      </c>
      <c r="S244" s="103">
        <f>SUM(T244,U244,V244)</f>
        <v>33903.920640000004</v>
      </c>
      <c r="T244" s="2" t="s">
        <v>128</v>
      </c>
      <c r="U244" s="2">
        <v>33903.920640000004</v>
      </c>
      <c r="V244" s="2" t="s">
        <v>128</v>
      </c>
      <c r="W244" s="108">
        <f>SUM(X244,Y244,Z244)</f>
        <v>33903.920640000004</v>
      </c>
      <c r="X244" s="24" t="s">
        <v>128</v>
      </c>
      <c r="Y244" s="24">
        <v>33903.920640000004</v>
      </c>
      <c r="Z244" s="24" t="s">
        <v>128</v>
      </c>
      <c r="AA244" s="103">
        <f t="shared" ref="AA244:AA278" si="110">SUM(AB244:AD244)</f>
        <v>0</v>
      </c>
      <c r="AB244" s="2">
        <f t="shared" ref="AB244:AB278" si="111">SUM(X244,H244)-SUM(L244)-SUM(T244,-AF244)</f>
        <v>0</v>
      </c>
      <c r="AC244" s="110">
        <f t="shared" ref="AC244:AD278" si="112">SUM(Y244,I244)-SUM(M244)-SUM(U244,-AG244)</f>
        <v>0</v>
      </c>
      <c r="AD244" s="112">
        <f t="shared" si="112"/>
        <v>0</v>
      </c>
      <c r="AE244" s="29">
        <f t="shared" ref="AE244:AE283" si="113">AF244+AG244+AH244</f>
        <v>171.40514000000002</v>
      </c>
      <c r="AF244" s="111">
        <f>SUM(AF245:AF248)</f>
        <v>0</v>
      </c>
      <c r="AG244" s="29">
        <f t="shared" ref="AG244:AH244" si="114">SUM(AG245:AG248)</f>
        <v>171.40514000000002</v>
      </c>
      <c r="AH244" s="113">
        <f t="shared" si="114"/>
        <v>0</v>
      </c>
      <c r="AI244" s="29"/>
      <c r="AJ244" s="108"/>
      <c r="AL244" s="3"/>
      <c r="AM244" s="3"/>
    </row>
    <row r="245" spans="1:39" ht="19.899999999999999" customHeight="1" x14ac:dyDescent="0.2">
      <c r="A245" s="115"/>
      <c r="B245" s="114" t="s">
        <v>24</v>
      </c>
      <c r="C245" s="2">
        <v>17351.876470000003</v>
      </c>
      <c r="D245" s="2">
        <f>C245</f>
        <v>17351.876470000003</v>
      </c>
      <c r="E245" s="2">
        <v>17351.876470000003</v>
      </c>
      <c r="F245" s="2">
        <v>17351.876470000003</v>
      </c>
      <c r="G245" s="110">
        <f t="shared" si="108"/>
        <v>0</v>
      </c>
      <c r="H245" s="110"/>
      <c r="I245" s="110"/>
      <c r="J245" s="110"/>
      <c r="K245" s="110">
        <f t="shared" ref="K245:K283" si="115">L245+M245+N245</f>
        <v>0</v>
      </c>
      <c r="L245" s="2"/>
      <c r="M245" s="110"/>
      <c r="N245" s="112"/>
      <c r="O245" s="110">
        <f t="shared" si="109"/>
        <v>0</v>
      </c>
      <c r="P245" s="2">
        <v>0</v>
      </c>
      <c r="Q245" s="2">
        <v>0</v>
      </c>
      <c r="R245" s="2">
        <v>0</v>
      </c>
      <c r="S245" s="110">
        <v>6008.9622700000009</v>
      </c>
      <c r="T245" s="2" t="s">
        <v>128</v>
      </c>
      <c r="U245" s="2">
        <v>6008.96227</v>
      </c>
      <c r="V245" s="2" t="s">
        <v>128</v>
      </c>
      <c r="W245" s="110">
        <v>6008.9622700000009</v>
      </c>
      <c r="X245" s="2" t="s">
        <v>128</v>
      </c>
      <c r="Y245" s="2">
        <v>6008.9622700000009</v>
      </c>
      <c r="Z245" s="2" t="s">
        <v>128</v>
      </c>
      <c r="AA245" s="103">
        <f t="shared" si="110"/>
        <v>0</v>
      </c>
      <c r="AB245" s="2">
        <f t="shared" si="111"/>
        <v>0</v>
      </c>
      <c r="AC245" s="110">
        <f t="shared" si="112"/>
        <v>0</v>
      </c>
      <c r="AD245" s="112">
        <f t="shared" si="112"/>
        <v>0</v>
      </c>
      <c r="AE245" s="110">
        <f t="shared" si="113"/>
        <v>0</v>
      </c>
      <c r="AF245" s="2">
        <v>0</v>
      </c>
      <c r="AG245" s="110">
        <v>0</v>
      </c>
      <c r="AH245" s="112">
        <v>0</v>
      </c>
      <c r="AI245" s="110"/>
      <c r="AJ245" s="110"/>
      <c r="AL245" s="3"/>
      <c r="AM245" s="3"/>
    </row>
    <row r="246" spans="1:39" ht="19.899999999999999" customHeight="1" x14ac:dyDescent="0.2">
      <c r="A246" s="115"/>
      <c r="B246" s="114" t="s">
        <v>25</v>
      </c>
      <c r="C246" s="2">
        <v>396950.95073000004</v>
      </c>
      <c r="D246" s="2"/>
      <c r="E246" s="2">
        <v>112142.93048000001</v>
      </c>
      <c r="F246" s="2">
        <v>112142.93048000001</v>
      </c>
      <c r="G246" s="110">
        <f t="shared" si="108"/>
        <v>0</v>
      </c>
      <c r="H246" s="110"/>
      <c r="I246" s="110"/>
      <c r="J246" s="110"/>
      <c r="K246" s="110">
        <f t="shared" si="115"/>
        <v>0</v>
      </c>
      <c r="L246" s="2"/>
      <c r="M246" s="110"/>
      <c r="N246" s="112"/>
      <c r="O246" s="110">
        <f t="shared" si="109"/>
        <v>27000</v>
      </c>
      <c r="P246" s="2">
        <v>0</v>
      </c>
      <c r="Q246" s="2">
        <v>27000</v>
      </c>
      <c r="R246" s="2">
        <v>0</v>
      </c>
      <c r="S246" s="110">
        <v>27000</v>
      </c>
      <c r="T246" s="2" t="s">
        <v>128</v>
      </c>
      <c r="U246" s="2">
        <v>27000</v>
      </c>
      <c r="V246" s="2" t="s">
        <v>128</v>
      </c>
      <c r="W246" s="110">
        <v>27000</v>
      </c>
      <c r="X246" s="2" t="s">
        <v>128</v>
      </c>
      <c r="Y246" s="2">
        <v>27000</v>
      </c>
      <c r="Z246" s="2" t="s">
        <v>128</v>
      </c>
      <c r="AA246" s="103">
        <f t="shared" si="110"/>
        <v>0</v>
      </c>
      <c r="AB246" s="2">
        <f t="shared" si="111"/>
        <v>0</v>
      </c>
      <c r="AC246" s="110">
        <f t="shared" si="112"/>
        <v>0</v>
      </c>
      <c r="AD246" s="112">
        <f t="shared" si="112"/>
        <v>0</v>
      </c>
      <c r="AE246" s="110">
        <f t="shared" si="113"/>
        <v>0</v>
      </c>
      <c r="AF246" s="2">
        <v>0</v>
      </c>
      <c r="AG246" s="110">
        <v>0</v>
      </c>
      <c r="AH246" s="112">
        <v>0</v>
      </c>
      <c r="AI246" s="110"/>
      <c r="AJ246" s="110"/>
      <c r="AL246" s="3"/>
      <c r="AM246" s="3"/>
    </row>
    <row r="247" spans="1:39" ht="19.899999999999999" customHeight="1" x14ac:dyDescent="0.2">
      <c r="A247" s="115"/>
      <c r="B247" s="114" t="s">
        <v>26</v>
      </c>
      <c r="C247" s="2">
        <v>0</v>
      </c>
      <c r="D247" s="2"/>
      <c r="E247" s="2">
        <v>0</v>
      </c>
      <c r="F247" s="2">
        <v>0</v>
      </c>
      <c r="G247" s="110">
        <f t="shared" si="108"/>
        <v>0</v>
      </c>
      <c r="H247" s="110"/>
      <c r="I247" s="110"/>
      <c r="J247" s="110"/>
      <c r="K247" s="110">
        <f t="shared" si="115"/>
        <v>0</v>
      </c>
      <c r="L247" s="2"/>
      <c r="M247" s="110"/>
      <c r="N247" s="112"/>
      <c r="O247" s="110">
        <f t="shared" si="109"/>
        <v>0</v>
      </c>
      <c r="P247" s="2">
        <v>0</v>
      </c>
      <c r="Q247" s="2">
        <v>0</v>
      </c>
      <c r="R247" s="2">
        <v>0</v>
      </c>
      <c r="S247" s="110">
        <v>0</v>
      </c>
      <c r="T247" s="2" t="s">
        <v>128</v>
      </c>
      <c r="U247" s="2" t="s">
        <v>128</v>
      </c>
      <c r="V247" s="2" t="s">
        <v>128</v>
      </c>
      <c r="W247" s="110">
        <v>0</v>
      </c>
      <c r="X247" s="2" t="s">
        <v>128</v>
      </c>
      <c r="Y247" s="2" t="s">
        <v>128</v>
      </c>
      <c r="Z247" s="2" t="s">
        <v>128</v>
      </c>
      <c r="AA247" s="103">
        <f t="shared" si="110"/>
        <v>0</v>
      </c>
      <c r="AB247" s="2">
        <f t="shared" si="111"/>
        <v>0</v>
      </c>
      <c r="AC247" s="110">
        <f t="shared" si="112"/>
        <v>0</v>
      </c>
      <c r="AD247" s="112">
        <f t="shared" si="112"/>
        <v>0</v>
      </c>
      <c r="AE247" s="110">
        <f t="shared" si="113"/>
        <v>0</v>
      </c>
      <c r="AF247" s="2">
        <v>0</v>
      </c>
      <c r="AG247" s="110">
        <v>0</v>
      </c>
      <c r="AH247" s="112">
        <v>0</v>
      </c>
      <c r="AI247" s="110"/>
      <c r="AJ247" s="110"/>
      <c r="AL247" s="3"/>
      <c r="AM247" s="3"/>
    </row>
    <row r="248" spans="1:39" ht="19.899999999999999" customHeight="1" x14ac:dyDescent="0.2">
      <c r="A248" s="115"/>
      <c r="B248" s="114" t="s">
        <v>27</v>
      </c>
      <c r="C248" s="2">
        <v>87483.080059999949</v>
      </c>
      <c r="D248" s="2">
        <f>C248</f>
        <v>87483.080059999949</v>
      </c>
      <c r="E248" s="2">
        <v>7468.6835300000012</v>
      </c>
      <c r="F248" s="2">
        <v>7297.2783900000004</v>
      </c>
      <c r="G248" s="110">
        <f t="shared" si="108"/>
        <v>0</v>
      </c>
      <c r="H248" s="110"/>
      <c r="I248" s="110"/>
      <c r="J248" s="110"/>
      <c r="K248" s="110">
        <f t="shared" si="115"/>
        <v>171.40513999999999</v>
      </c>
      <c r="L248" s="2"/>
      <c r="M248" s="110">
        <v>171.40513999999999</v>
      </c>
      <c r="N248" s="112"/>
      <c r="O248" s="110">
        <f t="shared" si="109"/>
        <v>9123.2000000000025</v>
      </c>
      <c r="P248" s="2">
        <v>0</v>
      </c>
      <c r="Q248" s="2">
        <v>9123.2000000000025</v>
      </c>
      <c r="R248" s="2">
        <v>0</v>
      </c>
      <c r="S248" s="110">
        <f>SUM(T248:V248)</f>
        <v>894.95837000000029</v>
      </c>
      <c r="T248" s="2">
        <f>SUM(T244)-SUM(T245:T247)</f>
        <v>0</v>
      </c>
      <c r="U248" s="2">
        <f>SUM(U244)-SUM(U245:U247)</f>
        <v>894.95837000000029</v>
      </c>
      <c r="V248" s="2">
        <f>SUM(V244)-SUM(V245:V247)</f>
        <v>0</v>
      </c>
      <c r="W248" s="110">
        <f>SUM(X248:Z248)</f>
        <v>894.95837000000029</v>
      </c>
      <c r="X248" s="2">
        <f>SUM(X244)-SUM(X245:X247)</f>
        <v>0</v>
      </c>
      <c r="Y248" s="2">
        <f>SUM(Y244)-SUM(Y245:Y247)</f>
        <v>894.95837000000029</v>
      </c>
      <c r="Z248" s="2">
        <f>SUM(Z244)-SUM(Z245:Z247)</f>
        <v>0</v>
      </c>
      <c r="AA248" s="103">
        <f t="shared" si="110"/>
        <v>0</v>
      </c>
      <c r="AB248" s="2">
        <f t="shared" si="111"/>
        <v>0</v>
      </c>
      <c r="AC248" s="110">
        <f t="shared" si="112"/>
        <v>0</v>
      </c>
      <c r="AD248" s="112">
        <f t="shared" si="112"/>
        <v>0</v>
      </c>
      <c r="AE248" s="110">
        <f t="shared" si="113"/>
        <v>171.40514000000002</v>
      </c>
      <c r="AF248" s="2">
        <v>0</v>
      </c>
      <c r="AG248" s="110">
        <v>171.40514000000002</v>
      </c>
      <c r="AH248" s="112">
        <v>0</v>
      </c>
      <c r="AI248" s="110"/>
      <c r="AJ248" s="110"/>
      <c r="AL248" s="3"/>
      <c r="AM248" s="3"/>
    </row>
    <row r="249" spans="1:39" s="119" customFormat="1" ht="47.25" customHeight="1" x14ac:dyDescent="0.2">
      <c r="A249" s="115">
        <v>37</v>
      </c>
      <c r="B249" s="118" t="s">
        <v>167</v>
      </c>
      <c r="C249" s="24">
        <v>106787.92736999996</v>
      </c>
      <c r="D249" s="24">
        <f>SUM(D250:D253)</f>
        <v>2331.5347900000002</v>
      </c>
      <c r="E249" s="24">
        <v>65000.696470000017</v>
      </c>
      <c r="F249" s="24">
        <v>65000.696470000017</v>
      </c>
      <c r="G249" s="108">
        <f t="shared" si="108"/>
        <v>0</v>
      </c>
      <c r="H249" s="108">
        <f>SUM(H250:H253)</f>
        <v>0</v>
      </c>
      <c r="I249" s="108">
        <f>SUM(I250:I253)</f>
        <v>0</v>
      </c>
      <c r="J249" s="108">
        <f>SUM(J250:J253)</f>
        <v>0</v>
      </c>
      <c r="K249" s="108">
        <f>L249+M249+N249</f>
        <v>0</v>
      </c>
      <c r="L249" s="24">
        <f>SUM(L250:L253)</f>
        <v>0</v>
      </c>
      <c r="M249" s="24">
        <f>SUM(M250:M253)</f>
        <v>0</v>
      </c>
      <c r="N249" s="24">
        <f>SUM(N250:N253)</f>
        <v>0</v>
      </c>
      <c r="O249" s="108">
        <f t="shared" si="109"/>
        <v>41792.300000000003</v>
      </c>
      <c r="P249" s="24">
        <v>0</v>
      </c>
      <c r="Q249" s="24">
        <v>41792.300000000003</v>
      </c>
      <c r="R249" s="24">
        <v>0</v>
      </c>
      <c r="S249" s="103">
        <f>SUM(T249,U249,V249)</f>
        <v>41787.230900000002</v>
      </c>
      <c r="T249" s="2" t="s">
        <v>128</v>
      </c>
      <c r="U249" s="2">
        <v>41787.230900000002</v>
      </c>
      <c r="V249" s="2" t="s">
        <v>128</v>
      </c>
      <c r="W249" s="108">
        <f>SUM(X249,Y249,Z249)</f>
        <v>41787.23090000001</v>
      </c>
      <c r="X249" s="24" t="s">
        <v>128</v>
      </c>
      <c r="Y249" s="24">
        <v>41787.23090000001</v>
      </c>
      <c r="Z249" s="24" t="s">
        <v>128</v>
      </c>
      <c r="AA249" s="103">
        <f t="shared" si="110"/>
        <v>0</v>
      </c>
      <c r="AB249" s="2">
        <f t="shared" si="111"/>
        <v>0</v>
      </c>
      <c r="AC249" s="110">
        <f t="shared" si="112"/>
        <v>0</v>
      </c>
      <c r="AD249" s="112">
        <f t="shared" si="112"/>
        <v>0</v>
      </c>
      <c r="AE249" s="29">
        <f t="shared" si="113"/>
        <v>0</v>
      </c>
      <c r="AF249" s="111">
        <f>SUM(AF250:AF253)</f>
        <v>0</v>
      </c>
      <c r="AG249" s="29">
        <f t="shared" ref="AG249:AH249" si="116">SUM(AG250:AG253)</f>
        <v>0</v>
      </c>
      <c r="AH249" s="113">
        <f t="shared" si="116"/>
        <v>0</v>
      </c>
      <c r="AI249" s="29" t="s">
        <v>110</v>
      </c>
      <c r="AJ249" s="29" t="s">
        <v>110</v>
      </c>
      <c r="AL249" s="3"/>
      <c r="AM249" s="3"/>
    </row>
    <row r="250" spans="1:39" ht="19.899999999999999" customHeight="1" x14ac:dyDescent="0.2">
      <c r="A250" s="115"/>
      <c r="B250" s="114" t="s">
        <v>24</v>
      </c>
      <c r="C250" s="2">
        <v>2245.9223400000001</v>
      </c>
      <c r="D250" s="2">
        <f>C250</f>
        <v>2245.9223400000001</v>
      </c>
      <c r="E250" s="2">
        <v>2229.7777799999999</v>
      </c>
      <c r="F250" s="2">
        <v>2229.7777799999999</v>
      </c>
      <c r="G250" s="110">
        <f t="shared" si="108"/>
        <v>0</v>
      </c>
      <c r="H250" s="2"/>
      <c r="I250" s="2"/>
      <c r="J250" s="2"/>
      <c r="K250" s="110">
        <f t="shared" si="115"/>
        <v>0</v>
      </c>
      <c r="L250" s="2"/>
      <c r="M250" s="110"/>
      <c r="N250" s="112"/>
      <c r="O250" s="110">
        <f t="shared" si="109"/>
        <v>16.144559999999998</v>
      </c>
      <c r="P250" s="2">
        <v>0</v>
      </c>
      <c r="Q250" s="2">
        <v>16.144559999999998</v>
      </c>
      <c r="R250" s="2">
        <v>0</v>
      </c>
      <c r="S250" s="110">
        <v>16.144559999999998</v>
      </c>
      <c r="T250" s="2" t="s">
        <v>128</v>
      </c>
      <c r="U250" s="2">
        <v>16.144559999999998</v>
      </c>
      <c r="V250" s="2" t="s">
        <v>128</v>
      </c>
      <c r="W250" s="110">
        <v>16.144559999999998</v>
      </c>
      <c r="X250" s="2" t="s">
        <v>128</v>
      </c>
      <c r="Y250" s="2">
        <v>16.144559999999998</v>
      </c>
      <c r="Z250" s="2" t="s">
        <v>128</v>
      </c>
      <c r="AA250" s="103">
        <f t="shared" si="110"/>
        <v>0</v>
      </c>
      <c r="AB250" s="2">
        <f t="shared" si="111"/>
        <v>0</v>
      </c>
      <c r="AC250" s="110">
        <f t="shared" si="112"/>
        <v>0</v>
      </c>
      <c r="AD250" s="112">
        <f t="shared" si="112"/>
        <v>0</v>
      </c>
      <c r="AE250" s="110">
        <f t="shared" si="113"/>
        <v>0</v>
      </c>
      <c r="AF250" s="2">
        <v>0</v>
      </c>
      <c r="AG250" s="110">
        <v>0</v>
      </c>
      <c r="AH250" s="112">
        <v>0</v>
      </c>
      <c r="AI250" s="110"/>
      <c r="AJ250" s="110"/>
      <c r="AL250" s="3"/>
      <c r="AM250" s="3"/>
    </row>
    <row r="251" spans="1:39" ht="19.899999999999999" customHeight="1" x14ac:dyDescent="0.2">
      <c r="A251" s="115"/>
      <c r="B251" s="114" t="s">
        <v>25</v>
      </c>
      <c r="C251" s="2">
        <v>96333.619289999988</v>
      </c>
      <c r="D251" s="2"/>
      <c r="E251" s="2">
        <v>56972.678939999998</v>
      </c>
      <c r="F251" s="2">
        <v>56972.678939999998</v>
      </c>
      <c r="G251" s="110">
        <f t="shared" si="108"/>
        <v>0</v>
      </c>
      <c r="H251" s="2"/>
      <c r="I251" s="2"/>
      <c r="J251" s="2"/>
      <c r="K251" s="110">
        <f t="shared" si="115"/>
        <v>0</v>
      </c>
      <c r="L251" s="2"/>
      <c r="M251" s="110"/>
      <c r="N251" s="112"/>
      <c r="O251" s="110">
        <f t="shared" si="109"/>
        <v>39360.940349999997</v>
      </c>
      <c r="P251" s="2">
        <v>0</v>
      </c>
      <c r="Q251" s="2">
        <v>39360.940349999997</v>
      </c>
      <c r="R251" s="2">
        <v>0</v>
      </c>
      <c r="S251" s="110">
        <v>39360.940349999997</v>
      </c>
      <c r="T251" s="2" t="s">
        <v>128</v>
      </c>
      <c r="U251" s="2">
        <v>39360.940349999997</v>
      </c>
      <c r="V251" s="2" t="s">
        <v>128</v>
      </c>
      <c r="W251" s="110">
        <v>39360.94034999999</v>
      </c>
      <c r="X251" s="2" t="s">
        <v>128</v>
      </c>
      <c r="Y251" s="2">
        <v>39360.940349999997</v>
      </c>
      <c r="Z251" s="2" t="s">
        <v>128</v>
      </c>
      <c r="AA251" s="103">
        <f t="shared" si="110"/>
        <v>0</v>
      </c>
      <c r="AB251" s="2">
        <f t="shared" si="111"/>
        <v>0</v>
      </c>
      <c r="AC251" s="110">
        <f t="shared" si="112"/>
        <v>0</v>
      </c>
      <c r="AD251" s="112">
        <f t="shared" si="112"/>
        <v>0</v>
      </c>
      <c r="AE251" s="110">
        <f t="shared" si="113"/>
        <v>0</v>
      </c>
      <c r="AF251" s="2">
        <v>0</v>
      </c>
      <c r="AG251" s="110">
        <v>0</v>
      </c>
      <c r="AH251" s="112">
        <v>0</v>
      </c>
      <c r="AI251" s="110"/>
      <c r="AJ251" s="110"/>
      <c r="AL251" s="3"/>
      <c r="AM251" s="3"/>
    </row>
    <row r="252" spans="1:39" ht="19.899999999999999" customHeight="1" x14ac:dyDescent="0.2">
      <c r="A252" s="115"/>
      <c r="B252" s="114" t="s">
        <v>26</v>
      </c>
      <c r="C252" s="2">
        <v>4195.1843400000007</v>
      </c>
      <c r="D252" s="2"/>
      <c r="E252" s="2">
        <v>3946.5503400000002</v>
      </c>
      <c r="F252" s="2">
        <v>3946.5503400000002</v>
      </c>
      <c r="G252" s="110">
        <f t="shared" si="108"/>
        <v>0</v>
      </c>
      <c r="H252" s="2"/>
      <c r="I252" s="2"/>
      <c r="J252" s="2"/>
      <c r="K252" s="110">
        <f t="shared" si="115"/>
        <v>0</v>
      </c>
      <c r="L252" s="2"/>
      <c r="M252" s="110"/>
      <c r="N252" s="112"/>
      <c r="O252" s="110">
        <f t="shared" si="109"/>
        <v>248.63400000000001</v>
      </c>
      <c r="P252" s="2">
        <v>0</v>
      </c>
      <c r="Q252" s="2">
        <v>248.63400000000001</v>
      </c>
      <c r="R252" s="2">
        <v>0</v>
      </c>
      <c r="S252" s="110">
        <v>248.63400000000001</v>
      </c>
      <c r="T252" s="2" t="s">
        <v>128</v>
      </c>
      <c r="U252" s="2">
        <v>248.63400000000001</v>
      </c>
      <c r="V252" s="2" t="s">
        <v>128</v>
      </c>
      <c r="W252" s="110">
        <v>248.63400000000001</v>
      </c>
      <c r="X252" s="2" t="s">
        <v>128</v>
      </c>
      <c r="Y252" s="2">
        <v>248.63400000000001</v>
      </c>
      <c r="Z252" s="2" t="s">
        <v>128</v>
      </c>
      <c r="AA252" s="103">
        <f t="shared" si="110"/>
        <v>0</v>
      </c>
      <c r="AB252" s="2">
        <f t="shared" si="111"/>
        <v>0</v>
      </c>
      <c r="AC252" s="110">
        <f t="shared" si="112"/>
        <v>0</v>
      </c>
      <c r="AD252" s="112">
        <f t="shared" si="112"/>
        <v>0</v>
      </c>
      <c r="AE252" s="110">
        <f t="shared" si="113"/>
        <v>0</v>
      </c>
      <c r="AF252" s="2">
        <v>0</v>
      </c>
      <c r="AG252" s="110">
        <v>0</v>
      </c>
      <c r="AH252" s="112">
        <v>0</v>
      </c>
      <c r="AI252" s="110"/>
      <c r="AJ252" s="110"/>
      <c r="AL252" s="3"/>
      <c r="AM252" s="3"/>
    </row>
    <row r="253" spans="1:39" ht="19.899999999999999" customHeight="1" x14ac:dyDescent="0.2">
      <c r="A253" s="115"/>
      <c r="B253" s="114" t="s">
        <v>27</v>
      </c>
      <c r="C253" s="2">
        <v>4013.2014000000004</v>
      </c>
      <c r="D253" s="2">
        <v>85.612449999999995</v>
      </c>
      <c r="E253" s="2">
        <v>1851.68941</v>
      </c>
      <c r="F253" s="2">
        <v>1851.68941</v>
      </c>
      <c r="G253" s="110">
        <f t="shared" si="108"/>
        <v>0</v>
      </c>
      <c r="H253" s="2"/>
      <c r="I253" s="2"/>
      <c r="J253" s="2"/>
      <c r="K253" s="110">
        <f t="shared" si="115"/>
        <v>0</v>
      </c>
      <c r="L253" s="2"/>
      <c r="M253" s="110"/>
      <c r="N253" s="112"/>
      <c r="O253" s="110">
        <f t="shared" si="109"/>
        <v>2166.5810900000006</v>
      </c>
      <c r="P253" s="2">
        <v>0</v>
      </c>
      <c r="Q253" s="2">
        <v>2166.5810900000006</v>
      </c>
      <c r="R253" s="2">
        <v>0</v>
      </c>
      <c r="S253" s="110">
        <f>SUM(T253:V253)</f>
        <v>2161.5119900000063</v>
      </c>
      <c r="T253" s="2">
        <f>SUM(T249)-SUM(T250:T252)</f>
        <v>0</v>
      </c>
      <c r="U253" s="2">
        <f>SUM(U249)-SUM(U250:U252)</f>
        <v>2161.5119900000063</v>
      </c>
      <c r="V253" s="2">
        <f>SUM(V249)-SUM(V250:V252)</f>
        <v>0</v>
      </c>
      <c r="W253" s="110">
        <f>SUM(X253:Z253)</f>
        <v>2161.5119900000136</v>
      </c>
      <c r="X253" s="2">
        <f>SUM(X249)-SUM(X250:X252)</f>
        <v>0</v>
      </c>
      <c r="Y253" s="2">
        <f>SUM(Y249)-SUM(Y250:Y252)</f>
        <v>2161.5119900000136</v>
      </c>
      <c r="Z253" s="2">
        <f>SUM(Z249)-SUM(Z250:Z252)</f>
        <v>0</v>
      </c>
      <c r="AA253" s="103">
        <f t="shared" si="110"/>
        <v>7.2759576141834259E-12</v>
      </c>
      <c r="AB253" s="2">
        <f t="shared" si="111"/>
        <v>0</v>
      </c>
      <c r="AC253" s="110">
        <f t="shared" si="112"/>
        <v>7.2759576141834259E-12</v>
      </c>
      <c r="AD253" s="112">
        <f t="shared" si="112"/>
        <v>0</v>
      </c>
      <c r="AE253" s="110">
        <f t="shared" si="113"/>
        <v>0</v>
      </c>
      <c r="AF253" s="2">
        <v>0</v>
      </c>
      <c r="AG253" s="110">
        <v>0</v>
      </c>
      <c r="AH253" s="112">
        <v>0</v>
      </c>
      <c r="AI253" s="110"/>
      <c r="AJ253" s="110"/>
      <c r="AL253" s="3"/>
      <c r="AM253" s="3"/>
    </row>
    <row r="254" spans="1:39" s="119" customFormat="1" ht="102.75" customHeight="1" x14ac:dyDescent="0.2">
      <c r="A254" s="115">
        <v>38</v>
      </c>
      <c r="B254" s="118" t="s">
        <v>168</v>
      </c>
      <c r="C254" s="24">
        <v>13053.05776</v>
      </c>
      <c r="D254" s="24">
        <f>SUM(D255:D258)</f>
        <v>318.63600000000002</v>
      </c>
      <c r="E254" s="24">
        <v>9546.77376</v>
      </c>
      <c r="F254" s="24">
        <v>9546.77376</v>
      </c>
      <c r="G254" s="108">
        <f t="shared" si="108"/>
        <v>0</v>
      </c>
      <c r="H254" s="108">
        <f>SUM(H255:H258)</f>
        <v>0</v>
      </c>
      <c r="I254" s="108">
        <f>SUM(I255:I258)</f>
        <v>0</v>
      </c>
      <c r="J254" s="108">
        <f>SUM(J255:J258)</f>
        <v>0</v>
      </c>
      <c r="K254" s="108">
        <f t="shared" si="115"/>
        <v>0</v>
      </c>
      <c r="L254" s="24">
        <f>SUM(L255:L258)</f>
        <v>0</v>
      </c>
      <c r="M254" s="24">
        <f>SUM(M255:M258)</f>
        <v>0</v>
      </c>
      <c r="N254" s="24">
        <f>SUM(N255:N258)</f>
        <v>0</v>
      </c>
      <c r="O254" s="108">
        <f t="shared" si="109"/>
        <v>2966.5</v>
      </c>
      <c r="P254" s="24">
        <v>0</v>
      </c>
      <c r="Q254" s="24">
        <v>2966.5</v>
      </c>
      <c r="R254" s="24">
        <v>0</v>
      </c>
      <c r="S254" s="103">
        <f>SUM(T254,U254,V254)</f>
        <v>2845.5440000000003</v>
      </c>
      <c r="T254" s="2" t="s">
        <v>128</v>
      </c>
      <c r="U254" s="2">
        <v>2845.5440000000003</v>
      </c>
      <c r="V254" s="2" t="s">
        <v>128</v>
      </c>
      <c r="W254" s="108">
        <f>SUM(X254,Y254,Z254)</f>
        <v>2845.5440000000003</v>
      </c>
      <c r="X254" s="24" t="s">
        <v>128</v>
      </c>
      <c r="Y254" s="24">
        <v>2845.5440000000003</v>
      </c>
      <c r="Z254" s="24" t="s">
        <v>128</v>
      </c>
      <c r="AA254" s="103">
        <f t="shared" si="110"/>
        <v>0</v>
      </c>
      <c r="AB254" s="2">
        <f t="shared" si="111"/>
        <v>0</v>
      </c>
      <c r="AC254" s="110">
        <f t="shared" si="112"/>
        <v>0</v>
      </c>
      <c r="AD254" s="112">
        <f t="shared" si="112"/>
        <v>0</v>
      </c>
      <c r="AE254" s="29">
        <f>AF254+AG254+AH254</f>
        <v>0</v>
      </c>
      <c r="AF254" s="111">
        <f>SUM(AF255:AF258)</f>
        <v>0</v>
      </c>
      <c r="AG254" s="29">
        <f t="shared" ref="AG254:AH254" si="117">SUM(AG255:AG258)</f>
        <v>0</v>
      </c>
      <c r="AH254" s="113">
        <f t="shared" si="117"/>
        <v>0</v>
      </c>
      <c r="AI254" s="108" t="s">
        <v>110</v>
      </c>
      <c r="AJ254" s="108" t="s">
        <v>110</v>
      </c>
      <c r="AL254" s="3"/>
      <c r="AM254" s="3"/>
    </row>
    <row r="255" spans="1:39" ht="19.899999999999999" customHeight="1" x14ac:dyDescent="0.2">
      <c r="A255" s="86"/>
      <c r="B255" s="114" t="s">
        <v>24</v>
      </c>
      <c r="C255" s="2">
        <v>0</v>
      </c>
      <c r="D255" s="2">
        <f>C255</f>
        <v>0</v>
      </c>
      <c r="E255" s="2">
        <v>0</v>
      </c>
      <c r="F255" s="2">
        <v>0</v>
      </c>
      <c r="G255" s="110">
        <f t="shared" si="108"/>
        <v>0</v>
      </c>
      <c r="H255" s="2"/>
      <c r="I255" s="2"/>
      <c r="J255" s="2"/>
      <c r="K255" s="110">
        <f t="shared" si="115"/>
        <v>0</v>
      </c>
      <c r="L255" s="2"/>
      <c r="M255" s="110"/>
      <c r="N255" s="112"/>
      <c r="O255" s="110">
        <f t="shared" si="109"/>
        <v>0</v>
      </c>
      <c r="P255" s="2">
        <v>0</v>
      </c>
      <c r="Q255" s="2">
        <v>0</v>
      </c>
      <c r="R255" s="2">
        <v>0</v>
      </c>
      <c r="S255" s="110">
        <v>0</v>
      </c>
      <c r="T255" s="2" t="s">
        <v>128</v>
      </c>
      <c r="U255" s="2" t="s">
        <v>128</v>
      </c>
      <c r="V255" s="2" t="s">
        <v>128</v>
      </c>
      <c r="W255" s="110">
        <v>0</v>
      </c>
      <c r="X255" s="2" t="s">
        <v>128</v>
      </c>
      <c r="Y255" s="2" t="s">
        <v>128</v>
      </c>
      <c r="Z255" s="2" t="s">
        <v>128</v>
      </c>
      <c r="AA255" s="103">
        <f t="shared" si="110"/>
        <v>0</v>
      </c>
      <c r="AB255" s="2">
        <f t="shared" si="111"/>
        <v>0</v>
      </c>
      <c r="AC255" s="110">
        <f t="shared" si="112"/>
        <v>0</v>
      </c>
      <c r="AD255" s="112">
        <f t="shared" si="112"/>
        <v>0</v>
      </c>
      <c r="AE255" s="110">
        <f>AF255+AG255+AH255</f>
        <v>0</v>
      </c>
      <c r="AF255" s="2">
        <v>0</v>
      </c>
      <c r="AG255" s="110">
        <v>0</v>
      </c>
      <c r="AH255" s="112">
        <v>0</v>
      </c>
      <c r="AI255" s="110"/>
      <c r="AJ255" s="110"/>
      <c r="AL255" s="3"/>
      <c r="AM255" s="3"/>
    </row>
    <row r="256" spans="1:39" ht="19.899999999999999" customHeight="1" x14ac:dyDescent="0.2">
      <c r="A256" s="86"/>
      <c r="B256" s="114" t="s">
        <v>25</v>
      </c>
      <c r="C256" s="2">
        <v>12194.421759999999</v>
      </c>
      <c r="D256" s="2"/>
      <c r="E256" s="2">
        <v>9348.8777599999994</v>
      </c>
      <c r="F256" s="2">
        <v>9348.8777599999994</v>
      </c>
      <c r="G256" s="110">
        <f t="shared" si="108"/>
        <v>0</v>
      </c>
      <c r="H256" s="2"/>
      <c r="I256" s="2"/>
      <c r="J256" s="2"/>
      <c r="K256" s="110">
        <f t="shared" si="115"/>
        <v>0</v>
      </c>
      <c r="L256" s="2"/>
      <c r="M256" s="110"/>
      <c r="N256" s="112"/>
      <c r="O256" s="110">
        <f t="shared" si="109"/>
        <v>2845.5439999999999</v>
      </c>
      <c r="P256" s="2">
        <v>0</v>
      </c>
      <c r="Q256" s="2">
        <v>2845.5439999999999</v>
      </c>
      <c r="R256" s="2">
        <v>0</v>
      </c>
      <c r="S256" s="110">
        <v>2845.5440000000003</v>
      </c>
      <c r="T256" s="2" t="s">
        <v>128</v>
      </c>
      <c r="U256" s="2">
        <v>2845.5440000000003</v>
      </c>
      <c r="V256" s="2" t="s">
        <v>128</v>
      </c>
      <c r="W256" s="110">
        <v>2845.5440000000003</v>
      </c>
      <c r="X256" s="2" t="s">
        <v>128</v>
      </c>
      <c r="Y256" s="2">
        <v>2845.5440000000003</v>
      </c>
      <c r="Z256" s="2" t="s">
        <v>128</v>
      </c>
      <c r="AA256" s="103">
        <f t="shared" si="110"/>
        <v>0</v>
      </c>
      <c r="AB256" s="2">
        <f t="shared" si="111"/>
        <v>0</v>
      </c>
      <c r="AC256" s="110">
        <f t="shared" si="112"/>
        <v>0</v>
      </c>
      <c r="AD256" s="112">
        <f t="shared" si="112"/>
        <v>0</v>
      </c>
      <c r="AE256" s="110">
        <f>AF256+AG256+AH256</f>
        <v>0</v>
      </c>
      <c r="AF256" s="2">
        <v>0</v>
      </c>
      <c r="AG256" s="110">
        <v>0</v>
      </c>
      <c r="AH256" s="112">
        <v>0</v>
      </c>
      <c r="AI256" s="110"/>
      <c r="AJ256" s="110"/>
      <c r="AL256" s="3"/>
      <c r="AM256" s="3"/>
    </row>
    <row r="257" spans="1:39" ht="19.899999999999999" customHeight="1" x14ac:dyDescent="0.2">
      <c r="A257" s="86"/>
      <c r="B257" s="114" t="s">
        <v>26</v>
      </c>
      <c r="C257" s="2">
        <v>540</v>
      </c>
      <c r="D257" s="2"/>
      <c r="E257" s="2">
        <v>0</v>
      </c>
      <c r="F257" s="2">
        <v>0</v>
      </c>
      <c r="G257" s="110">
        <f t="shared" si="108"/>
        <v>0</v>
      </c>
      <c r="H257" s="2"/>
      <c r="I257" s="2"/>
      <c r="J257" s="2"/>
      <c r="K257" s="110">
        <f t="shared" si="115"/>
        <v>0</v>
      </c>
      <c r="L257" s="2"/>
      <c r="M257" s="110"/>
      <c r="N257" s="112"/>
      <c r="O257" s="110">
        <f t="shared" si="109"/>
        <v>0</v>
      </c>
      <c r="P257" s="2">
        <v>0</v>
      </c>
      <c r="Q257" s="2">
        <v>0</v>
      </c>
      <c r="R257" s="2">
        <v>0</v>
      </c>
      <c r="S257" s="110">
        <v>0</v>
      </c>
      <c r="T257" s="2" t="s">
        <v>128</v>
      </c>
      <c r="U257" s="2" t="s">
        <v>128</v>
      </c>
      <c r="V257" s="2" t="s">
        <v>128</v>
      </c>
      <c r="W257" s="110">
        <v>0</v>
      </c>
      <c r="X257" s="2" t="s">
        <v>128</v>
      </c>
      <c r="Y257" s="2" t="s">
        <v>128</v>
      </c>
      <c r="Z257" s="2" t="s">
        <v>128</v>
      </c>
      <c r="AA257" s="103">
        <f t="shared" si="110"/>
        <v>0</v>
      </c>
      <c r="AB257" s="2">
        <f t="shared" si="111"/>
        <v>0</v>
      </c>
      <c r="AC257" s="110">
        <f t="shared" si="112"/>
        <v>0</v>
      </c>
      <c r="AD257" s="112">
        <f t="shared" si="112"/>
        <v>0</v>
      </c>
      <c r="AE257" s="110">
        <f>AF257+AG257+AH257</f>
        <v>0</v>
      </c>
      <c r="AF257" s="2">
        <v>0</v>
      </c>
      <c r="AG257" s="110">
        <v>0</v>
      </c>
      <c r="AH257" s="112">
        <v>0</v>
      </c>
      <c r="AI257" s="110"/>
      <c r="AJ257" s="110"/>
      <c r="AL257" s="3"/>
      <c r="AM257" s="3"/>
    </row>
    <row r="258" spans="1:39" ht="19.899999999999999" customHeight="1" x14ac:dyDescent="0.2">
      <c r="A258" s="86"/>
      <c r="B258" s="114" t="s">
        <v>27</v>
      </c>
      <c r="C258" s="2">
        <v>318.63600000000002</v>
      </c>
      <c r="D258" s="2">
        <f>C258</f>
        <v>318.63600000000002</v>
      </c>
      <c r="E258" s="2">
        <v>197.89600000000002</v>
      </c>
      <c r="F258" s="2">
        <v>197.89600000000002</v>
      </c>
      <c r="G258" s="110">
        <f t="shared" si="108"/>
        <v>0</v>
      </c>
      <c r="H258" s="2"/>
      <c r="I258" s="2"/>
      <c r="J258" s="2"/>
      <c r="K258" s="110">
        <f t="shared" si="115"/>
        <v>0</v>
      </c>
      <c r="L258" s="2"/>
      <c r="M258" s="110"/>
      <c r="N258" s="112"/>
      <c r="O258" s="110">
        <f t="shared" si="109"/>
        <v>120.95600000000036</v>
      </c>
      <c r="P258" s="2">
        <v>0</v>
      </c>
      <c r="Q258" s="2">
        <v>120.95600000000036</v>
      </c>
      <c r="R258" s="2">
        <v>0</v>
      </c>
      <c r="S258" s="110">
        <f>SUM(T258:V258)</f>
        <v>0</v>
      </c>
      <c r="T258" s="2">
        <f>SUM(T254)-SUM(T255:T257)</f>
        <v>0</v>
      </c>
      <c r="U258" s="2">
        <f>SUM(U254)-SUM(U255:U257)</f>
        <v>0</v>
      </c>
      <c r="V258" s="2">
        <f>SUM(V254)-SUM(V255:V257)</f>
        <v>0</v>
      </c>
      <c r="W258" s="110">
        <f>SUM(X258:Z258)</f>
        <v>0</v>
      </c>
      <c r="X258" s="2">
        <f>SUM(X254)-SUM(X255:X257)</f>
        <v>0</v>
      </c>
      <c r="Y258" s="2">
        <f>SUM(Y254)-SUM(Y255:Y257)</f>
        <v>0</v>
      </c>
      <c r="Z258" s="2">
        <f>SUM(Z254)-SUM(Z255:Z257)</f>
        <v>0</v>
      </c>
      <c r="AA258" s="103">
        <f t="shared" si="110"/>
        <v>0</v>
      </c>
      <c r="AB258" s="2">
        <f t="shared" si="111"/>
        <v>0</v>
      </c>
      <c r="AC258" s="110">
        <f t="shared" si="112"/>
        <v>0</v>
      </c>
      <c r="AD258" s="112">
        <f t="shared" si="112"/>
        <v>0</v>
      </c>
      <c r="AE258" s="110">
        <f>AF258+AG258+AH258</f>
        <v>0</v>
      </c>
      <c r="AF258" s="2">
        <v>0</v>
      </c>
      <c r="AG258" s="110">
        <v>0</v>
      </c>
      <c r="AH258" s="112">
        <v>0</v>
      </c>
      <c r="AI258" s="110"/>
      <c r="AJ258" s="110"/>
      <c r="AL258" s="3"/>
      <c r="AM258" s="3"/>
    </row>
    <row r="259" spans="1:39" s="119" customFormat="1" ht="72.75" customHeight="1" x14ac:dyDescent="0.2">
      <c r="A259" s="115">
        <v>39</v>
      </c>
      <c r="B259" s="118" t="s">
        <v>169</v>
      </c>
      <c r="C259" s="24">
        <v>101749.91337000002</v>
      </c>
      <c r="D259" s="24">
        <f>SUM(D260:D263)</f>
        <v>5269.5337099999997</v>
      </c>
      <c r="E259" s="24">
        <v>87199.61066000002</v>
      </c>
      <c r="F259" s="24">
        <v>87176.397980000023</v>
      </c>
      <c r="G259" s="108">
        <f t="shared" si="108"/>
        <v>0</v>
      </c>
      <c r="H259" s="108">
        <f>SUM(H260:H263)</f>
        <v>0</v>
      </c>
      <c r="I259" s="108">
        <f>SUM(I260:I263)</f>
        <v>0</v>
      </c>
      <c r="J259" s="108">
        <f>SUM(J260:J263)</f>
        <v>0</v>
      </c>
      <c r="K259" s="108">
        <f t="shared" si="115"/>
        <v>23.212679999999999</v>
      </c>
      <c r="L259" s="24">
        <f>SUM(L260:L263)</f>
        <v>0</v>
      </c>
      <c r="M259" s="24">
        <f>SUM(M260:M263)</f>
        <v>23.212679999999999</v>
      </c>
      <c r="N259" s="24">
        <f>SUM(N260:N263)</f>
        <v>0</v>
      </c>
      <c r="O259" s="108">
        <f t="shared" si="109"/>
        <v>14551</v>
      </c>
      <c r="P259" s="24">
        <v>0</v>
      </c>
      <c r="Q259" s="24">
        <v>14551</v>
      </c>
      <c r="R259" s="24">
        <v>0</v>
      </c>
      <c r="S259" s="103">
        <f>SUM(T259,U259,V259)</f>
        <v>14534.30271</v>
      </c>
      <c r="T259" s="2" t="s">
        <v>128</v>
      </c>
      <c r="U259" s="2">
        <v>14534.30271</v>
      </c>
      <c r="V259" s="2" t="s">
        <v>128</v>
      </c>
      <c r="W259" s="108">
        <f>SUM(X259,Y259,Z259)</f>
        <v>14557.51539</v>
      </c>
      <c r="X259" s="24" t="s">
        <v>128</v>
      </c>
      <c r="Y259" s="24">
        <v>14557.51539</v>
      </c>
      <c r="Z259" s="24" t="s">
        <v>128</v>
      </c>
      <c r="AA259" s="103">
        <f t="shared" si="110"/>
        <v>0</v>
      </c>
      <c r="AB259" s="2">
        <f t="shared" si="111"/>
        <v>0</v>
      </c>
      <c r="AC259" s="110">
        <f t="shared" si="112"/>
        <v>0</v>
      </c>
      <c r="AD259" s="112">
        <f t="shared" si="112"/>
        <v>0</v>
      </c>
      <c r="AE259" s="29">
        <f t="shared" si="113"/>
        <v>0</v>
      </c>
      <c r="AF259" s="111">
        <f>SUM(AF260:AF263)</f>
        <v>0</v>
      </c>
      <c r="AG259" s="29">
        <f t="shared" ref="AG259:AH259" si="118">SUM(AG260:AG263)</f>
        <v>0</v>
      </c>
      <c r="AH259" s="113">
        <f t="shared" si="118"/>
        <v>0</v>
      </c>
      <c r="AI259" s="29" t="s">
        <v>110</v>
      </c>
      <c r="AJ259" s="29" t="s">
        <v>110</v>
      </c>
      <c r="AL259" s="3"/>
      <c r="AM259" s="3"/>
    </row>
    <row r="260" spans="1:39" ht="19.899999999999999" customHeight="1" x14ac:dyDescent="0.2">
      <c r="A260" s="86"/>
      <c r="B260" s="114" t="s">
        <v>24</v>
      </c>
      <c r="C260" s="2">
        <v>2589.9070900000002</v>
      </c>
      <c r="D260" s="2">
        <f>C260</f>
        <v>2589.9070900000002</v>
      </c>
      <c r="E260" s="2">
        <v>2589.9070900000002</v>
      </c>
      <c r="F260" s="2">
        <v>2589.9070900000002</v>
      </c>
      <c r="G260" s="110">
        <f t="shared" si="108"/>
        <v>0</v>
      </c>
      <c r="H260" s="2"/>
      <c r="I260" s="2"/>
      <c r="J260" s="2"/>
      <c r="K260" s="110">
        <f t="shared" si="115"/>
        <v>0</v>
      </c>
      <c r="L260" s="2"/>
      <c r="M260" s="110"/>
      <c r="N260" s="112"/>
      <c r="O260" s="110">
        <f t="shared" si="109"/>
        <v>0</v>
      </c>
      <c r="P260" s="2">
        <v>0</v>
      </c>
      <c r="Q260" s="2">
        <v>0</v>
      </c>
      <c r="R260" s="2">
        <v>0</v>
      </c>
      <c r="S260" s="110">
        <v>0</v>
      </c>
      <c r="T260" s="2" t="s">
        <v>128</v>
      </c>
      <c r="U260" s="2" t="s">
        <v>128</v>
      </c>
      <c r="V260" s="2" t="s">
        <v>128</v>
      </c>
      <c r="W260" s="110">
        <v>0</v>
      </c>
      <c r="X260" s="2" t="s">
        <v>128</v>
      </c>
      <c r="Y260" s="2" t="s">
        <v>128</v>
      </c>
      <c r="Z260" s="2" t="s">
        <v>128</v>
      </c>
      <c r="AA260" s="103">
        <f t="shared" si="110"/>
        <v>0</v>
      </c>
      <c r="AB260" s="2">
        <f t="shared" si="111"/>
        <v>0</v>
      </c>
      <c r="AC260" s="110">
        <f t="shared" si="112"/>
        <v>0</v>
      </c>
      <c r="AD260" s="112">
        <f t="shared" si="112"/>
        <v>0</v>
      </c>
      <c r="AE260" s="110">
        <f t="shared" si="113"/>
        <v>0</v>
      </c>
      <c r="AF260" s="2">
        <v>0</v>
      </c>
      <c r="AG260" s="110">
        <v>0</v>
      </c>
      <c r="AH260" s="112">
        <v>0</v>
      </c>
      <c r="AI260" s="110"/>
      <c r="AJ260" s="110"/>
      <c r="AL260" s="3"/>
      <c r="AM260" s="3"/>
    </row>
    <row r="261" spans="1:39" ht="19.899999999999999" customHeight="1" x14ac:dyDescent="0.2">
      <c r="A261" s="86"/>
      <c r="B261" s="114" t="s">
        <v>25</v>
      </c>
      <c r="C261" s="2">
        <v>96480.379660000021</v>
      </c>
      <c r="D261" s="2"/>
      <c r="E261" s="2">
        <v>82999.611000000019</v>
      </c>
      <c r="F261" s="2">
        <v>82999.611000000019</v>
      </c>
      <c r="G261" s="110">
        <f t="shared" si="108"/>
        <v>0</v>
      </c>
      <c r="H261" s="2"/>
      <c r="I261" s="2"/>
      <c r="J261" s="2"/>
      <c r="K261" s="110">
        <f t="shared" si="115"/>
        <v>0</v>
      </c>
      <c r="L261" s="2"/>
      <c r="M261" s="110"/>
      <c r="N261" s="112"/>
      <c r="O261" s="110">
        <f t="shared" si="109"/>
        <v>13480.76866</v>
      </c>
      <c r="P261" s="2">
        <v>0</v>
      </c>
      <c r="Q261" s="2">
        <v>13480.76866</v>
      </c>
      <c r="R261" s="2">
        <v>0</v>
      </c>
      <c r="S261" s="110">
        <v>13480.76866</v>
      </c>
      <c r="T261" s="2" t="s">
        <v>128</v>
      </c>
      <c r="U261" s="2">
        <v>13480.76866</v>
      </c>
      <c r="V261" s="2" t="s">
        <v>128</v>
      </c>
      <c r="W261" s="110">
        <v>13480.76866</v>
      </c>
      <c r="X261" s="2" t="s">
        <v>128</v>
      </c>
      <c r="Y261" s="2">
        <v>13480.76866</v>
      </c>
      <c r="Z261" s="2" t="s">
        <v>128</v>
      </c>
      <c r="AA261" s="103">
        <f t="shared" si="110"/>
        <v>0</v>
      </c>
      <c r="AB261" s="2">
        <f t="shared" si="111"/>
        <v>0</v>
      </c>
      <c r="AC261" s="110">
        <f t="shared" si="112"/>
        <v>0</v>
      </c>
      <c r="AD261" s="112">
        <f t="shared" si="112"/>
        <v>0</v>
      </c>
      <c r="AE261" s="110">
        <f t="shared" si="113"/>
        <v>0</v>
      </c>
      <c r="AF261" s="2">
        <v>0</v>
      </c>
      <c r="AG261" s="110">
        <v>0</v>
      </c>
      <c r="AH261" s="112">
        <v>0</v>
      </c>
      <c r="AI261" s="110"/>
      <c r="AJ261" s="110"/>
      <c r="AL261" s="3"/>
      <c r="AM261" s="3"/>
    </row>
    <row r="262" spans="1:39" ht="19.899999999999999" customHeight="1" x14ac:dyDescent="0.2">
      <c r="A262" s="86"/>
      <c r="B262" s="114" t="s">
        <v>26</v>
      </c>
      <c r="C262" s="2">
        <v>0</v>
      </c>
      <c r="D262" s="2"/>
      <c r="E262" s="2">
        <v>0</v>
      </c>
      <c r="F262" s="2">
        <v>0</v>
      </c>
      <c r="G262" s="110">
        <f t="shared" si="108"/>
        <v>0</v>
      </c>
      <c r="H262" s="2"/>
      <c r="I262" s="2"/>
      <c r="J262" s="2"/>
      <c r="K262" s="110">
        <f t="shared" si="115"/>
        <v>0</v>
      </c>
      <c r="L262" s="2"/>
      <c r="M262" s="110"/>
      <c r="N262" s="112"/>
      <c r="O262" s="110">
        <f t="shared" si="109"/>
        <v>0</v>
      </c>
      <c r="P262" s="2">
        <v>0</v>
      </c>
      <c r="Q262" s="2">
        <v>0</v>
      </c>
      <c r="R262" s="2">
        <v>0</v>
      </c>
      <c r="S262" s="110">
        <v>0</v>
      </c>
      <c r="T262" s="2" t="s">
        <v>128</v>
      </c>
      <c r="U262" s="2" t="s">
        <v>128</v>
      </c>
      <c r="V262" s="2" t="s">
        <v>128</v>
      </c>
      <c r="W262" s="110">
        <v>0</v>
      </c>
      <c r="X262" s="2" t="s">
        <v>128</v>
      </c>
      <c r="Y262" s="2" t="s">
        <v>128</v>
      </c>
      <c r="Z262" s="2" t="s">
        <v>128</v>
      </c>
      <c r="AA262" s="103">
        <f t="shared" si="110"/>
        <v>0</v>
      </c>
      <c r="AB262" s="2">
        <f t="shared" si="111"/>
        <v>0</v>
      </c>
      <c r="AC262" s="110">
        <f t="shared" si="112"/>
        <v>0</v>
      </c>
      <c r="AD262" s="112">
        <f t="shared" si="112"/>
        <v>0</v>
      </c>
      <c r="AE262" s="110">
        <f t="shared" si="113"/>
        <v>0</v>
      </c>
      <c r="AF262" s="2">
        <v>0</v>
      </c>
      <c r="AG262" s="110">
        <v>0</v>
      </c>
      <c r="AH262" s="112">
        <v>0</v>
      </c>
      <c r="AI262" s="110"/>
      <c r="AJ262" s="110"/>
      <c r="AL262" s="3"/>
      <c r="AM262" s="3"/>
    </row>
    <row r="263" spans="1:39" ht="19.899999999999999" customHeight="1" x14ac:dyDescent="0.2">
      <c r="A263" s="86"/>
      <c r="B263" s="114" t="s">
        <v>27</v>
      </c>
      <c r="C263" s="2">
        <v>2679.62662</v>
      </c>
      <c r="D263" s="2">
        <f>C263</f>
        <v>2679.62662</v>
      </c>
      <c r="E263" s="2">
        <v>1610.0925699999998</v>
      </c>
      <c r="F263" s="2">
        <v>1586.8798899999999</v>
      </c>
      <c r="G263" s="110">
        <f t="shared" si="108"/>
        <v>0</v>
      </c>
      <c r="H263" s="2"/>
      <c r="I263" s="2"/>
      <c r="J263" s="2"/>
      <c r="K263" s="110">
        <f t="shared" si="115"/>
        <v>23.212679999999999</v>
      </c>
      <c r="L263" s="2"/>
      <c r="M263" s="110">
        <f>7.73756+15.47512</f>
        <v>23.212679999999999</v>
      </c>
      <c r="N263" s="112"/>
      <c r="O263" s="110">
        <f t="shared" si="109"/>
        <v>1070.2313400000019</v>
      </c>
      <c r="P263" s="2">
        <v>0</v>
      </c>
      <c r="Q263" s="2">
        <v>1070.2313400000019</v>
      </c>
      <c r="R263" s="2">
        <v>0</v>
      </c>
      <c r="S263" s="110">
        <f>SUM(T263:V263)</f>
        <v>1053.5340500000002</v>
      </c>
      <c r="T263" s="2">
        <f>SUM(T259)-SUM(T260:T262)</f>
        <v>0</v>
      </c>
      <c r="U263" s="2">
        <f>SUM(U259)-SUM(U260:U262)</f>
        <v>1053.5340500000002</v>
      </c>
      <c r="V263" s="2">
        <f>SUM(V259)-SUM(V260:V262)</f>
        <v>0</v>
      </c>
      <c r="W263" s="110">
        <f>SUM(X263:Z263)</f>
        <v>1076.7467300000008</v>
      </c>
      <c r="X263" s="2">
        <f>SUM(X259)-SUM(X260:X262)</f>
        <v>0</v>
      </c>
      <c r="Y263" s="2">
        <f>SUM(Y259)-SUM(Y260:Y262)</f>
        <v>1076.7467300000008</v>
      </c>
      <c r="Z263" s="2">
        <f>SUM(Z259)-SUM(Z260:Z262)</f>
        <v>0</v>
      </c>
      <c r="AA263" s="103">
        <f t="shared" si="110"/>
        <v>0</v>
      </c>
      <c r="AB263" s="2">
        <f t="shared" si="111"/>
        <v>0</v>
      </c>
      <c r="AC263" s="110">
        <f t="shared" si="112"/>
        <v>0</v>
      </c>
      <c r="AD263" s="112">
        <f t="shared" si="112"/>
        <v>0</v>
      </c>
      <c r="AE263" s="110">
        <f t="shared" si="113"/>
        <v>0</v>
      </c>
      <c r="AF263" s="2">
        <v>0</v>
      </c>
      <c r="AG263" s="110">
        <v>0</v>
      </c>
      <c r="AH263" s="112">
        <v>0</v>
      </c>
      <c r="AI263" s="110"/>
      <c r="AJ263" s="110"/>
      <c r="AL263" s="3"/>
      <c r="AM263" s="3"/>
    </row>
    <row r="264" spans="1:39" s="119" customFormat="1" ht="76.5" customHeight="1" x14ac:dyDescent="0.2">
      <c r="A264" s="115">
        <v>40</v>
      </c>
      <c r="B264" s="118" t="s">
        <v>170</v>
      </c>
      <c r="C264" s="24">
        <v>37533.244910000001</v>
      </c>
      <c r="D264" s="24">
        <f>SUM(D265:D268)</f>
        <v>37533.244910000001</v>
      </c>
      <c r="E264" s="24">
        <v>0</v>
      </c>
      <c r="F264" s="24">
        <v>0</v>
      </c>
      <c r="G264" s="108">
        <f t="shared" si="108"/>
        <v>0</v>
      </c>
      <c r="H264" s="108">
        <f>SUM(H265:H268)</f>
        <v>0</v>
      </c>
      <c r="I264" s="108">
        <f>SUM(I265:I268)</f>
        <v>0</v>
      </c>
      <c r="J264" s="108">
        <f>SUM(J265:J268)</f>
        <v>0</v>
      </c>
      <c r="K264" s="108">
        <f>L264+M264+N264</f>
        <v>0</v>
      </c>
      <c r="L264" s="24">
        <f>SUM(L265:L268)</f>
        <v>0</v>
      </c>
      <c r="M264" s="24">
        <f>SUM(M265:M268)</f>
        <v>0</v>
      </c>
      <c r="N264" s="24">
        <f>SUM(N265:N268)</f>
        <v>0</v>
      </c>
      <c r="O264" s="108">
        <f t="shared" si="109"/>
        <v>2581</v>
      </c>
      <c r="P264" s="24">
        <v>0</v>
      </c>
      <c r="Q264" s="24">
        <v>2581</v>
      </c>
      <c r="R264" s="24">
        <v>0</v>
      </c>
      <c r="S264" s="103">
        <f>SUM(T264,U264,V264)</f>
        <v>2525.3378500000003</v>
      </c>
      <c r="T264" s="2" t="s">
        <v>128</v>
      </c>
      <c r="U264" s="2">
        <v>2525.3378500000003</v>
      </c>
      <c r="V264" s="2" t="s">
        <v>128</v>
      </c>
      <c r="W264" s="108">
        <f>SUM(X264,Y264,Z264)</f>
        <v>2525.3378500000003</v>
      </c>
      <c r="X264" s="24" t="s">
        <v>128</v>
      </c>
      <c r="Y264" s="24">
        <v>2525.3378500000003</v>
      </c>
      <c r="Z264" s="24" t="s">
        <v>128</v>
      </c>
      <c r="AA264" s="103">
        <f t="shared" si="110"/>
        <v>0</v>
      </c>
      <c r="AB264" s="2">
        <f t="shared" si="111"/>
        <v>0</v>
      </c>
      <c r="AC264" s="110">
        <f t="shared" si="112"/>
        <v>0</v>
      </c>
      <c r="AD264" s="112">
        <f t="shared" si="112"/>
        <v>0</v>
      </c>
      <c r="AE264" s="29">
        <f t="shared" si="113"/>
        <v>0</v>
      </c>
      <c r="AF264" s="111">
        <f>SUM(AF265:AF268)</f>
        <v>0</v>
      </c>
      <c r="AG264" s="29">
        <f t="shared" ref="AG264:AH264" si="119">SUM(AG265:AG268)</f>
        <v>0</v>
      </c>
      <c r="AH264" s="113">
        <f t="shared" si="119"/>
        <v>0</v>
      </c>
      <c r="AI264" s="108"/>
      <c r="AJ264" s="108"/>
      <c r="AL264" s="3"/>
      <c r="AM264" s="3"/>
    </row>
    <row r="265" spans="1:39" ht="19.899999999999999" customHeight="1" x14ac:dyDescent="0.2">
      <c r="A265" s="86"/>
      <c r="B265" s="114" t="s">
        <v>24</v>
      </c>
      <c r="C265" s="2">
        <v>36000</v>
      </c>
      <c r="D265" s="2">
        <f>C265</f>
        <v>36000</v>
      </c>
      <c r="E265" s="2">
        <v>0</v>
      </c>
      <c r="F265" s="2">
        <v>0</v>
      </c>
      <c r="G265" s="110">
        <f t="shared" si="108"/>
        <v>0</v>
      </c>
      <c r="H265" s="2"/>
      <c r="I265" s="2"/>
      <c r="J265" s="2"/>
      <c r="K265" s="110">
        <f t="shared" si="115"/>
        <v>0</v>
      </c>
      <c r="L265" s="2"/>
      <c r="M265" s="110"/>
      <c r="N265" s="112"/>
      <c r="O265" s="110">
        <f t="shared" si="109"/>
        <v>2422.1770000000001</v>
      </c>
      <c r="P265" s="2">
        <v>0</v>
      </c>
      <c r="Q265" s="2">
        <v>2422.1770000000001</v>
      </c>
      <c r="R265" s="2">
        <v>0</v>
      </c>
      <c r="S265" s="110">
        <v>2422.1770000000001</v>
      </c>
      <c r="T265" s="2" t="s">
        <v>128</v>
      </c>
      <c r="U265" s="2">
        <v>2422.1770000000001</v>
      </c>
      <c r="V265" s="2" t="s">
        <v>128</v>
      </c>
      <c r="W265" s="110">
        <v>2422.1770000000001</v>
      </c>
      <c r="X265" s="2" t="s">
        <v>128</v>
      </c>
      <c r="Y265" s="2">
        <v>2422.1770000000001</v>
      </c>
      <c r="Z265" s="2" t="s">
        <v>128</v>
      </c>
      <c r="AA265" s="103">
        <f t="shared" si="110"/>
        <v>0</v>
      </c>
      <c r="AB265" s="2">
        <f t="shared" si="111"/>
        <v>0</v>
      </c>
      <c r="AC265" s="110">
        <f t="shared" si="112"/>
        <v>0</v>
      </c>
      <c r="AD265" s="112">
        <f t="shared" si="112"/>
        <v>0</v>
      </c>
      <c r="AE265" s="110">
        <f t="shared" si="113"/>
        <v>0</v>
      </c>
      <c r="AF265" s="2">
        <v>0</v>
      </c>
      <c r="AG265" s="110">
        <v>0</v>
      </c>
      <c r="AH265" s="112">
        <v>0</v>
      </c>
      <c r="AI265" s="110"/>
      <c r="AJ265" s="110"/>
      <c r="AL265" s="3"/>
      <c r="AM265" s="3"/>
    </row>
    <row r="266" spans="1:39" ht="19.899999999999999" customHeight="1" x14ac:dyDescent="0.2">
      <c r="A266" s="86"/>
      <c r="B266" s="114" t="s">
        <v>25</v>
      </c>
      <c r="C266" s="2">
        <v>0</v>
      </c>
      <c r="D266" s="2"/>
      <c r="E266" s="2">
        <v>0</v>
      </c>
      <c r="F266" s="2">
        <v>0</v>
      </c>
      <c r="G266" s="110">
        <f t="shared" si="108"/>
        <v>0</v>
      </c>
      <c r="H266" s="2"/>
      <c r="I266" s="2"/>
      <c r="J266" s="2"/>
      <c r="K266" s="110">
        <f t="shared" si="115"/>
        <v>0</v>
      </c>
      <c r="L266" s="2"/>
      <c r="M266" s="110"/>
      <c r="N266" s="112"/>
      <c r="O266" s="110">
        <f t="shared" si="109"/>
        <v>0</v>
      </c>
      <c r="P266" s="2">
        <v>0</v>
      </c>
      <c r="Q266" s="2">
        <v>0</v>
      </c>
      <c r="R266" s="2">
        <v>0</v>
      </c>
      <c r="S266" s="110">
        <v>0</v>
      </c>
      <c r="T266" s="2" t="s">
        <v>128</v>
      </c>
      <c r="U266" s="2" t="s">
        <v>128</v>
      </c>
      <c r="V266" s="2" t="s">
        <v>128</v>
      </c>
      <c r="W266" s="110">
        <v>0</v>
      </c>
      <c r="X266" s="2" t="s">
        <v>128</v>
      </c>
      <c r="Y266" s="2" t="s">
        <v>128</v>
      </c>
      <c r="Z266" s="2" t="s">
        <v>128</v>
      </c>
      <c r="AA266" s="103">
        <f t="shared" si="110"/>
        <v>0</v>
      </c>
      <c r="AB266" s="2">
        <f t="shared" si="111"/>
        <v>0</v>
      </c>
      <c r="AC266" s="110">
        <f t="shared" si="112"/>
        <v>0</v>
      </c>
      <c r="AD266" s="112">
        <f t="shared" si="112"/>
        <v>0</v>
      </c>
      <c r="AE266" s="110">
        <f t="shared" si="113"/>
        <v>0</v>
      </c>
      <c r="AF266" s="2">
        <v>0</v>
      </c>
      <c r="AG266" s="110">
        <v>0</v>
      </c>
      <c r="AH266" s="112">
        <v>0</v>
      </c>
      <c r="AI266" s="110"/>
      <c r="AJ266" s="110"/>
      <c r="AL266" s="3"/>
      <c r="AM266" s="3"/>
    </row>
    <row r="267" spans="1:39" ht="19.899999999999999" customHeight="1" x14ac:dyDescent="0.2">
      <c r="A267" s="86"/>
      <c r="B267" s="114" t="s">
        <v>26</v>
      </c>
      <c r="C267" s="2">
        <v>0</v>
      </c>
      <c r="D267" s="2"/>
      <c r="E267" s="2">
        <v>0</v>
      </c>
      <c r="F267" s="2">
        <v>0</v>
      </c>
      <c r="G267" s="110">
        <f t="shared" si="108"/>
        <v>0</v>
      </c>
      <c r="H267" s="2"/>
      <c r="I267" s="2"/>
      <c r="J267" s="2"/>
      <c r="K267" s="110">
        <f t="shared" si="115"/>
        <v>0</v>
      </c>
      <c r="L267" s="2"/>
      <c r="M267" s="110"/>
      <c r="N267" s="112"/>
      <c r="O267" s="110">
        <f t="shared" si="109"/>
        <v>0</v>
      </c>
      <c r="P267" s="2">
        <v>0</v>
      </c>
      <c r="Q267" s="2">
        <v>0</v>
      </c>
      <c r="R267" s="2">
        <v>0</v>
      </c>
      <c r="S267" s="110">
        <v>0</v>
      </c>
      <c r="T267" s="2" t="s">
        <v>128</v>
      </c>
      <c r="U267" s="2" t="s">
        <v>128</v>
      </c>
      <c r="V267" s="2" t="s">
        <v>128</v>
      </c>
      <c r="W267" s="110">
        <v>0</v>
      </c>
      <c r="X267" s="2" t="s">
        <v>128</v>
      </c>
      <c r="Y267" s="2" t="s">
        <v>128</v>
      </c>
      <c r="Z267" s="2" t="s">
        <v>128</v>
      </c>
      <c r="AA267" s="103">
        <f t="shared" si="110"/>
        <v>0</v>
      </c>
      <c r="AB267" s="2">
        <f t="shared" si="111"/>
        <v>0</v>
      </c>
      <c r="AC267" s="110">
        <f t="shared" si="112"/>
        <v>0</v>
      </c>
      <c r="AD267" s="112">
        <f t="shared" si="112"/>
        <v>0</v>
      </c>
      <c r="AE267" s="110">
        <f t="shared" si="113"/>
        <v>0</v>
      </c>
      <c r="AF267" s="2">
        <v>0</v>
      </c>
      <c r="AG267" s="110">
        <v>0</v>
      </c>
      <c r="AH267" s="112">
        <v>0</v>
      </c>
      <c r="AI267" s="110"/>
      <c r="AJ267" s="110"/>
      <c r="AL267" s="3"/>
      <c r="AM267" s="3"/>
    </row>
    <row r="268" spans="1:39" ht="19.899999999999999" customHeight="1" x14ac:dyDescent="0.2">
      <c r="A268" s="86"/>
      <c r="B268" s="114" t="s">
        <v>27</v>
      </c>
      <c r="C268" s="2">
        <v>1533.2449099999999</v>
      </c>
      <c r="D268" s="2">
        <f>C268</f>
        <v>1533.2449099999999</v>
      </c>
      <c r="E268" s="2">
        <v>0</v>
      </c>
      <c r="F268" s="2">
        <v>0</v>
      </c>
      <c r="G268" s="110">
        <f t="shared" si="108"/>
        <v>0</v>
      </c>
      <c r="H268" s="2"/>
      <c r="I268" s="2"/>
      <c r="J268" s="2"/>
      <c r="K268" s="110">
        <f t="shared" si="115"/>
        <v>0</v>
      </c>
      <c r="L268" s="2"/>
      <c r="M268" s="110"/>
      <c r="N268" s="112"/>
      <c r="O268" s="110">
        <f t="shared" si="109"/>
        <v>158.82299999999964</v>
      </c>
      <c r="P268" s="2">
        <v>0</v>
      </c>
      <c r="Q268" s="2">
        <v>158.82299999999964</v>
      </c>
      <c r="R268" s="2">
        <v>0</v>
      </c>
      <c r="S268" s="110">
        <f>SUM(T268:V268)</f>
        <v>103.16085000000021</v>
      </c>
      <c r="T268" s="2">
        <f>SUM(T264)-SUM(T265:T267)</f>
        <v>0</v>
      </c>
      <c r="U268" s="2">
        <f>SUM(U264)-SUM(U265:U267)</f>
        <v>103.16085000000021</v>
      </c>
      <c r="V268" s="2">
        <f>SUM(V264)-SUM(V265:V267)</f>
        <v>0</v>
      </c>
      <c r="W268" s="110">
        <f>SUM(X268:Z268)</f>
        <v>103.16085000000021</v>
      </c>
      <c r="X268" s="2">
        <f>SUM(X264)-SUM(X265:X267)</f>
        <v>0</v>
      </c>
      <c r="Y268" s="2">
        <f>SUM(Y264)-SUM(Y265:Y267)</f>
        <v>103.16085000000021</v>
      </c>
      <c r="Z268" s="2">
        <f>SUM(Z264)-SUM(Z265:Z267)</f>
        <v>0</v>
      </c>
      <c r="AA268" s="103">
        <f t="shared" si="110"/>
        <v>0</v>
      </c>
      <c r="AB268" s="2">
        <f t="shared" si="111"/>
        <v>0</v>
      </c>
      <c r="AC268" s="110">
        <f t="shared" si="112"/>
        <v>0</v>
      </c>
      <c r="AD268" s="112">
        <f t="shared" si="112"/>
        <v>0</v>
      </c>
      <c r="AE268" s="110">
        <f t="shared" si="113"/>
        <v>0</v>
      </c>
      <c r="AF268" s="2">
        <v>0</v>
      </c>
      <c r="AG268" s="110">
        <v>0</v>
      </c>
      <c r="AH268" s="112">
        <v>0</v>
      </c>
      <c r="AI268" s="110"/>
      <c r="AJ268" s="110"/>
      <c r="AL268" s="3"/>
      <c r="AM268" s="3"/>
    </row>
    <row r="269" spans="1:39" s="119" customFormat="1" ht="60.75" customHeight="1" x14ac:dyDescent="0.2">
      <c r="A269" s="115">
        <v>41</v>
      </c>
      <c r="B269" s="118" t="s">
        <v>171</v>
      </c>
      <c r="C269" s="24">
        <v>6627.1712600000001</v>
      </c>
      <c r="D269" s="24">
        <f>SUM(D270:D273)</f>
        <v>6627.1712600000001</v>
      </c>
      <c r="E269" s="24">
        <v>0</v>
      </c>
      <c r="F269" s="24">
        <v>0</v>
      </c>
      <c r="G269" s="108">
        <f t="shared" si="108"/>
        <v>0</v>
      </c>
      <c r="H269" s="108">
        <f>SUM(H270:H273)</f>
        <v>0</v>
      </c>
      <c r="I269" s="108">
        <f>SUM(I270:I273)</f>
        <v>0</v>
      </c>
      <c r="J269" s="108">
        <f>SUM(J270:J273)</f>
        <v>0</v>
      </c>
      <c r="K269" s="108">
        <f>L269+M269+N269</f>
        <v>0</v>
      </c>
      <c r="L269" s="24">
        <f>SUM(L270:L273)</f>
        <v>0</v>
      </c>
      <c r="M269" s="24">
        <f>SUM(M270:M273)</f>
        <v>0</v>
      </c>
      <c r="N269" s="24">
        <f>SUM(N270:N273)</f>
        <v>0</v>
      </c>
      <c r="O269" s="108">
        <f t="shared" si="109"/>
        <v>1481.1000000000004</v>
      </c>
      <c r="P269" s="24">
        <v>0</v>
      </c>
      <c r="Q269" s="24">
        <v>1481.1000000000004</v>
      </c>
      <c r="R269" s="24">
        <v>0</v>
      </c>
      <c r="S269" s="103">
        <f>SUM(T269,U269,V269)</f>
        <v>1480.64402</v>
      </c>
      <c r="T269" s="2" t="s">
        <v>128</v>
      </c>
      <c r="U269" s="2">
        <v>1480.64402</v>
      </c>
      <c r="V269" s="2" t="s">
        <v>128</v>
      </c>
      <c r="W269" s="108">
        <f>SUM(X269,Y269,Z269)</f>
        <v>1480.64402</v>
      </c>
      <c r="X269" s="24" t="s">
        <v>128</v>
      </c>
      <c r="Y269" s="24">
        <v>1480.64402</v>
      </c>
      <c r="Z269" s="24" t="s">
        <v>128</v>
      </c>
      <c r="AA269" s="103">
        <f t="shared" si="110"/>
        <v>0</v>
      </c>
      <c r="AB269" s="2">
        <f t="shared" si="111"/>
        <v>0</v>
      </c>
      <c r="AC269" s="110">
        <f t="shared" si="112"/>
        <v>0</v>
      </c>
      <c r="AD269" s="112">
        <f t="shared" si="112"/>
        <v>0</v>
      </c>
      <c r="AE269" s="29">
        <f t="shared" si="113"/>
        <v>0</v>
      </c>
      <c r="AF269" s="111">
        <f>SUM(AF270:AF273)</f>
        <v>0</v>
      </c>
      <c r="AG269" s="29">
        <f t="shared" ref="AG269:AH269" si="120">SUM(AG270:AG273)</f>
        <v>0</v>
      </c>
      <c r="AH269" s="113">
        <f t="shared" si="120"/>
        <v>0</v>
      </c>
      <c r="AI269" s="108"/>
      <c r="AJ269" s="108"/>
      <c r="AL269" s="3"/>
      <c r="AM269" s="3"/>
    </row>
    <row r="270" spans="1:39" ht="19.899999999999999" customHeight="1" x14ac:dyDescent="0.2">
      <c r="A270" s="86"/>
      <c r="B270" s="114" t="s">
        <v>24</v>
      </c>
      <c r="C270" s="2">
        <v>6369.7370000000001</v>
      </c>
      <c r="D270" s="2">
        <f>C270</f>
        <v>6369.7370000000001</v>
      </c>
      <c r="E270" s="2">
        <v>0</v>
      </c>
      <c r="F270" s="2">
        <v>0</v>
      </c>
      <c r="G270" s="110">
        <f t="shared" si="108"/>
        <v>0</v>
      </c>
      <c r="H270" s="2"/>
      <c r="I270" s="2"/>
      <c r="J270" s="2"/>
      <c r="K270" s="110">
        <f t="shared" si="115"/>
        <v>0</v>
      </c>
      <c r="L270" s="2"/>
      <c r="M270" s="110"/>
      <c r="N270" s="112"/>
      <c r="O270" s="110">
        <f t="shared" si="109"/>
        <v>1423.1279999999999</v>
      </c>
      <c r="P270" s="2">
        <v>0</v>
      </c>
      <c r="Q270" s="2">
        <v>1423.1279999999999</v>
      </c>
      <c r="R270" s="2">
        <v>0</v>
      </c>
      <c r="S270" s="110">
        <v>1423.1279999999999</v>
      </c>
      <c r="T270" s="2" t="s">
        <v>128</v>
      </c>
      <c r="U270" s="2">
        <v>1423.1279999999999</v>
      </c>
      <c r="V270" s="2" t="s">
        <v>128</v>
      </c>
      <c r="W270" s="110">
        <v>1423.1279999999999</v>
      </c>
      <c r="X270" s="2" t="s">
        <v>128</v>
      </c>
      <c r="Y270" s="2">
        <v>1423.1279999999999</v>
      </c>
      <c r="Z270" s="2" t="s">
        <v>128</v>
      </c>
      <c r="AA270" s="103">
        <f t="shared" si="110"/>
        <v>0</v>
      </c>
      <c r="AB270" s="2">
        <f t="shared" si="111"/>
        <v>0</v>
      </c>
      <c r="AC270" s="110">
        <f t="shared" si="112"/>
        <v>0</v>
      </c>
      <c r="AD270" s="112">
        <f t="shared" si="112"/>
        <v>0</v>
      </c>
      <c r="AE270" s="110">
        <f t="shared" si="113"/>
        <v>0</v>
      </c>
      <c r="AF270" s="2">
        <v>0</v>
      </c>
      <c r="AG270" s="110">
        <v>0</v>
      </c>
      <c r="AH270" s="112">
        <v>0</v>
      </c>
      <c r="AI270" s="110"/>
      <c r="AJ270" s="110"/>
      <c r="AL270" s="3"/>
      <c r="AM270" s="3"/>
    </row>
    <row r="271" spans="1:39" ht="19.899999999999999" customHeight="1" x14ac:dyDescent="0.2">
      <c r="A271" s="86"/>
      <c r="B271" s="114" t="s">
        <v>25</v>
      </c>
      <c r="C271" s="2">
        <v>0</v>
      </c>
      <c r="D271" s="2"/>
      <c r="E271" s="2">
        <v>0</v>
      </c>
      <c r="F271" s="2">
        <v>0</v>
      </c>
      <c r="G271" s="110">
        <f t="shared" si="108"/>
        <v>0</v>
      </c>
      <c r="H271" s="2"/>
      <c r="I271" s="2"/>
      <c r="J271" s="2"/>
      <c r="K271" s="110">
        <f t="shared" si="115"/>
        <v>0</v>
      </c>
      <c r="L271" s="2"/>
      <c r="M271" s="110"/>
      <c r="N271" s="112"/>
      <c r="O271" s="110">
        <f t="shared" si="109"/>
        <v>0</v>
      </c>
      <c r="P271" s="2">
        <v>0</v>
      </c>
      <c r="Q271" s="2">
        <v>0</v>
      </c>
      <c r="R271" s="2">
        <v>0</v>
      </c>
      <c r="S271" s="110">
        <v>0</v>
      </c>
      <c r="T271" s="2" t="s">
        <v>128</v>
      </c>
      <c r="U271" s="2" t="s">
        <v>128</v>
      </c>
      <c r="V271" s="2" t="s">
        <v>128</v>
      </c>
      <c r="W271" s="110">
        <v>0</v>
      </c>
      <c r="X271" s="2" t="s">
        <v>128</v>
      </c>
      <c r="Y271" s="2" t="s">
        <v>128</v>
      </c>
      <c r="Z271" s="2" t="s">
        <v>128</v>
      </c>
      <c r="AA271" s="103">
        <f t="shared" si="110"/>
        <v>0</v>
      </c>
      <c r="AB271" s="2">
        <f t="shared" si="111"/>
        <v>0</v>
      </c>
      <c r="AC271" s="110">
        <f t="shared" si="112"/>
        <v>0</v>
      </c>
      <c r="AD271" s="112">
        <f t="shared" si="112"/>
        <v>0</v>
      </c>
      <c r="AE271" s="110">
        <f t="shared" si="113"/>
        <v>0</v>
      </c>
      <c r="AF271" s="2">
        <v>0</v>
      </c>
      <c r="AG271" s="110">
        <v>0</v>
      </c>
      <c r="AH271" s="112">
        <v>0</v>
      </c>
      <c r="AI271" s="110"/>
      <c r="AJ271" s="110"/>
      <c r="AL271" s="3"/>
      <c r="AM271" s="3"/>
    </row>
    <row r="272" spans="1:39" ht="19.899999999999999" customHeight="1" x14ac:dyDescent="0.2">
      <c r="A272" s="86"/>
      <c r="B272" s="114" t="s">
        <v>26</v>
      </c>
      <c r="C272" s="2">
        <v>0</v>
      </c>
      <c r="D272" s="2"/>
      <c r="E272" s="2">
        <v>0</v>
      </c>
      <c r="F272" s="2">
        <v>0</v>
      </c>
      <c r="G272" s="110">
        <f t="shared" si="108"/>
        <v>0</v>
      </c>
      <c r="H272" s="2"/>
      <c r="I272" s="2"/>
      <c r="J272" s="2"/>
      <c r="K272" s="110">
        <f t="shared" si="115"/>
        <v>0</v>
      </c>
      <c r="L272" s="2"/>
      <c r="M272" s="110"/>
      <c r="N272" s="112"/>
      <c r="O272" s="110">
        <f t="shared" si="109"/>
        <v>0</v>
      </c>
      <c r="P272" s="2">
        <v>0</v>
      </c>
      <c r="Q272" s="2">
        <v>0</v>
      </c>
      <c r="R272" s="2">
        <v>0</v>
      </c>
      <c r="S272" s="110">
        <v>0</v>
      </c>
      <c r="T272" s="2" t="s">
        <v>128</v>
      </c>
      <c r="U272" s="2" t="s">
        <v>128</v>
      </c>
      <c r="V272" s="2" t="s">
        <v>128</v>
      </c>
      <c r="W272" s="110">
        <v>0</v>
      </c>
      <c r="X272" s="2" t="s">
        <v>128</v>
      </c>
      <c r="Y272" s="2" t="s">
        <v>128</v>
      </c>
      <c r="Z272" s="2" t="s">
        <v>128</v>
      </c>
      <c r="AA272" s="103">
        <f t="shared" si="110"/>
        <v>0</v>
      </c>
      <c r="AB272" s="2">
        <f t="shared" si="111"/>
        <v>0</v>
      </c>
      <c r="AC272" s="110">
        <f t="shared" si="112"/>
        <v>0</v>
      </c>
      <c r="AD272" s="112">
        <f t="shared" si="112"/>
        <v>0</v>
      </c>
      <c r="AE272" s="110">
        <f t="shared" si="113"/>
        <v>0</v>
      </c>
      <c r="AF272" s="2">
        <v>0</v>
      </c>
      <c r="AG272" s="110">
        <v>0</v>
      </c>
      <c r="AH272" s="112">
        <v>0</v>
      </c>
      <c r="AI272" s="110"/>
      <c r="AJ272" s="110"/>
      <c r="AL272" s="3"/>
      <c r="AM272" s="3"/>
    </row>
    <row r="273" spans="1:39" ht="19.899999999999999" customHeight="1" x14ac:dyDescent="0.2">
      <c r="A273" s="86"/>
      <c r="B273" s="114" t="s">
        <v>27</v>
      </c>
      <c r="C273" s="2">
        <v>257.43425999999999</v>
      </c>
      <c r="D273" s="2">
        <f>C273</f>
        <v>257.43425999999999</v>
      </c>
      <c r="E273" s="2">
        <v>0</v>
      </c>
      <c r="F273" s="2">
        <v>0</v>
      </c>
      <c r="G273" s="110">
        <f t="shared" si="108"/>
        <v>0</v>
      </c>
      <c r="H273" s="2"/>
      <c r="I273" s="2"/>
      <c r="J273" s="2"/>
      <c r="K273" s="110">
        <f t="shared" si="115"/>
        <v>0</v>
      </c>
      <c r="L273" s="2"/>
      <c r="M273" s="110"/>
      <c r="N273" s="112"/>
      <c r="O273" s="110">
        <f t="shared" si="109"/>
        <v>57.972000000000406</v>
      </c>
      <c r="P273" s="2">
        <v>0</v>
      </c>
      <c r="Q273" s="2">
        <v>57.972000000000406</v>
      </c>
      <c r="R273" s="2">
        <v>0</v>
      </c>
      <c r="S273" s="110">
        <f>SUM(T273:V273)</f>
        <v>57.516020000000026</v>
      </c>
      <c r="T273" s="2">
        <f>SUM(T269)-SUM(T270:T272)</f>
        <v>0</v>
      </c>
      <c r="U273" s="2">
        <f>SUM(U269)-SUM(U270:U272)</f>
        <v>57.516020000000026</v>
      </c>
      <c r="V273" s="2">
        <f>SUM(V269)-SUM(V270:V272)</f>
        <v>0</v>
      </c>
      <c r="W273" s="110">
        <f>SUM(X273:Z273)</f>
        <v>57.516020000000026</v>
      </c>
      <c r="X273" s="2">
        <f>SUM(X269)-SUM(X270:X272)</f>
        <v>0</v>
      </c>
      <c r="Y273" s="2">
        <f>SUM(Y269)-SUM(Y270:Y272)</f>
        <v>57.516020000000026</v>
      </c>
      <c r="Z273" s="2">
        <f>SUM(Z269)-SUM(Z270:Z272)</f>
        <v>0</v>
      </c>
      <c r="AA273" s="103">
        <f t="shared" si="110"/>
        <v>0</v>
      </c>
      <c r="AB273" s="2">
        <f t="shared" si="111"/>
        <v>0</v>
      </c>
      <c r="AC273" s="110">
        <f t="shared" si="112"/>
        <v>0</v>
      </c>
      <c r="AD273" s="112">
        <f t="shared" si="112"/>
        <v>0</v>
      </c>
      <c r="AE273" s="110">
        <f t="shared" si="113"/>
        <v>0</v>
      </c>
      <c r="AF273" s="2">
        <v>0</v>
      </c>
      <c r="AG273" s="110">
        <v>0</v>
      </c>
      <c r="AH273" s="112">
        <v>0</v>
      </c>
      <c r="AI273" s="110"/>
      <c r="AJ273" s="110"/>
      <c r="AL273" s="3"/>
      <c r="AM273" s="3"/>
    </row>
    <row r="274" spans="1:39" s="119" customFormat="1" ht="73.5" customHeight="1" x14ac:dyDescent="0.2">
      <c r="A274" s="115">
        <v>42</v>
      </c>
      <c r="B274" s="118" t="s">
        <v>172</v>
      </c>
      <c r="C274" s="24">
        <v>249745.80679507277</v>
      </c>
      <c r="D274" s="24">
        <f>SUM(D275:D278)</f>
        <v>26559.625795072767</v>
      </c>
      <c r="E274" s="24">
        <v>20039.672770000001</v>
      </c>
      <c r="F274" s="24">
        <v>20039.672765072766</v>
      </c>
      <c r="G274" s="108">
        <f t="shared" si="108"/>
        <v>0</v>
      </c>
      <c r="H274" s="108">
        <f>SUM(H275:H278)</f>
        <v>0</v>
      </c>
      <c r="I274" s="108">
        <f>SUM(I275:I278)</f>
        <v>0</v>
      </c>
      <c r="J274" s="108">
        <f>SUM(J275:J278)</f>
        <v>0</v>
      </c>
      <c r="K274" s="108">
        <f t="shared" si="115"/>
        <v>0</v>
      </c>
      <c r="L274" s="24">
        <f>SUM(L275:L278)</f>
        <v>0</v>
      </c>
      <c r="M274" s="24">
        <f>SUM(M275:M278)</f>
        <v>0</v>
      </c>
      <c r="N274" s="24">
        <f>SUM(N275:N278)</f>
        <v>0</v>
      </c>
      <c r="O274" s="108">
        <f t="shared" si="109"/>
        <v>496</v>
      </c>
      <c r="P274" s="24">
        <v>0</v>
      </c>
      <c r="Q274" s="24">
        <v>496</v>
      </c>
      <c r="R274" s="24">
        <v>0</v>
      </c>
      <c r="S274" s="103">
        <f>SUM(T274,U274,V274)</f>
        <v>495.85667999999998</v>
      </c>
      <c r="T274" s="2" t="s">
        <v>128</v>
      </c>
      <c r="U274" s="2">
        <v>495.85667999999998</v>
      </c>
      <c r="V274" s="2" t="s">
        <v>128</v>
      </c>
      <c r="W274" s="108">
        <f>SUM(X274,Y274,Z274)</f>
        <v>495.85667999999998</v>
      </c>
      <c r="X274" s="24" t="s">
        <v>128</v>
      </c>
      <c r="Y274" s="24">
        <v>495.85667999999998</v>
      </c>
      <c r="Z274" s="24" t="s">
        <v>128</v>
      </c>
      <c r="AA274" s="103">
        <f t="shared" si="110"/>
        <v>0</v>
      </c>
      <c r="AB274" s="2">
        <f t="shared" si="111"/>
        <v>0</v>
      </c>
      <c r="AC274" s="110">
        <f t="shared" si="112"/>
        <v>0</v>
      </c>
      <c r="AD274" s="112">
        <f t="shared" si="112"/>
        <v>0</v>
      </c>
      <c r="AE274" s="29">
        <f t="shared" si="113"/>
        <v>0</v>
      </c>
      <c r="AF274" s="111">
        <f>SUM(AF275:AF278)</f>
        <v>0</v>
      </c>
      <c r="AG274" s="29">
        <f t="shared" ref="AG274:AH274" si="121">SUM(AG275:AG278)</f>
        <v>0</v>
      </c>
      <c r="AH274" s="113">
        <f t="shared" si="121"/>
        <v>0</v>
      </c>
      <c r="AI274" s="108"/>
      <c r="AJ274" s="108"/>
      <c r="AL274" s="3"/>
      <c r="AM274" s="3"/>
    </row>
    <row r="275" spans="1:39" ht="19.899999999999999" customHeight="1" x14ac:dyDescent="0.2">
      <c r="A275" s="86"/>
      <c r="B275" s="114" t="s">
        <v>24</v>
      </c>
      <c r="C275" s="2">
        <v>9321.9691900000016</v>
      </c>
      <c r="D275" s="2">
        <f>C275</f>
        <v>9321.9691900000016</v>
      </c>
      <c r="E275" s="2">
        <v>6888.9970000000003</v>
      </c>
      <c r="F275" s="2">
        <v>6888.9970000000003</v>
      </c>
      <c r="G275" s="110">
        <f t="shared" si="108"/>
        <v>0</v>
      </c>
      <c r="H275" s="2"/>
      <c r="I275" s="2"/>
      <c r="J275" s="2"/>
      <c r="K275" s="110">
        <f t="shared" si="115"/>
        <v>0</v>
      </c>
      <c r="L275" s="2"/>
      <c r="M275" s="110"/>
      <c r="N275" s="112"/>
      <c r="O275" s="110">
        <f t="shared" si="109"/>
        <v>495.85667999999998</v>
      </c>
      <c r="P275" s="2">
        <v>0</v>
      </c>
      <c r="Q275" s="2">
        <v>495.85667999999998</v>
      </c>
      <c r="R275" s="2">
        <v>0</v>
      </c>
      <c r="S275" s="110">
        <v>495.85667999999998</v>
      </c>
      <c r="T275" s="2" t="s">
        <v>128</v>
      </c>
      <c r="U275" s="2">
        <v>495.85667999999998</v>
      </c>
      <c r="V275" s="2" t="s">
        <v>128</v>
      </c>
      <c r="W275" s="110">
        <v>495.85667999999998</v>
      </c>
      <c r="X275" s="2" t="s">
        <v>128</v>
      </c>
      <c r="Y275" s="2">
        <v>495.85667999999998</v>
      </c>
      <c r="Z275" s="2" t="s">
        <v>128</v>
      </c>
      <c r="AA275" s="103">
        <f t="shared" si="110"/>
        <v>0</v>
      </c>
      <c r="AB275" s="2">
        <f t="shared" si="111"/>
        <v>0</v>
      </c>
      <c r="AC275" s="110">
        <f t="shared" si="112"/>
        <v>0</v>
      </c>
      <c r="AD275" s="112">
        <f t="shared" si="112"/>
        <v>0</v>
      </c>
      <c r="AE275" s="110">
        <f t="shared" si="113"/>
        <v>0</v>
      </c>
      <c r="AF275" s="2">
        <v>0</v>
      </c>
      <c r="AG275" s="110">
        <v>0</v>
      </c>
      <c r="AH275" s="112">
        <v>0</v>
      </c>
      <c r="AI275" s="110"/>
      <c r="AJ275" s="110"/>
      <c r="AL275" s="3"/>
      <c r="AM275" s="3"/>
    </row>
    <row r="276" spans="1:39" ht="19.899999999999999" customHeight="1" x14ac:dyDescent="0.2">
      <c r="A276" s="86"/>
      <c r="B276" s="114" t="s">
        <v>25</v>
      </c>
      <c r="C276" s="2">
        <v>197221.25100000002</v>
      </c>
      <c r="D276" s="2"/>
      <c r="E276" s="2">
        <v>12389.187</v>
      </c>
      <c r="F276" s="2">
        <v>12389.187</v>
      </c>
      <c r="G276" s="110">
        <f t="shared" si="108"/>
        <v>0</v>
      </c>
      <c r="H276" s="2"/>
      <c r="I276" s="2"/>
      <c r="J276" s="2"/>
      <c r="K276" s="110">
        <f t="shared" si="115"/>
        <v>0</v>
      </c>
      <c r="L276" s="2"/>
      <c r="M276" s="110"/>
      <c r="N276" s="112"/>
      <c r="O276" s="110">
        <f t="shared" si="109"/>
        <v>0</v>
      </c>
      <c r="P276" s="2">
        <v>0</v>
      </c>
      <c r="Q276" s="2">
        <v>0</v>
      </c>
      <c r="R276" s="2">
        <v>0</v>
      </c>
      <c r="S276" s="110">
        <v>0</v>
      </c>
      <c r="T276" s="2" t="s">
        <v>128</v>
      </c>
      <c r="U276" s="2" t="s">
        <v>128</v>
      </c>
      <c r="V276" s="2" t="s">
        <v>128</v>
      </c>
      <c r="W276" s="110">
        <v>0</v>
      </c>
      <c r="X276" s="2" t="s">
        <v>128</v>
      </c>
      <c r="Y276" s="2" t="s">
        <v>128</v>
      </c>
      <c r="Z276" s="2" t="s">
        <v>128</v>
      </c>
      <c r="AA276" s="103">
        <f t="shared" si="110"/>
        <v>0</v>
      </c>
      <c r="AB276" s="2">
        <f t="shared" si="111"/>
        <v>0</v>
      </c>
      <c r="AC276" s="110">
        <f t="shared" si="112"/>
        <v>0</v>
      </c>
      <c r="AD276" s="112">
        <f t="shared" si="112"/>
        <v>0</v>
      </c>
      <c r="AE276" s="110">
        <f t="shared" si="113"/>
        <v>0</v>
      </c>
      <c r="AF276" s="2">
        <v>0</v>
      </c>
      <c r="AG276" s="110">
        <v>0</v>
      </c>
      <c r="AH276" s="112">
        <v>0</v>
      </c>
      <c r="AI276" s="110"/>
      <c r="AJ276" s="110"/>
      <c r="AL276" s="3"/>
      <c r="AM276" s="3"/>
    </row>
    <row r="277" spans="1:39" ht="19.899999999999999" customHeight="1" x14ac:dyDescent="0.2">
      <c r="A277" s="86"/>
      <c r="B277" s="114" t="s">
        <v>26</v>
      </c>
      <c r="C277" s="2">
        <v>25964.93</v>
      </c>
      <c r="D277" s="2"/>
      <c r="E277" s="2">
        <v>0</v>
      </c>
      <c r="F277" s="2">
        <v>0</v>
      </c>
      <c r="G277" s="110">
        <f t="shared" si="108"/>
        <v>0</v>
      </c>
      <c r="H277" s="2"/>
      <c r="I277" s="2"/>
      <c r="J277" s="2"/>
      <c r="K277" s="110">
        <f t="shared" si="115"/>
        <v>0</v>
      </c>
      <c r="L277" s="2"/>
      <c r="M277" s="110"/>
      <c r="N277" s="112"/>
      <c r="O277" s="110">
        <f t="shared" si="109"/>
        <v>0</v>
      </c>
      <c r="P277" s="2">
        <v>0</v>
      </c>
      <c r="Q277" s="2">
        <v>0</v>
      </c>
      <c r="R277" s="2">
        <v>0</v>
      </c>
      <c r="S277" s="110">
        <v>0</v>
      </c>
      <c r="T277" s="2" t="s">
        <v>128</v>
      </c>
      <c r="U277" s="2" t="s">
        <v>128</v>
      </c>
      <c r="V277" s="2" t="s">
        <v>128</v>
      </c>
      <c r="W277" s="110">
        <v>0</v>
      </c>
      <c r="X277" s="2" t="s">
        <v>128</v>
      </c>
      <c r="Y277" s="2" t="s">
        <v>128</v>
      </c>
      <c r="Z277" s="2" t="s">
        <v>128</v>
      </c>
      <c r="AA277" s="103">
        <f t="shared" si="110"/>
        <v>0</v>
      </c>
      <c r="AB277" s="2">
        <f t="shared" si="111"/>
        <v>0</v>
      </c>
      <c r="AC277" s="110">
        <f t="shared" si="112"/>
        <v>0</v>
      </c>
      <c r="AD277" s="112">
        <f t="shared" si="112"/>
        <v>0</v>
      </c>
      <c r="AE277" s="110">
        <f t="shared" si="113"/>
        <v>0</v>
      </c>
      <c r="AF277" s="2">
        <v>0</v>
      </c>
      <c r="AG277" s="110">
        <v>0</v>
      </c>
      <c r="AH277" s="112">
        <v>0</v>
      </c>
      <c r="AI277" s="110"/>
      <c r="AJ277" s="110"/>
      <c r="AL277" s="3"/>
      <c r="AM277" s="3"/>
    </row>
    <row r="278" spans="1:39" ht="19.899999999999999" customHeight="1" x14ac:dyDescent="0.2">
      <c r="A278" s="86"/>
      <c r="B278" s="114" t="s">
        <v>27</v>
      </c>
      <c r="C278" s="2">
        <v>17237.656605072767</v>
      </c>
      <c r="D278" s="2">
        <f>C278</f>
        <v>17237.656605072767</v>
      </c>
      <c r="E278" s="2">
        <v>761.48877000000005</v>
      </c>
      <c r="F278" s="2">
        <v>761.488765072766</v>
      </c>
      <c r="G278" s="110">
        <f t="shared" si="108"/>
        <v>0</v>
      </c>
      <c r="H278" s="2"/>
      <c r="I278" s="2"/>
      <c r="J278" s="2"/>
      <c r="K278" s="110">
        <f t="shared" si="115"/>
        <v>0</v>
      </c>
      <c r="L278" s="2"/>
      <c r="M278" s="110"/>
      <c r="N278" s="112"/>
      <c r="O278" s="110">
        <f t="shared" si="109"/>
        <v>0.14332000000001699</v>
      </c>
      <c r="P278" s="2">
        <v>0</v>
      </c>
      <c r="Q278" s="2">
        <v>0.14332000000001699</v>
      </c>
      <c r="R278" s="2">
        <v>0</v>
      </c>
      <c r="S278" s="110">
        <f>SUM(T278:V278)</f>
        <v>0</v>
      </c>
      <c r="T278" s="2">
        <f>SUM(T274)-SUM(T275:T277)</f>
        <v>0</v>
      </c>
      <c r="U278" s="2">
        <f>SUM(U274)-SUM(U275:U277)</f>
        <v>0</v>
      </c>
      <c r="V278" s="2">
        <f>SUM(V274)-SUM(V275:V277)</f>
        <v>0</v>
      </c>
      <c r="W278" s="110">
        <f>SUM(X278:Z278)</f>
        <v>0</v>
      </c>
      <c r="X278" s="2">
        <f>SUM(X274)-SUM(X275:X277)</f>
        <v>0</v>
      </c>
      <c r="Y278" s="2">
        <f>SUM(Y274)-SUM(Y275:Y277)</f>
        <v>0</v>
      </c>
      <c r="Z278" s="2">
        <f>SUM(Z274)-SUM(Z275:Z277)</f>
        <v>0</v>
      </c>
      <c r="AA278" s="103">
        <f t="shared" si="110"/>
        <v>0</v>
      </c>
      <c r="AB278" s="2">
        <f t="shared" si="111"/>
        <v>0</v>
      </c>
      <c r="AC278" s="110">
        <f t="shared" si="112"/>
        <v>0</v>
      </c>
      <c r="AD278" s="112">
        <f t="shared" si="112"/>
        <v>0</v>
      </c>
      <c r="AE278" s="110">
        <f t="shared" si="113"/>
        <v>0</v>
      </c>
      <c r="AF278" s="2">
        <v>0</v>
      </c>
      <c r="AG278" s="110">
        <v>0</v>
      </c>
      <c r="AH278" s="112">
        <v>0</v>
      </c>
      <c r="AI278" s="110"/>
      <c r="AJ278" s="110"/>
      <c r="AL278" s="3"/>
      <c r="AM278" s="3"/>
    </row>
    <row r="279" spans="1:39" s="119" customFormat="1" ht="48.75" customHeight="1" x14ac:dyDescent="0.2">
      <c r="A279" s="115">
        <v>43</v>
      </c>
      <c r="B279" s="118" t="s">
        <v>173</v>
      </c>
      <c r="C279" s="24">
        <v>12913.533450000001</v>
      </c>
      <c r="D279" s="24">
        <f>SUM(D280:D283)</f>
        <v>12913.533450000001</v>
      </c>
      <c r="E279" s="24">
        <v>0</v>
      </c>
      <c r="F279" s="24">
        <v>0</v>
      </c>
      <c r="G279" s="108">
        <f t="shared" si="108"/>
        <v>0</v>
      </c>
      <c r="H279" s="108">
        <f>SUM(H280:H283)</f>
        <v>0</v>
      </c>
      <c r="I279" s="108">
        <f>SUM(I280:I283)</f>
        <v>0</v>
      </c>
      <c r="J279" s="108">
        <f>SUM(J280:J283)</f>
        <v>0</v>
      </c>
      <c r="K279" s="108">
        <f t="shared" si="115"/>
        <v>0</v>
      </c>
      <c r="L279" s="24">
        <f>SUM(L280:L283)</f>
        <v>0</v>
      </c>
      <c r="M279" s="24">
        <f>SUM(M280:M283)</f>
        <v>0</v>
      </c>
      <c r="N279" s="24">
        <f>SUM(N280:N283)</f>
        <v>0</v>
      </c>
      <c r="O279" s="108">
        <f t="shared" si="109"/>
        <v>2570</v>
      </c>
      <c r="P279" s="24">
        <v>0</v>
      </c>
      <c r="Q279" s="24">
        <v>2570</v>
      </c>
      <c r="R279" s="24">
        <v>0</v>
      </c>
      <c r="S279" s="103">
        <f>SUM(T279,U279,V279)</f>
        <v>2486.9826899999998</v>
      </c>
      <c r="T279" s="2" t="s">
        <v>128</v>
      </c>
      <c r="U279" s="2">
        <v>2486.9826899999998</v>
      </c>
      <c r="V279" s="2" t="s">
        <v>128</v>
      </c>
      <c r="W279" s="108">
        <f>SUM(X279,Y279,Z279)</f>
        <v>2486.9826899999998</v>
      </c>
      <c r="X279" s="24" t="s">
        <v>128</v>
      </c>
      <c r="Y279" s="24">
        <v>2486.9826899999998</v>
      </c>
      <c r="Z279" s="24" t="s">
        <v>128</v>
      </c>
      <c r="AA279" s="103">
        <f t="shared" ref="AA279:AA283" si="122">SUM(AB279:AD279)</f>
        <v>0</v>
      </c>
      <c r="AB279" s="2">
        <f t="shared" ref="AB279:AB283" si="123">SUM(X279,H279)-SUM(L279)-SUM(T279,-AF279)</f>
        <v>0</v>
      </c>
      <c r="AC279" s="110">
        <f t="shared" ref="AC279:AD283" si="124">SUM(Y279,I279)-SUM(M279)-SUM(U279,-AG279)</f>
        <v>0</v>
      </c>
      <c r="AD279" s="112">
        <f t="shared" si="124"/>
        <v>0</v>
      </c>
      <c r="AE279" s="29">
        <f t="shared" si="113"/>
        <v>0</v>
      </c>
      <c r="AF279" s="111">
        <f>SUM(AF280:AF283)</f>
        <v>0</v>
      </c>
      <c r="AG279" s="29">
        <f t="shared" ref="AG279:AH279" si="125">SUM(AG280:AG283)</f>
        <v>0</v>
      </c>
      <c r="AH279" s="113">
        <f t="shared" si="125"/>
        <v>0</v>
      </c>
      <c r="AI279" s="108"/>
      <c r="AJ279" s="108"/>
      <c r="AL279" s="3"/>
      <c r="AM279" s="3"/>
    </row>
    <row r="280" spans="1:39" ht="19.899999999999999" customHeight="1" x14ac:dyDescent="0.2">
      <c r="A280" s="86"/>
      <c r="B280" s="114" t="s">
        <v>24</v>
      </c>
      <c r="C280" s="2">
        <v>12800</v>
      </c>
      <c r="D280" s="2">
        <f>C280</f>
        <v>12800</v>
      </c>
      <c r="E280" s="2">
        <v>0</v>
      </c>
      <c r="F280" s="2">
        <v>0</v>
      </c>
      <c r="G280" s="110">
        <f t="shared" si="108"/>
        <v>0</v>
      </c>
      <c r="H280" s="2"/>
      <c r="I280" s="2"/>
      <c r="J280" s="2"/>
      <c r="K280" s="110">
        <f t="shared" si="115"/>
        <v>0</v>
      </c>
      <c r="L280" s="2"/>
      <c r="M280" s="110"/>
      <c r="N280" s="112"/>
      <c r="O280" s="110">
        <f t="shared" si="109"/>
        <v>2465.1175899999998</v>
      </c>
      <c r="P280" s="2">
        <v>0</v>
      </c>
      <c r="Q280" s="2">
        <v>2465.1175899999998</v>
      </c>
      <c r="R280" s="2">
        <v>0</v>
      </c>
      <c r="S280" s="110">
        <v>2465.1175899999998</v>
      </c>
      <c r="T280" s="2" t="s">
        <v>128</v>
      </c>
      <c r="U280" s="2">
        <v>2465.1175899999998</v>
      </c>
      <c r="V280" s="2" t="s">
        <v>128</v>
      </c>
      <c r="W280" s="110">
        <v>2465.1175899999998</v>
      </c>
      <c r="X280" s="2" t="s">
        <v>128</v>
      </c>
      <c r="Y280" s="2">
        <v>2465.1175899999998</v>
      </c>
      <c r="Z280" s="2" t="s">
        <v>128</v>
      </c>
      <c r="AA280" s="103">
        <f t="shared" si="122"/>
        <v>0</v>
      </c>
      <c r="AB280" s="2">
        <f t="shared" si="123"/>
        <v>0</v>
      </c>
      <c r="AC280" s="110">
        <f t="shared" si="124"/>
        <v>0</v>
      </c>
      <c r="AD280" s="112">
        <f t="shared" si="124"/>
        <v>0</v>
      </c>
      <c r="AE280" s="110">
        <f t="shared" si="113"/>
        <v>0</v>
      </c>
      <c r="AF280" s="2">
        <v>0</v>
      </c>
      <c r="AG280" s="110">
        <v>0</v>
      </c>
      <c r="AH280" s="112">
        <v>0</v>
      </c>
      <c r="AI280" s="110"/>
      <c r="AJ280" s="110"/>
      <c r="AL280" s="3"/>
      <c r="AM280" s="3"/>
    </row>
    <row r="281" spans="1:39" ht="19.899999999999999" customHeight="1" x14ac:dyDescent="0.2">
      <c r="A281" s="86"/>
      <c r="B281" s="114" t="s">
        <v>25</v>
      </c>
      <c r="C281" s="2">
        <v>0</v>
      </c>
      <c r="D281" s="2"/>
      <c r="E281" s="2">
        <v>0</v>
      </c>
      <c r="F281" s="2">
        <v>0</v>
      </c>
      <c r="G281" s="110">
        <f t="shared" si="108"/>
        <v>0</v>
      </c>
      <c r="H281" s="2"/>
      <c r="I281" s="2"/>
      <c r="J281" s="2"/>
      <c r="K281" s="110">
        <f t="shared" si="115"/>
        <v>0</v>
      </c>
      <c r="L281" s="2"/>
      <c r="M281" s="110"/>
      <c r="N281" s="112"/>
      <c r="O281" s="110">
        <f t="shared" si="109"/>
        <v>0</v>
      </c>
      <c r="P281" s="2">
        <v>0</v>
      </c>
      <c r="Q281" s="2">
        <v>0</v>
      </c>
      <c r="R281" s="2">
        <v>0</v>
      </c>
      <c r="S281" s="110">
        <v>0</v>
      </c>
      <c r="T281" s="2" t="s">
        <v>128</v>
      </c>
      <c r="U281" s="2" t="s">
        <v>128</v>
      </c>
      <c r="V281" s="2" t="s">
        <v>128</v>
      </c>
      <c r="W281" s="110">
        <v>0</v>
      </c>
      <c r="X281" s="2" t="s">
        <v>128</v>
      </c>
      <c r="Y281" s="2" t="s">
        <v>128</v>
      </c>
      <c r="Z281" s="2" t="s">
        <v>128</v>
      </c>
      <c r="AA281" s="103">
        <f t="shared" si="122"/>
        <v>0</v>
      </c>
      <c r="AB281" s="2">
        <f t="shared" si="123"/>
        <v>0</v>
      </c>
      <c r="AC281" s="110">
        <f t="shared" si="124"/>
        <v>0</v>
      </c>
      <c r="AD281" s="112">
        <f t="shared" si="124"/>
        <v>0</v>
      </c>
      <c r="AE281" s="110">
        <f t="shared" si="113"/>
        <v>0</v>
      </c>
      <c r="AF281" s="2">
        <v>0</v>
      </c>
      <c r="AG281" s="110">
        <v>0</v>
      </c>
      <c r="AH281" s="112">
        <v>0</v>
      </c>
      <c r="AI281" s="110"/>
      <c r="AJ281" s="110"/>
      <c r="AL281" s="3"/>
      <c r="AM281" s="3"/>
    </row>
    <row r="282" spans="1:39" ht="19.899999999999999" customHeight="1" x14ac:dyDescent="0.2">
      <c r="A282" s="86"/>
      <c r="B282" s="114" t="s">
        <v>26</v>
      </c>
      <c r="C282" s="2">
        <v>0</v>
      </c>
      <c r="D282" s="2"/>
      <c r="E282" s="2">
        <v>0</v>
      </c>
      <c r="F282" s="2">
        <v>0</v>
      </c>
      <c r="G282" s="110">
        <f t="shared" si="108"/>
        <v>0</v>
      </c>
      <c r="H282" s="2"/>
      <c r="I282" s="2"/>
      <c r="J282" s="2"/>
      <c r="K282" s="110">
        <f t="shared" si="115"/>
        <v>0</v>
      </c>
      <c r="L282" s="2"/>
      <c r="M282" s="110"/>
      <c r="N282" s="112"/>
      <c r="O282" s="110">
        <f t="shared" si="109"/>
        <v>0</v>
      </c>
      <c r="P282" s="2">
        <v>0</v>
      </c>
      <c r="Q282" s="2">
        <v>0</v>
      </c>
      <c r="R282" s="2">
        <v>0</v>
      </c>
      <c r="S282" s="110">
        <v>0</v>
      </c>
      <c r="T282" s="2" t="s">
        <v>128</v>
      </c>
      <c r="U282" s="2" t="s">
        <v>128</v>
      </c>
      <c r="V282" s="2" t="s">
        <v>128</v>
      </c>
      <c r="W282" s="110">
        <v>0</v>
      </c>
      <c r="X282" s="2" t="s">
        <v>128</v>
      </c>
      <c r="Y282" s="2" t="s">
        <v>128</v>
      </c>
      <c r="Z282" s="2" t="s">
        <v>128</v>
      </c>
      <c r="AA282" s="103">
        <f t="shared" si="122"/>
        <v>0</v>
      </c>
      <c r="AB282" s="2">
        <f t="shared" si="123"/>
        <v>0</v>
      </c>
      <c r="AC282" s="110">
        <f t="shared" si="124"/>
        <v>0</v>
      </c>
      <c r="AD282" s="112">
        <f t="shared" si="124"/>
        <v>0</v>
      </c>
      <c r="AE282" s="110">
        <f t="shared" si="113"/>
        <v>0</v>
      </c>
      <c r="AF282" s="2">
        <v>0</v>
      </c>
      <c r="AG282" s="110">
        <v>0</v>
      </c>
      <c r="AH282" s="112">
        <v>0</v>
      </c>
      <c r="AI282" s="110"/>
      <c r="AJ282" s="110"/>
      <c r="AL282" s="3"/>
      <c r="AM282" s="3"/>
    </row>
    <row r="283" spans="1:39" ht="19.899999999999999" customHeight="1" x14ac:dyDescent="0.2">
      <c r="A283" s="86"/>
      <c r="B283" s="114" t="s">
        <v>27</v>
      </c>
      <c r="C283" s="2">
        <v>113.53345</v>
      </c>
      <c r="D283" s="2">
        <f>C283</f>
        <v>113.53345</v>
      </c>
      <c r="E283" s="2">
        <v>0</v>
      </c>
      <c r="F283" s="2">
        <v>0</v>
      </c>
      <c r="G283" s="110">
        <f t="shared" si="108"/>
        <v>0</v>
      </c>
      <c r="H283" s="2"/>
      <c r="I283" s="2"/>
      <c r="J283" s="2"/>
      <c r="K283" s="110">
        <f t="shared" si="115"/>
        <v>0</v>
      </c>
      <c r="L283" s="2"/>
      <c r="M283" s="110"/>
      <c r="N283" s="112"/>
      <c r="O283" s="110">
        <f t="shared" si="109"/>
        <v>104.88241000000036</v>
      </c>
      <c r="P283" s="2">
        <v>0</v>
      </c>
      <c r="Q283" s="2">
        <v>104.88241000000036</v>
      </c>
      <c r="R283" s="2">
        <v>0</v>
      </c>
      <c r="S283" s="110">
        <f>SUM(T283:V283)</f>
        <v>21.865099999999984</v>
      </c>
      <c r="T283" s="2">
        <f>SUM(T279)-SUM(T280:T282)</f>
        <v>0</v>
      </c>
      <c r="U283" s="2">
        <f>SUM(U279)-SUM(U280:U282)</f>
        <v>21.865099999999984</v>
      </c>
      <c r="V283" s="2">
        <f>SUM(V279)-SUM(V280:V282)</f>
        <v>0</v>
      </c>
      <c r="W283" s="110">
        <f>SUM(X283:Z283)</f>
        <v>21.865099999999984</v>
      </c>
      <c r="X283" s="2">
        <f>SUM(X279)-SUM(X280:X282)</f>
        <v>0</v>
      </c>
      <c r="Y283" s="2">
        <f>SUM(Y279)-SUM(Y280:Y282)</f>
        <v>21.865099999999984</v>
      </c>
      <c r="Z283" s="2">
        <f>SUM(Z279)-SUM(Z280:Z282)</f>
        <v>0</v>
      </c>
      <c r="AA283" s="103">
        <f t="shared" si="122"/>
        <v>0</v>
      </c>
      <c r="AB283" s="2">
        <f t="shared" si="123"/>
        <v>0</v>
      </c>
      <c r="AC283" s="110">
        <f t="shared" si="124"/>
        <v>0</v>
      </c>
      <c r="AD283" s="112">
        <f t="shared" si="124"/>
        <v>0</v>
      </c>
      <c r="AE283" s="110">
        <f t="shared" si="113"/>
        <v>0</v>
      </c>
      <c r="AF283" s="2">
        <v>0</v>
      </c>
      <c r="AG283" s="110">
        <v>0</v>
      </c>
      <c r="AH283" s="112">
        <v>0</v>
      </c>
      <c r="AI283" s="110"/>
      <c r="AJ283" s="110"/>
      <c r="AL283" s="3"/>
      <c r="AM283" s="3"/>
    </row>
    <row r="284" spans="1:39" ht="21" customHeight="1" x14ac:dyDescent="0.2">
      <c r="A284" s="101"/>
      <c r="B284" s="104" t="s">
        <v>36</v>
      </c>
      <c r="C284" s="103">
        <f t="shared" ref="C284:AH285" si="126">C285</f>
        <v>12750978.129625157</v>
      </c>
      <c r="D284" s="103">
        <f t="shared" si="126"/>
        <v>875205.82610515598</v>
      </c>
      <c r="E284" s="103">
        <f t="shared" si="126"/>
        <v>722565.63863515586</v>
      </c>
      <c r="F284" s="103">
        <f t="shared" si="126"/>
        <v>705076.58206515573</v>
      </c>
      <c r="G284" s="103">
        <f t="shared" si="126"/>
        <v>0</v>
      </c>
      <c r="H284" s="103">
        <f t="shared" si="126"/>
        <v>0</v>
      </c>
      <c r="I284" s="103">
        <f t="shared" si="126"/>
        <v>0</v>
      </c>
      <c r="J284" s="103">
        <f t="shared" si="126"/>
        <v>0</v>
      </c>
      <c r="K284" s="103">
        <f t="shared" si="126"/>
        <v>17482.764019999999</v>
      </c>
      <c r="L284" s="103">
        <f t="shared" si="126"/>
        <v>12087.12479</v>
      </c>
      <c r="M284" s="103">
        <f t="shared" si="126"/>
        <v>5395.6392299999998</v>
      </c>
      <c r="N284" s="103">
        <f t="shared" si="126"/>
        <v>0</v>
      </c>
      <c r="O284" s="103">
        <f t="shared" si="126"/>
        <v>3963728.6</v>
      </c>
      <c r="P284" s="103">
        <f t="shared" si="126"/>
        <v>2611974.7000000002</v>
      </c>
      <c r="Q284" s="103">
        <f t="shared" si="126"/>
        <v>1351753.9000000001</v>
      </c>
      <c r="R284" s="103">
        <f t="shared" si="126"/>
        <v>0</v>
      </c>
      <c r="S284" s="103">
        <f t="shared" si="126"/>
        <v>3946974.0560299996</v>
      </c>
      <c r="T284" s="103">
        <f t="shared" si="126"/>
        <v>2611974.6572500002</v>
      </c>
      <c r="U284" s="103">
        <f t="shared" si="126"/>
        <v>1334999.3987800002</v>
      </c>
      <c r="V284" s="103">
        <f t="shared" si="126"/>
        <v>0</v>
      </c>
      <c r="W284" s="103">
        <f t="shared" si="126"/>
        <v>2858509.6142899995</v>
      </c>
      <c r="X284" s="103">
        <f t="shared" si="126"/>
        <v>1743443.4265600001</v>
      </c>
      <c r="Y284" s="103">
        <f t="shared" si="126"/>
        <v>1115066.1877300001</v>
      </c>
      <c r="Z284" s="103">
        <f t="shared" si="126"/>
        <v>0</v>
      </c>
      <c r="AA284" s="103">
        <f t="shared" si="126"/>
        <v>-9.9999975645914674E-5</v>
      </c>
      <c r="AB284" s="103">
        <f t="shared" si="126"/>
        <v>0</v>
      </c>
      <c r="AC284" s="103">
        <f t="shared" si="126"/>
        <v>-9.9999975645914674E-5</v>
      </c>
      <c r="AD284" s="103">
        <f t="shared" si="126"/>
        <v>0</v>
      </c>
      <c r="AE284" s="103">
        <f t="shared" si="126"/>
        <v>1105953.4982099996</v>
      </c>
      <c r="AF284" s="103">
        <f t="shared" si="126"/>
        <v>880618.35547999991</v>
      </c>
      <c r="AG284" s="103">
        <f t="shared" si="126"/>
        <v>225335.14272999996</v>
      </c>
      <c r="AH284" s="103">
        <f t="shared" si="126"/>
        <v>0</v>
      </c>
      <c r="AI284" s="103"/>
      <c r="AJ284" s="103"/>
      <c r="AL284" s="3"/>
      <c r="AM284" s="3"/>
    </row>
    <row r="285" spans="1:39" ht="33.6" customHeight="1" x14ac:dyDescent="0.2">
      <c r="A285" s="101"/>
      <c r="B285" s="105" t="s">
        <v>37</v>
      </c>
      <c r="C285" s="103">
        <f t="shared" si="126"/>
        <v>12750978.129625157</v>
      </c>
      <c r="D285" s="103">
        <f t="shared" si="126"/>
        <v>875205.82610515598</v>
      </c>
      <c r="E285" s="103">
        <f t="shared" si="126"/>
        <v>722565.63863515586</v>
      </c>
      <c r="F285" s="103">
        <f t="shared" si="126"/>
        <v>705076.58206515573</v>
      </c>
      <c r="G285" s="103">
        <f t="shared" si="126"/>
        <v>0</v>
      </c>
      <c r="H285" s="103">
        <f t="shared" si="126"/>
        <v>0</v>
      </c>
      <c r="I285" s="103">
        <f t="shared" si="126"/>
        <v>0</v>
      </c>
      <c r="J285" s="103">
        <f t="shared" si="126"/>
        <v>0</v>
      </c>
      <c r="K285" s="103">
        <f t="shared" si="126"/>
        <v>17482.764019999999</v>
      </c>
      <c r="L285" s="103">
        <f t="shared" si="126"/>
        <v>12087.12479</v>
      </c>
      <c r="M285" s="103">
        <f t="shared" si="126"/>
        <v>5395.6392299999998</v>
      </c>
      <c r="N285" s="103">
        <f t="shared" si="126"/>
        <v>0</v>
      </c>
      <c r="O285" s="103">
        <f t="shared" si="126"/>
        <v>3963728.6</v>
      </c>
      <c r="P285" s="103">
        <f t="shared" si="126"/>
        <v>2611974.7000000002</v>
      </c>
      <c r="Q285" s="103">
        <f t="shared" si="126"/>
        <v>1351753.9000000001</v>
      </c>
      <c r="R285" s="103">
        <f t="shared" si="126"/>
        <v>0</v>
      </c>
      <c r="S285" s="103">
        <f t="shared" si="126"/>
        <v>3946974.0560299996</v>
      </c>
      <c r="T285" s="103">
        <f t="shared" si="126"/>
        <v>2611974.6572500002</v>
      </c>
      <c r="U285" s="103">
        <f t="shared" si="126"/>
        <v>1334999.3987800002</v>
      </c>
      <c r="V285" s="103">
        <f t="shared" si="126"/>
        <v>0</v>
      </c>
      <c r="W285" s="103">
        <f t="shared" si="126"/>
        <v>2858509.6142899995</v>
      </c>
      <c r="X285" s="103">
        <f t="shared" si="126"/>
        <v>1743443.4265600001</v>
      </c>
      <c r="Y285" s="103">
        <f t="shared" si="126"/>
        <v>1115066.1877300001</v>
      </c>
      <c r="Z285" s="103">
        <f t="shared" si="126"/>
        <v>0</v>
      </c>
      <c r="AA285" s="103">
        <f t="shared" si="126"/>
        <v>-9.9999975645914674E-5</v>
      </c>
      <c r="AB285" s="103">
        <f t="shared" si="126"/>
        <v>0</v>
      </c>
      <c r="AC285" s="103">
        <f t="shared" si="126"/>
        <v>-9.9999975645914674E-5</v>
      </c>
      <c r="AD285" s="103">
        <f t="shared" si="126"/>
        <v>0</v>
      </c>
      <c r="AE285" s="103">
        <f t="shared" si="126"/>
        <v>1105953.4982099996</v>
      </c>
      <c r="AF285" s="103">
        <f t="shared" si="126"/>
        <v>880618.35547999991</v>
      </c>
      <c r="AG285" s="103">
        <f t="shared" si="126"/>
        <v>225335.14272999996</v>
      </c>
      <c r="AH285" s="103">
        <f t="shared" si="126"/>
        <v>0</v>
      </c>
      <c r="AI285" s="103"/>
      <c r="AJ285" s="103"/>
      <c r="AL285" s="3"/>
      <c r="AM285" s="3"/>
    </row>
    <row r="286" spans="1:39" ht="88.15" customHeight="1" x14ac:dyDescent="0.2">
      <c r="A286" s="101"/>
      <c r="B286" s="106" t="s">
        <v>38</v>
      </c>
      <c r="C286" s="14">
        <f t="shared" ref="C286:N286" si="127">SUM(C287,C514,C525,C531)</f>
        <v>12750978.129625157</v>
      </c>
      <c r="D286" s="14">
        <f t="shared" si="127"/>
        <v>875205.82610515598</v>
      </c>
      <c r="E286" s="14">
        <f t="shared" si="127"/>
        <v>722565.63863515586</v>
      </c>
      <c r="F286" s="14">
        <f t="shared" si="127"/>
        <v>705076.58206515573</v>
      </c>
      <c r="G286" s="14">
        <f t="shared" si="127"/>
        <v>0</v>
      </c>
      <c r="H286" s="14">
        <f t="shared" si="127"/>
        <v>0</v>
      </c>
      <c r="I286" s="14">
        <f t="shared" si="127"/>
        <v>0</v>
      </c>
      <c r="J286" s="14">
        <f t="shared" si="127"/>
        <v>0</v>
      </c>
      <c r="K286" s="14">
        <f t="shared" si="127"/>
        <v>17482.764019999999</v>
      </c>
      <c r="L286" s="14">
        <f t="shared" si="127"/>
        <v>12087.12479</v>
      </c>
      <c r="M286" s="14">
        <f t="shared" si="127"/>
        <v>5395.6392299999998</v>
      </c>
      <c r="N286" s="14">
        <f t="shared" si="127"/>
        <v>0</v>
      </c>
      <c r="O286" s="14">
        <f>SUM(O287,O514,O525,O531)</f>
        <v>3963728.6</v>
      </c>
      <c r="P286" s="14">
        <f t="shared" ref="P286:AH286" si="128">SUM(P287,P514,P525,P531)</f>
        <v>2611974.7000000002</v>
      </c>
      <c r="Q286" s="14">
        <f t="shared" si="128"/>
        <v>1351753.9000000001</v>
      </c>
      <c r="R286" s="14">
        <f t="shared" si="128"/>
        <v>0</v>
      </c>
      <c r="S286" s="14">
        <f t="shared" si="128"/>
        <v>3946974.0560299996</v>
      </c>
      <c r="T286" s="14">
        <f t="shared" si="128"/>
        <v>2611974.6572500002</v>
      </c>
      <c r="U286" s="14">
        <f t="shared" si="128"/>
        <v>1334999.3987800002</v>
      </c>
      <c r="V286" s="14">
        <f t="shared" si="128"/>
        <v>0</v>
      </c>
      <c r="W286" s="14">
        <f t="shared" si="128"/>
        <v>2858509.6142899995</v>
      </c>
      <c r="X286" s="14">
        <f t="shared" si="128"/>
        <v>1743443.4265600001</v>
      </c>
      <c r="Y286" s="14">
        <f t="shared" si="128"/>
        <v>1115066.1877300001</v>
      </c>
      <c r="Z286" s="14">
        <f t="shared" si="128"/>
        <v>0</v>
      </c>
      <c r="AA286" s="14">
        <f t="shared" si="128"/>
        <v>-9.9999975645914674E-5</v>
      </c>
      <c r="AB286" s="14">
        <f t="shared" si="128"/>
        <v>0</v>
      </c>
      <c r="AC286" s="14">
        <f t="shared" si="128"/>
        <v>-9.9999975645914674E-5</v>
      </c>
      <c r="AD286" s="14">
        <f t="shared" si="128"/>
        <v>0</v>
      </c>
      <c r="AE286" s="14">
        <f t="shared" si="128"/>
        <v>1105953.4982099996</v>
      </c>
      <c r="AF286" s="14">
        <f t="shared" si="128"/>
        <v>880618.35547999991</v>
      </c>
      <c r="AG286" s="14">
        <f t="shared" si="128"/>
        <v>225335.14272999996</v>
      </c>
      <c r="AH286" s="14">
        <f t="shared" si="128"/>
        <v>0</v>
      </c>
      <c r="AI286" s="14"/>
      <c r="AJ286" s="14"/>
      <c r="AL286" s="3"/>
      <c r="AM286" s="3"/>
    </row>
    <row r="287" spans="1:39" ht="62.25" customHeight="1" x14ac:dyDescent="0.2">
      <c r="A287" s="101"/>
      <c r="B287" s="106" t="s">
        <v>39</v>
      </c>
      <c r="C287" s="14">
        <f>SUM(C288,C293,C298,C303,C308,C313,C318,C323,C328,C333,C338)</f>
        <v>2293732.4184951554</v>
      </c>
      <c r="D287" s="14">
        <f t="shared" ref="D287:AH287" si="129">SUM(D288,D293,D298,D303,D308,D313,D318,D323,D328,D333,D338)</f>
        <v>250909.80917515582</v>
      </c>
      <c r="E287" s="14">
        <f t="shared" si="129"/>
        <v>653927.31135515589</v>
      </c>
      <c r="F287" s="14">
        <f t="shared" si="129"/>
        <v>636438.25478515576</v>
      </c>
      <c r="G287" s="14">
        <f t="shared" si="129"/>
        <v>0</v>
      </c>
      <c r="H287" s="19">
        <f t="shared" si="129"/>
        <v>0</v>
      </c>
      <c r="I287" s="19">
        <f t="shared" si="129"/>
        <v>0</v>
      </c>
      <c r="J287" s="19">
        <f t="shared" si="129"/>
        <v>0</v>
      </c>
      <c r="K287" s="14">
        <f t="shared" si="129"/>
        <v>17482.764019999999</v>
      </c>
      <c r="L287" s="19">
        <f t="shared" si="129"/>
        <v>12087.12479</v>
      </c>
      <c r="M287" s="14">
        <f t="shared" si="129"/>
        <v>5395.6392299999998</v>
      </c>
      <c r="N287" s="20">
        <f t="shared" si="129"/>
        <v>0</v>
      </c>
      <c r="O287" s="14">
        <f t="shared" si="129"/>
        <v>1148573.7</v>
      </c>
      <c r="P287" s="19">
        <f t="shared" si="129"/>
        <v>522500</v>
      </c>
      <c r="Q287" s="19">
        <f t="shared" si="129"/>
        <v>626073.70000000019</v>
      </c>
      <c r="R287" s="19">
        <f t="shared" si="129"/>
        <v>0</v>
      </c>
      <c r="S287" s="14">
        <f t="shared" si="129"/>
        <v>1132347.0675699997</v>
      </c>
      <c r="T287" s="19">
        <f t="shared" si="129"/>
        <v>522499.99979999993</v>
      </c>
      <c r="U287" s="19">
        <f t="shared" si="129"/>
        <v>609847.06777000008</v>
      </c>
      <c r="V287" s="19">
        <f t="shared" si="129"/>
        <v>0</v>
      </c>
      <c r="W287" s="14">
        <f t="shared" si="129"/>
        <v>1149792.07629</v>
      </c>
      <c r="X287" s="19">
        <f t="shared" si="129"/>
        <v>534587.12459000014</v>
      </c>
      <c r="Y287" s="19">
        <f t="shared" si="129"/>
        <v>615204.95170000009</v>
      </c>
      <c r="Z287" s="19">
        <f t="shared" si="129"/>
        <v>0</v>
      </c>
      <c r="AA287" s="14">
        <f t="shared" si="129"/>
        <v>0</v>
      </c>
      <c r="AB287" s="19">
        <f t="shared" si="129"/>
        <v>0</v>
      </c>
      <c r="AC287" s="14">
        <f t="shared" si="129"/>
        <v>0</v>
      </c>
      <c r="AD287" s="20">
        <f t="shared" si="129"/>
        <v>0</v>
      </c>
      <c r="AE287" s="14">
        <f t="shared" si="129"/>
        <v>44.047849999999997</v>
      </c>
      <c r="AF287" s="19">
        <f t="shared" si="129"/>
        <v>0</v>
      </c>
      <c r="AG287" s="14">
        <f t="shared" si="129"/>
        <v>44.047849999999997</v>
      </c>
      <c r="AH287" s="20">
        <f t="shared" si="129"/>
        <v>0</v>
      </c>
      <c r="AI287" s="14"/>
      <c r="AJ287" s="14"/>
      <c r="AL287" s="3"/>
      <c r="AM287" s="3"/>
    </row>
    <row r="288" spans="1:39" ht="45" customHeight="1" x14ac:dyDescent="0.2">
      <c r="A288" s="115">
        <v>44</v>
      </c>
      <c r="B288" s="120" t="s">
        <v>174</v>
      </c>
      <c r="C288" s="24">
        <v>5070.6138200000005</v>
      </c>
      <c r="D288" s="24">
        <f>SUM(D289:D292)</f>
        <v>5070.6138200000005</v>
      </c>
      <c r="E288" s="24">
        <v>1653.1528899999998</v>
      </c>
      <c r="F288" s="24">
        <v>1653.1528899999998</v>
      </c>
      <c r="G288" s="108">
        <f t="shared" ref="G288:G337" si="130">H288+I288+J288</f>
        <v>0</v>
      </c>
      <c r="H288" s="108">
        <f>SUM(H289:H292)</f>
        <v>0</v>
      </c>
      <c r="I288" s="108">
        <f>SUM(I289:I292)</f>
        <v>0</v>
      </c>
      <c r="J288" s="108">
        <f>SUM(J289:J292)</f>
        <v>0</v>
      </c>
      <c r="K288" s="108">
        <f t="shared" ref="K288:K332" si="131">L288+M288+N288</f>
        <v>0</v>
      </c>
      <c r="L288" s="24">
        <f>SUM(L289:L292)</f>
        <v>0</v>
      </c>
      <c r="M288" s="24">
        <f>SUM(M289:M292)</f>
        <v>0</v>
      </c>
      <c r="N288" s="24">
        <f>SUM(N289:N292)</f>
        <v>0</v>
      </c>
      <c r="O288" s="108">
        <f t="shared" ref="O288:O337" si="132">P288+Q288+R288</f>
        <v>10</v>
      </c>
      <c r="P288" s="24">
        <v>0</v>
      </c>
      <c r="Q288" s="24">
        <v>10</v>
      </c>
      <c r="R288" s="24">
        <v>0</v>
      </c>
      <c r="S288" s="110">
        <f>SUM(T288,U288,V288)</f>
        <v>0</v>
      </c>
      <c r="T288" s="2" t="s">
        <v>128</v>
      </c>
      <c r="U288" s="2" t="s">
        <v>128</v>
      </c>
      <c r="V288" s="2" t="s">
        <v>128</v>
      </c>
      <c r="W288" s="29">
        <f>SUM(X288,Y288,Z288)</f>
        <v>0</v>
      </c>
      <c r="X288" s="111" t="s">
        <v>128</v>
      </c>
      <c r="Y288" s="111" t="s">
        <v>128</v>
      </c>
      <c r="Z288" s="111" t="s">
        <v>128</v>
      </c>
      <c r="AA288" s="103">
        <f t="shared" ref="AA288:AA337" si="133">SUM(AB288:AD288)</f>
        <v>0</v>
      </c>
      <c r="AB288" s="2">
        <f t="shared" ref="AB288:AB332" si="134">SUM(X288,H288)-SUM(L288)-SUM(T288,-AF288)</f>
        <v>0</v>
      </c>
      <c r="AC288" s="110">
        <f t="shared" ref="AC288:AD332" si="135">SUM(Y288,I288)-SUM(M288)-SUM(U288,-AG288)</f>
        <v>0</v>
      </c>
      <c r="AD288" s="112">
        <f t="shared" si="135"/>
        <v>0</v>
      </c>
      <c r="AE288" s="29">
        <f t="shared" ref="AE288:AE337" si="136">AF288+AG288+AH288</f>
        <v>0</v>
      </c>
      <c r="AF288" s="111">
        <f>SUM(AF289:AF292)</f>
        <v>0</v>
      </c>
      <c r="AG288" s="29">
        <f t="shared" ref="AG288:AH288" si="137">SUM(AG289:AG292)</f>
        <v>0</v>
      </c>
      <c r="AH288" s="113">
        <f t="shared" si="137"/>
        <v>0</v>
      </c>
      <c r="AI288" s="29"/>
      <c r="AJ288" s="29"/>
      <c r="AL288" s="3"/>
      <c r="AM288" s="3"/>
    </row>
    <row r="289" spans="1:39" ht="19.899999999999999" customHeight="1" x14ac:dyDescent="0.2">
      <c r="A289" s="115"/>
      <c r="B289" s="114" t="s">
        <v>24</v>
      </c>
      <c r="C289" s="2">
        <v>4909.84</v>
      </c>
      <c r="D289" s="2">
        <f>C289</f>
        <v>4909.84</v>
      </c>
      <c r="E289" s="2">
        <v>1653.1528899999998</v>
      </c>
      <c r="F289" s="2">
        <v>1653.1528899999998</v>
      </c>
      <c r="G289" s="110">
        <f t="shared" si="130"/>
        <v>0</v>
      </c>
      <c r="H289" s="2"/>
      <c r="I289" s="2"/>
      <c r="J289" s="2"/>
      <c r="K289" s="110">
        <f t="shared" si="131"/>
        <v>0</v>
      </c>
      <c r="L289" s="2"/>
      <c r="M289" s="110"/>
      <c r="N289" s="112"/>
      <c r="O289" s="110">
        <f t="shared" si="132"/>
        <v>10</v>
      </c>
      <c r="P289" s="2">
        <v>0</v>
      </c>
      <c r="Q289" s="2">
        <v>10</v>
      </c>
      <c r="R289" s="2">
        <v>0</v>
      </c>
      <c r="S289" s="110">
        <v>0</v>
      </c>
      <c r="T289" s="2" t="s">
        <v>128</v>
      </c>
      <c r="U289" s="2" t="s">
        <v>128</v>
      </c>
      <c r="V289" s="2" t="s">
        <v>128</v>
      </c>
      <c r="W289" s="110">
        <v>0</v>
      </c>
      <c r="X289" s="2" t="s">
        <v>128</v>
      </c>
      <c r="Y289" s="2" t="s">
        <v>128</v>
      </c>
      <c r="Z289" s="2" t="s">
        <v>128</v>
      </c>
      <c r="AA289" s="103">
        <f t="shared" si="133"/>
        <v>0</v>
      </c>
      <c r="AB289" s="2">
        <f t="shared" si="134"/>
        <v>0</v>
      </c>
      <c r="AC289" s="110">
        <f t="shared" si="135"/>
        <v>0</v>
      </c>
      <c r="AD289" s="112">
        <f t="shared" si="135"/>
        <v>0</v>
      </c>
      <c r="AE289" s="110">
        <f t="shared" si="136"/>
        <v>0</v>
      </c>
      <c r="AF289" s="2">
        <v>0</v>
      </c>
      <c r="AG289" s="110">
        <v>0</v>
      </c>
      <c r="AH289" s="112">
        <v>0</v>
      </c>
      <c r="AI289" s="110"/>
      <c r="AJ289" s="110"/>
      <c r="AL289" s="3"/>
      <c r="AM289" s="3"/>
    </row>
    <row r="290" spans="1:39" ht="19.899999999999999" customHeight="1" x14ac:dyDescent="0.2">
      <c r="A290" s="115"/>
      <c r="B290" s="114" t="s">
        <v>25</v>
      </c>
      <c r="C290" s="2">
        <v>0</v>
      </c>
      <c r="D290" s="2"/>
      <c r="E290" s="2">
        <v>0</v>
      </c>
      <c r="F290" s="2">
        <v>0</v>
      </c>
      <c r="G290" s="110">
        <f t="shared" si="130"/>
        <v>0</v>
      </c>
      <c r="H290" s="2"/>
      <c r="I290" s="2"/>
      <c r="J290" s="2"/>
      <c r="K290" s="110">
        <f t="shared" si="131"/>
        <v>0</v>
      </c>
      <c r="L290" s="2"/>
      <c r="M290" s="110"/>
      <c r="N290" s="112"/>
      <c r="O290" s="110">
        <f t="shared" si="132"/>
        <v>0</v>
      </c>
      <c r="P290" s="2">
        <v>0</v>
      </c>
      <c r="Q290" s="2">
        <v>0</v>
      </c>
      <c r="R290" s="2">
        <v>0</v>
      </c>
      <c r="S290" s="110">
        <v>0</v>
      </c>
      <c r="T290" s="2" t="s">
        <v>128</v>
      </c>
      <c r="U290" s="2" t="s">
        <v>128</v>
      </c>
      <c r="V290" s="2" t="s">
        <v>128</v>
      </c>
      <c r="W290" s="110">
        <v>0</v>
      </c>
      <c r="X290" s="2" t="s">
        <v>128</v>
      </c>
      <c r="Y290" s="2" t="s">
        <v>128</v>
      </c>
      <c r="Z290" s="2" t="s">
        <v>128</v>
      </c>
      <c r="AA290" s="103">
        <f t="shared" si="133"/>
        <v>0</v>
      </c>
      <c r="AB290" s="2">
        <f t="shared" si="134"/>
        <v>0</v>
      </c>
      <c r="AC290" s="110">
        <f t="shared" si="135"/>
        <v>0</v>
      </c>
      <c r="AD290" s="112">
        <f t="shared" si="135"/>
        <v>0</v>
      </c>
      <c r="AE290" s="110">
        <f t="shared" si="136"/>
        <v>0</v>
      </c>
      <c r="AF290" s="2">
        <v>0</v>
      </c>
      <c r="AG290" s="110">
        <v>0</v>
      </c>
      <c r="AH290" s="112">
        <v>0</v>
      </c>
      <c r="AI290" s="110"/>
      <c r="AJ290" s="110"/>
      <c r="AL290" s="3"/>
      <c r="AM290" s="3"/>
    </row>
    <row r="291" spans="1:39" ht="19.899999999999999" customHeight="1" x14ac:dyDescent="0.2">
      <c r="A291" s="115"/>
      <c r="B291" s="114" t="s">
        <v>26</v>
      </c>
      <c r="C291" s="2">
        <v>0</v>
      </c>
      <c r="D291" s="2"/>
      <c r="E291" s="2">
        <v>0</v>
      </c>
      <c r="F291" s="2">
        <v>0</v>
      </c>
      <c r="G291" s="110">
        <f t="shared" si="130"/>
        <v>0</v>
      </c>
      <c r="H291" s="2"/>
      <c r="I291" s="2"/>
      <c r="J291" s="2"/>
      <c r="K291" s="110">
        <f t="shared" si="131"/>
        <v>0</v>
      </c>
      <c r="L291" s="2"/>
      <c r="M291" s="110"/>
      <c r="N291" s="112"/>
      <c r="O291" s="110">
        <f t="shared" si="132"/>
        <v>0</v>
      </c>
      <c r="P291" s="2">
        <v>0</v>
      </c>
      <c r="Q291" s="2">
        <v>0</v>
      </c>
      <c r="R291" s="2">
        <v>0</v>
      </c>
      <c r="S291" s="110">
        <v>0</v>
      </c>
      <c r="T291" s="2" t="s">
        <v>128</v>
      </c>
      <c r="U291" s="2" t="s">
        <v>128</v>
      </c>
      <c r="V291" s="2" t="s">
        <v>128</v>
      </c>
      <c r="W291" s="110">
        <v>0</v>
      </c>
      <c r="X291" s="2" t="s">
        <v>128</v>
      </c>
      <c r="Y291" s="2" t="s">
        <v>128</v>
      </c>
      <c r="Z291" s="2" t="s">
        <v>128</v>
      </c>
      <c r="AA291" s="103">
        <f t="shared" si="133"/>
        <v>0</v>
      </c>
      <c r="AB291" s="2">
        <f t="shared" si="134"/>
        <v>0</v>
      </c>
      <c r="AC291" s="110">
        <f t="shared" si="135"/>
        <v>0</v>
      </c>
      <c r="AD291" s="112">
        <f t="shared" si="135"/>
        <v>0</v>
      </c>
      <c r="AE291" s="110">
        <f t="shared" si="136"/>
        <v>0</v>
      </c>
      <c r="AF291" s="2">
        <v>0</v>
      </c>
      <c r="AG291" s="110">
        <v>0</v>
      </c>
      <c r="AH291" s="112">
        <v>0</v>
      </c>
      <c r="AI291" s="110"/>
      <c r="AJ291" s="110"/>
      <c r="AL291" s="3"/>
      <c r="AM291" s="3"/>
    </row>
    <row r="292" spans="1:39" ht="19.899999999999999" customHeight="1" x14ac:dyDescent="0.2">
      <c r="A292" s="115"/>
      <c r="B292" s="114" t="s">
        <v>27</v>
      </c>
      <c r="C292" s="2">
        <v>160.77382</v>
      </c>
      <c r="D292" s="2">
        <f>C292</f>
        <v>160.77382</v>
      </c>
      <c r="E292" s="2">
        <v>0</v>
      </c>
      <c r="F292" s="2">
        <v>0</v>
      </c>
      <c r="G292" s="110">
        <f t="shared" si="130"/>
        <v>0</v>
      </c>
      <c r="H292" s="2"/>
      <c r="I292" s="2"/>
      <c r="J292" s="2"/>
      <c r="K292" s="110">
        <f t="shared" si="131"/>
        <v>0</v>
      </c>
      <c r="L292" s="2"/>
      <c r="M292" s="110"/>
      <c r="N292" s="112"/>
      <c r="O292" s="110">
        <f t="shared" si="132"/>
        <v>0</v>
      </c>
      <c r="P292" s="2">
        <v>0</v>
      </c>
      <c r="Q292" s="2">
        <v>0</v>
      </c>
      <c r="R292" s="2">
        <v>0</v>
      </c>
      <c r="S292" s="110">
        <f>SUM(T292:V292)</f>
        <v>0</v>
      </c>
      <c r="T292" s="2">
        <f>SUM(T288)-SUM(T289:T291)</f>
        <v>0</v>
      </c>
      <c r="U292" s="2">
        <f>SUM(U288)-SUM(U289:U291)</f>
        <v>0</v>
      </c>
      <c r="V292" s="2">
        <f>SUM(V288)-SUM(V289:V291)</f>
        <v>0</v>
      </c>
      <c r="W292" s="110">
        <f>SUM(X292:Z292)</f>
        <v>0</v>
      </c>
      <c r="X292" s="2">
        <f>SUM(X288)-SUM(X289:X291)</f>
        <v>0</v>
      </c>
      <c r="Y292" s="2">
        <f>SUM(Y288)-SUM(Y289:Y291)</f>
        <v>0</v>
      </c>
      <c r="Z292" s="2">
        <f>SUM(Z288)-SUM(Z289:Z291)</f>
        <v>0</v>
      </c>
      <c r="AA292" s="103">
        <f t="shared" si="133"/>
        <v>0</v>
      </c>
      <c r="AB292" s="2">
        <f t="shared" si="134"/>
        <v>0</v>
      </c>
      <c r="AC292" s="110">
        <f t="shared" si="135"/>
        <v>0</v>
      </c>
      <c r="AD292" s="112">
        <f t="shared" si="135"/>
        <v>0</v>
      </c>
      <c r="AE292" s="110">
        <f t="shared" si="136"/>
        <v>0</v>
      </c>
      <c r="AF292" s="2">
        <v>0</v>
      </c>
      <c r="AG292" s="110">
        <v>0</v>
      </c>
      <c r="AH292" s="112">
        <v>0</v>
      </c>
      <c r="AI292" s="110"/>
      <c r="AJ292" s="110"/>
      <c r="AL292" s="3"/>
      <c r="AM292" s="3"/>
    </row>
    <row r="293" spans="1:39" ht="72.75" customHeight="1" x14ac:dyDescent="0.2">
      <c r="A293" s="115">
        <v>45</v>
      </c>
      <c r="B293" s="120" t="s">
        <v>175</v>
      </c>
      <c r="C293" s="24">
        <v>468742.10310999927</v>
      </c>
      <c r="D293" s="24">
        <f>SUM(D294:D297)</f>
        <v>29051.102539999967</v>
      </c>
      <c r="E293" s="24">
        <v>210169.07880000002</v>
      </c>
      <c r="F293" s="24">
        <v>210169.07880000002</v>
      </c>
      <c r="G293" s="108">
        <f t="shared" si="130"/>
        <v>0</v>
      </c>
      <c r="H293" s="108">
        <f>SUM(H294:H297)</f>
        <v>0</v>
      </c>
      <c r="I293" s="108">
        <f>SUM(I294:I297)</f>
        <v>0</v>
      </c>
      <c r="J293" s="108">
        <f>SUM(J294:J297)</f>
        <v>0</v>
      </c>
      <c r="K293" s="108">
        <f t="shared" si="131"/>
        <v>0</v>
      </c>
      <c r="L293" s="24">
        <f>SUM(L294:L297)</f>
        <v>0</v>
      </c>
      <c r="M293" s="24">
        <f>SUM(M294:M297)</f>
        <v>0</v>
      </c>
      <c r="N293" s="24">
        <f>SUM(N294:N297)</f>
        <v>0</v>
      </c>
      <c r="O293" s="108">
        <f t="shared" si="132"/>
        <v>259836.19999999995</v>
      </c>
      <c r="P293" s="24">
        <v>0</v>
      </c>
      <c r="Q293" s="24">
        <v>259836.19999999995</v>
      </c>
      <c r="R293" s="24">
        <v>0</v>
      </c>
      <c r="S293" s="110">
        <f>SUM(T293,U293,V293)</f>
        <v>252707.45425999997</v>
      </c>
      <c r="T293" s="2" t="s">
        <v>128</v>
      </c>
      <c r="U293" s="2">
        <v>252707.45425999997</v>
      </c>
      <c r="V293" s="2" t="s">
        <v>128</v>
      </c>
      <c r="W293" s="29">
        <f>SUM(X293,Y293,Z293)</f>
        <v>252707.45426</v>
      </c>
      <c r="X293" s="111" t="s">
        <v>128</v>
      </c>
      <c r="Y293" s="111">
        <v>252707.45426</v>
      </c>
      <c r="Z293" s="111" t="s">
        <v>128</v>
      </c>
      <c r="AA293" s="103">
        <f t="shared" si="133"/>
        <v>0</v>
      </c>
      <c r="AB293" s="2">
        <f t="shared" si="134"/>
        <v>0</v>
      </c>
      <c r="AC293" s="110">
        <f t="shared" si="135"/>
        <v>0</v>
      </c>
      <c r="AD293" s="112">
        <f t="shared" si="135"/>
        <v>0</v>
      </c>
      <c r="AE293" s="29">
        <f t="shared" si="136"/>
        <v>0</v>
      </c>
      <c r="AF293" s="111">
        <f>SUM(AF294:AF297)</f>
        <v>0</v>
      </c>
      <c r="AG293" s="29">
        <f t="shared" ref="AG293:AH293" si="138">SUM(AG294:AG297)</f>
        <v>0</v>
      </c>
      <c r="AH293" s="113">
        <f t="shared" si="138"/>
        <v>0</v>
      </c>
      <c r="AI293" s="29" t="s">
        <v>111</v>
      </c>
      <c r="AJ293" s="29" t="s">
        <v>111</v>
      </c>
      <c r="AL293" s="3"/>
      <c r="AM293" s="3"/>
    </row>
    <row r="294" spans="1:39" ht="21.6" customHeight="1" x14ac:dyDescent="0.2">
      <c r="A294" s="115"/>
      <c r="B294" s="114" t="s">
        <v>24</v>
      </c>
      <c r="C294" s="2">
        <v>6158.8928399999995</v>
      </c>
      <c r="D294" s="2">
        <f>C294</f>
        <v>6158.8928399999995</v>
      </c>
      <c r="E294" s="2">
        <v>5799.9998999999998</v>
      </c>
      <c r="F294" s="2">
        <v>5799.9998999999998</v>
      </c>
      <c r="G294" s="110">
        <f t="shared" si="130"/>
        <v>0</v>
      </c>
      <c r="H294" s="2"/>
      <c r="I294" s="2"/>
      <c r="J294" s="2"/>
      <c r="K294" s="110">
        <f t="shared" si="131"/>
        <v>0</v>
      </c>
      <c r="L294" s="2"/>
      <c r="M294" s="110"/>
      <c r="N294" s="112"/>
      <c r="O294" s="110">
        <f t="shared" si="132"/>
        <v>358.89294000000001</v>
      </c>
      <c r="P294" s="2">
        <v>0</v>
      </c>
      <c r="Q294" s="2">
        <v>358.89294000000001</v>
      </c>
      <c r="R294" s="2">
        <v>0</v>
      </c>
      <c r="S294" s="110">
        <v>358.89294000000001</v>
      </c>
      <c r="T294" s="2" t="s">
        <v>128</v>
      </c>
      <c r="U294" s="2">
        <v>358.89294000000001</v>
      </c>
      <c r="V294" s="2" t="s">
        <v>128</v>
      </c>
      <c r="W294" s="110">
        <v>358.89294000000001</v>
      </c>
      <c r="X294" s="2" t="s">
        <v>128</v>
      </c>
      <c r="Y294" s="2">
        <v>358.89294000000001</v>
      </c>
      <c r="Z294" s="2" t="s">
        <v>128</v>
      </c>
      <c r="AA294" s="103">
        <f t="shared" si="133"/>
        <v>0</v>
      </c>
      <c r="AB294" s="2">
        <f t="shared" si="134"/>
        <v>0</v>
      </c>
      <c r="AC294" s="110">
        <f t="shared" si="135"/>
        <v>0</v>
      </c>
      <c r="AD294" s="112">
        <f t="shared" si="135"/>
        <v>0</v>
      </c>
      <c r="AE294" s="110">
        <f t="shared" si="136"/>
        <v>0</v>
      </c>
      <c r="AF294" s="2">
        <v>0</v>
      </c>
      <c r="AG294" s="110">
        <v>0</v>
      </c>
      <c r="AH294" s="112">
        <v>0</v>
      </c>
      <c r="AI294" s="110"/>
      <c r="AJ294" s="110"/>
      <c r="AL294" s="3"/>
      <c r="AM294" s="3"/>
    </row>
    <row r="295" spans="1:39" ht="19.899999999999999" customHeight="1" x14ac:dyDescent="0.2">
      <c r="A295" s="115"/>
      <c r="B295" s="114" t="s">
        <v>25</v>
      </c>
      <c r="C295" s="2">
        <v>335632.86054999998</v>
      </c>
      <c r="D295" s="2"/>
      <c r="E295" s="2">
        <v>194592.60814999999</v>
      </c>
      <c r="F295" s="2">
        <v>194592.60814999999</v>
      </c>
      <c r="G295" s="110">
        <f t="shared" si="130"/>
        <v>0</v>
      </c>
      <c r="H295" s="2"/>
      <c r="I295" s="2"/>
      <c r="J295" s="2"/>
      <c r="K295" s="110">
        <f t="shared" si="131"/>
        <v>0</v>
      </c>
      <c r="L295" s="2"/>
      <c r="M295" s="110"/>
      <c r="N295" s="112"/>
      <c r="O295" s="110">
        <f t="shared" si="132"/>
        <v>141040.2524</v>
      </c>
      <c r="P295" s="2">
        <v>0</v>
      </c>
      <c r="Q295" s="2">
        <v>141040.2524</v>
      </c>
      <c r="R295" s="2">
        <v>0</v>
      </c>
      <c r="S295" s="110">
        <v>141040.2524</v>
      </c>
      <c r="T295" s="2" t="s">
        <v>128</v>
      </c>
      <c r="U295" s="2">
        <v>141040.2524</v>
      </c>
      <c r="V295" s="2" t="s">
        <v>128</v>
      </c>
      <c r="W295" s="110">
        <v>141040.2524</v>
      </c>
      <c r="X295" s="2" t="s">
        <v>128</v>
      </c>
      <c r="Y295" s="2">
        <v>141040.2524</v>
      </c>
      <c r="Z295" s="2" t="s">
        <v>128</v>
      </c>
      <c r="AA295" s="103">
        <f t="shared" si="133"/>
        <v>0</v>
      </c>
      <c r="AB295" s="2">
        <f t="shared" si="134"/>
        <v>0</v>
      </c>
      <c r="AC295" s="110">
        <f t="shared" si="135"/>
        <v>0</v>
      </c>
      <c r="AD295" s="112">
        <f t="shared" si="135"/>
        <v>0</v>
      </c>
      <c r="AE295" s="110">
        <f t="shared" si="136"/>
        <v>0</v>
      </c>
      <c r="AF295" s="2">
        <v>0</v>
      </c>
      <c r="AG295" s="110">
        <v>0</v>
      </c>
      <c r="AH295" s="112">
        <v>0</v>
      </c>
      <c r="AI295" s="110"/>
      <c r="AJ295" s="110"/>
      <c r="AL295" s="3"/>
      <c r="AM295" s="3"/>
    </row>
    <row r="296" spans="1:39" ht="19.899999999999999" customHeight="1" x14ac:dyDescent="0.2">
      <c r="A296" s="115"/>
      <c r="B296" s="114" t="s">
        <v>26</v>
      </c>
      <c r="C296" s="2">
        <v>104058.14001999999</v>
      </c>
      <c r="D296" s="2"/>
      <c r="E296" s="2">
        <v>0</v>
      </c>
      <c r="F296" s="2">
        <v>0</v>
      </c>
      <c r="G296" s="110">
        <f t="shared" si="130"/>
        <v>0</v>
      </c>
      <c r="H296" s="2"/>
      <c r="I296" s="2"/>
      <c r="J296" s="2"/>
      <c r="K296" s="110">
        <f t="shared" si="131"/>
        <v>0</v>
      </c>
      <c r="L296" s="2"/>
      <c r="M296" s="110"/>
      <c r="N296" s="112"/>
      <c r="O296" s="110">
        <f t="shared" si="132"/>
        <v>104058.14001999999</v>
      </c>
      <c r="P296" s="2">
        <v>0</v>
      </c>
      <c r="Q296" s="2">
        <v>104058.14001999999</v>
      </c>
      <c r="R296" s="2">
        <v>0</v>
      </c>
      <c r="S296" s="110">
        <v>103596.88651999999</v>
      </c>
      <c r="T296" s="2" t="s">
        <v>128</v>
      </c>
      <c r="U296" s="2">
        <v>103596.88652</v>
      </c>
      <c r="V296" s="2" t="s">
        <v>128</v>
      </c>
      <c r="W296" s="110">
        <v>103596.88651999999</v>
      </c>
      <c r="X296" s="2" t="s">
        <v>128</v>
      </c>
      <c r="Y296" s="2">
        <v>103596.88652</v>
      </c>
      <c r="Z296" s="2" t="s">
        <v>128</v>
      </c>
      <c r="AA296" s="103">
        <f t="shared" si="133"/>
        <v>0</v>
      </c>
      <c r="AB296" s="2">
        <f t="shared" si="134"/>
        <v>0</v>
      </c>
      <c r="AC296" s="110">
        <f t="shared" si="135"/>
        <v>0</v>
      </c>
      <c r="AD296" s="112">
        <f t="shared" si="135"/>
        <v>0</v>
      </c>
      <c r="AE296" s="110">
        <f t="shared" si="136"/>
        <v>0</v>
      </c>
      <c r="AF296" s="2">
        <v>0</v>
      </c>
      <c r="AG296" s="110">
        <v>0</v>
      </c>
      <c r="AH296" s="112">
        <v>0</v>
      </c>
      <c r="AI296" s="110"/>
      <c r="AJ296" s="110"/>
      <c r="AL296" s="3"/>
      <c r="AM296" s="3"/>
    </row>
    <row r="297" spans="1:39" ht="19.899999999999999" customHeight="1" x14ac:dyDescent="0.2">
      <c r="A297" s="115"/>
      <c r="B297" s="114" t="s">
        <v>27</v>
      </c>
      <c r="C297" s="2">
        <v>22892.209699999967</v>
      </c>
      <c r="D297" s="2">
        <f>C297</f>
        <v>22892.209699999967</v>
      </c>
      <c r="E297" s="2">
        <v>9776.470750000004</v>
      </c>
      <c r="F297" s="2">
        <v>9776.470750000004</v>
      </c>
      <c r="G297" s="110">
        <f t="shared" si="130"/>
        <v>0</v>
      </c>
      <c r="H297" s="2"/>
      <c r="I297" s="2"/>
      <c r="J297" s="2"/>
      <c r="K297" s="110">
        <f t="shared" si="131"/>
        <v>0</v>
      </c>
      <c r="L297" s="2"/>
      <c r="M297" s="110"/>
      <c r="N297" s="112"/>
      <c r="O297" s="110">
        <f t="shared" si="132"/>
        <v>14378.914639999975</v>
      </c>
      <c r="P297" s="2">
        <v>0</v>
      </c>
      <c r="Q297" s="2">
        <v>14378.914639999975</v>
      </c>
      <c r="R297" s="2">
        <v>0</v>
      </c>
      <c r="S297" s="110">
        <f>SUM(T297:V297)</f>
        <v>7711.4223999999813</v>
      </c>
      <c r="T297" s="2">
        <f>SUM(T293)-SUM(T294:T296)</f>
        <v>0</v>
      </c>
      <c r="U297" s="2">
        <f>SUM(U293)-SUM(U294:U296)</f>
        <v>7711.4223999999813</v>
      </c>
      <c r="V297" s="2">
        <f>SUM(V293)-SUM(V294:V296)</f>
        <v>0</v>
      </c>
      <c r="W297" s="110">
        <f>SUM(X297:Z297)</f>
        <v>7711.4224000000104</v>
      </c>
      <c r="X297" s="2">
        <f>SUM(X293)-SUM(X294:X296)</f>
        <v>0</v>
      </c>
      <c r="Y297" s="2">
        <f>SUM(Y293)-SUM(Y294:Y296)</f>
        <v>7711.4224000000104</v>
      </c>
      <c r="Z297" s="2">
        <f>SUM(Z293)-SUM(Z294:Z296)</f>
        <v>0</v>
      </c>
      <c r="AA297" s="103">
        <f t="shared" si="133"/>
        <v>2.9103830456733704E-11</v>
      </c>
      <c r="AB297" s="2">
        <f t="shared" si="134"/>
        <v>0</v>
      </c>
      <c r="AC297" s="110">
        <f t="shared" si="135"/>
        <v>2.9103830456733704E-11</v>
      </c>
      <c r="AD297" s="112">
        <f t="shared" si="135"/>
        <v>0</v>
      </c>
      <c r="AE297" s="110">
        <f t="shared" si="136"/>
        <v>0</v>
      </c>
      <c r="AF297" s="2">
        <v>0</v>
      </c>
      <c r="AG297" s="110">
        <v>0</v>
      </c>
      <c r="AH297" s="112">
        <v>0</v>
      </c>
      <c r="AI297" s="110"/>
      <c r="AJ297" s="110"/>
      <c r="AL297" s="3"/>
      <c r="AM297" s="3"/>
    </row>
    <row r="298" spans="1:39" ht="73.5" customHeight="1" x14ac:dyDescent="0.2">
      <c r="A298" s="115">
        <v>46</v>
      </c>
      <c r="B298" s="120" t="s">
        <v>176</v>
      </c>
      <c r="C298" s="24">
        <v>1175708.9919500006</v>
      </c>
      <c r="D298" s="24">
        <f>SUM(D299:D302)</f>
        <v>62031.659630000016</v>
      </c>
      <c r="E298" s="24">
        <v>390826.63614999992</v>
      </c>
      <c r="F298" s="24">
        <v>373381.62742999993</v>
      </c>
      <c r="G298" s="108">
        <f t="shared" si="130"/>
        <v>0</v>
      </c>
      <c r="H298" s="108">
        <f>SUM(H299:H302)</f>
        <v>0</v>
      </c>
      <c r="I298" s="108">
        <f>SUM(I299:I302)</f>
        <v>0</v>
      </c>
      <c r="J298" s="108">
        <f>SUM(J299:J302)</f>
        <v>0</v>
      </c>
      <c r="K298" s="108">
        <f t="shared" si="131"/>
        <v>17445.008719999998</v>
      </c>
      <c r="L298" s="24">
        <f>SUM(L299:L302)</f>
        <v>12087.12479</v>
      </c>
      <c r="M298" s="24">
        <f>SUM(M299:M302)</f>
        <v>5357.88393</v>
      </c>
      <c r="N298" s="24">
        <f>SUM(N299:N302)</f>
        <v>0</v>
      </c>
      <c r="O298" s="108">
        <f t="shared" si="132"/>
        <v>784076.9</v>
      </c>
      <c r="P298" s="24">
        <v>522500</v>
      </c>
      <c r="Q298" s="24">
        <v>261576.90000000002</v>
      </c>
      <c r="R298" s="24">
        <v>0</v>
      </c>
      <c r="S298" s="110">
        <f>SUM(T298,U298,V298)</f>
        <v>781189.62329999998</v>
      </c>
      <c r="T298" s="2">
        <v>522499.99979999993</v>
      </c>
      <c r="U298" s="2">
        <v>258689.62350000005</v>
      </c>
      <c r="V298" s="2" t="s">
        <v>128</v>
      </c>
      <c r="W298" s="29">
        <f>SUM(X298,Y298,Z298)</f>
        <v>798634.63202000014</v>
      </c>
      <c r="X298" s="111">
        <v>534587.12459000014</v>
      </c>
      <c r="Y298" s="111">
        <v>264047.50743000006</v>
      </c>
      <c r="Z298" s="111" t="s">
        <v>128</v>
      </c>
      <c r="AA298" s="103">
        <f t="shared" si="133"/>
        <v>0</v>
      </c>
      <c r="AB298" s="2">
        <f t="shared" si="134"/>
        <v>0</v>
      </c>
      <c r="AC298" s="110">
        <f t="shared" si="135"/>
        <v>0</v>
      </c>
      <c r="AD298" s="112">
        <f t="shared" si="135"/>
        <v>0</v>
      </c>
      <c r="AE298" s="29">
        <f t="shared" si="136"/>
        <v>0</v>
      </c>
      <c r="AF298" s="111">
        <f>SUM(AF299:AF302)</f>
        <v>0</v>
      </c>
      <c r="AG298" s="29">
        <f t="shared" ref="AG298:AH298" si="139">SUM(AG299:AG302)</f>
        <v>0</v>
      </c>
      <c r="AH298" s="113">
        <f t="shared" si="139"/>
        <v>0</v>
      </c>
      <c r="AI298" s="29" t="s">
        <v>112</v>
      </c>
      <c r="AJ298" s="29" t="s">
        <v>112</v>
      </c>
      <c r="AL298" s="3"/>
      <c r="AM298" s="3"/>
    </row>
    <row r="299" spans="1:39" ht="19.899999999999999" customHeight="1" x14ac:dyDescent="0.2">
      <c r="A299" s="115"/>
      <c r="B299" s="114" t="s">
        <v>24</v>
      </c>
      <c r="C299" s="2">
        <v>15242.90358</v>
      </c>
      <c r="D299" s="2">
        <f>C299</f>
        <v>15242.90358</v>
      </c>
      <c r="E299" s="2">
        <v>15216.43398</v>
      </c>
      <c r="F299" s="2">
        <v>15216.43398</v>
      </c>
      <c r="G299" s="110">
        <f t="shared" si="130"/>
        <v>0</v>
      </c>
      <c r="H299" s="2"/>
      <c r="I299" s="2"/>
      <c r="J299" s="2"/>
      <c r="K299" s="110">
        <f t="shared" si="131"/>
        <v>0</v>
      </c>
      <c r="L299" s="2"/>
      <c r="M299" s="110"/>
      <c r="N299" s="112"/>
      <c r="O299" s="110">
        <f t="shared" si="132"/>
        <v>26.4696</v>
      </c>
      <c r="P299" s="2">
        <v>0</v>
      </c>
      <c r="Q299" s="2">
        <v>26.4696</v>
      </c>
      <c r="R299" s="2">
        <v>0</v>
      </c>
      <c r="S299" s="110">
        <v>0</v>
      </c>
      <c r="T299" s="2" t="s">
        <v>128</v>
      </c>
      <c r="U299" s="2" t="s">
        <v>128</v>
      </c>
      <c r="V299" s="2" t="s">
        <v>128</v>
      </c>
      <c r="W299" s="110">
        <v>0</v>
      </c>
      <c r="X299" s="2" t="s">
        <v>128</v>
      </c>
      <c r="Y299" s="2" t="s">
        <v>128</v>
      </c>
      <c r="Z299" s="2" t="s">
        <v>128</v>
      </c>
      <c r="AA299" s="103">
        <f t="shared" si="133"/>
        <v>0</v>
      </c>
      <c r="AB299" s="2">
        <f t="shared" si="134"/>
        <v>0</v>
      </c>
      <c r="AC299" s="110">
        <f t="shared" si="135"/>
        <v>0</v>
      </c>
      <c r="AD299" s="112">
        <f t="shared" si="135"/>
        <v>0</v>
      </c>
      <c r="AE299" s="110">
        <f t="shared" si="136"/>
        <v>0</v>
      </c>
      <c r="AF299" s="2">
        <v>0</v>
      </c>
      <c r="AG299" s="110">
        <v>0</v>
      </c>
      <c r="AH299" s="112">
        <v>0</v>
      </c>
      <c r="AI299" s="110"/>
      <c r="AJ299" s="110"/>
      <c r="AL299" s="3"/>
      <c r="AM299" s="3"/>
    </row>
    <row r="300" spans="1:39" ht="19.899999999999999" customHeight="1" x14ac:dyDescent="0.2">
      <c r="A300" s="115"/>
      <c r="B300" s="114" t="s">
        <v>25</v>
      </c>
      <c r="C300" s="2">
        <v>781937.13292</v>
      </c>
      <c r="D300" s="2"/>
      <c r="E300" s="2">
        <v>359058.79999999993</v>
      </c>
      <c r="F300" s="2">
        <v>344838.65411999996</v>
      </c>
      <c r="G300" s="110">
        <f t="shared" si="130"/>
        <v>0</v>
      </c>
      <c r="H300" s="2"/>
      <c r="I300" s="2"/>
      <c r="J300" s="2"/>
      <c r="K300" s="110">
        <f t="shared" si="131"/>
        <v>14220.14588</v>
      </c>
      <c r="L300" s="2">
        <f>12087.12479</f>
        <v>12087.12479</v>
      </c>
      <c r="M300" s="110">
        <f>2133.02109</f>
        <v>2133.0210900000002</v>
      </c>
      <c r="N300" s="112"/>
      <c r="O300" s="110">
        <f t="shared" si="132"/>
        <v>422878.33292000007</v>
      </c>
      <c r="P300" s="2">
        <v>290086.24699999997</v>
      </c>
      <c r="Q300" s="2">
        <v>132792.0859200001</v>
      </c>
      <c r="R300" s="2">
        <v>0</v>
      </c>
      <c r="S300" s="110">
        <v>422878.33292000007</v>
      </c>
      <c r="T300" s="2">
        <v>290086.24700000003</v>
      </c>
      <c r="U300" s="2">
        <v>132792.08591999998</v>
      </c>
      <c r="V300" s="2" t="s">
        <v>128</v>
      </c>
      <c r="W300" s="110">
        <v>437098.47879999998</v>
      </c>
      <c r="X300" s="2">
        <v>302173.37179000006</v>
      </c>
      <c r="Y300" s="2">
        <v>134925.10701000001</v>
      </c>
      <c r="Z300" s="2" t="s">
        <v>128</v>
      </c>
      <c r="AA300" s="103">
        <f t="shared" si="133"/>
        <v>0</v>
      </c>
      <c r="AB300" s="2">
        <f t="shared" si="134"/>
        <v>0</v>
      </c>
      <c r="AC300" s="110">
        <f t="shared" si="135"/>
        <v>0</v>
      </c>
      <c r="AD300" s="112">
        <f t="shared" si="135"/>
        <v>0</v>
      </c>
      <c r="AE300" s="110">
        <f t="shared" si="136"/>
        <v>0</v>
      </c>
      <c r="AF300" s="2">
        <v>0</v>
      </c>
      <c r="AG300" s="110">
        <v>0</v>
      </c>
      <c r="AH300" s="112">
        <v>0</v>
      </c>
      <c r="AI300" s="110"/>
      <c r="AJ300" s="110"/>
      <c r="AL300" s="3"/>
      <c r="AM300" s="3"/>
    </row>
    <row r="301" spans="1:39" ht="19.899999999999999" customHeight="1" x14ac:dyDescent="0.2">
      <c r="A301" s="115"/>
      <c r="B301" s="114" t="s">
        <v>26</v>
      </c>
      <c r="C301" s="2">
        <v>331740.19939999998</v>
      </c>
      <c r="D301" s="2"/>
      <c r="E301" s="2">
        <v>0</v>
      </c>
      <c r="F301" s="2">
        <v>0</v>
      </c>
      <c r="G301" s="110">
        <f t="shared" si="130"/>
        <v>0</v>
      </c>
      <c r="H301" s="2"/>
      <c r="I301" s="2"/>
      <c r="J301" s="2"/>
      <c r="K301" s="110">
        <f t="shared" si="131"/>
        <v>0</v>
      </c>
      <c r="L301" s="2"/>
      <c r="M301" s="110"/>
      <c r="N301" s="112"/>
      <c r="O301" s="110">
        <f t="shared" si="132"/>
        <v>331740.19940000004</v>
      </c>
      <c r="P301" s="2">
        <v>232413.75297000003</v>
      </c>
      <c r="Q301" s="2">
        <v>99326.446430000011</v>
      </c>
      <c r="R301" s="2">
        <v>0</v>
      </c>
      <c r="S301" s="110">
        <v>331342.37565</v>
      </c>
      <c r="T301" s="2">
        <v>232413.75279999996</v>
      </c>
      <c r="U301" s="2">
        <v>98928.622849999985</v>
      </c>
      <c r="V301" s="2" t="s">
        <v>128</v>
      </c>
      <c r="W301" s="110">
        <v>331342.37565</v>
      </c>
      <c r="X301" s="2">
        <v>232413.75280000002</v>
      </c>
      <c r="Y301" s="2">
        <v>98928.622850000014</v>
      </c>
      <c r="Z301" s="2" t="s">
        <v>128</v>
      </c>
      <c r="AA301" s="103">
        <f t="shared" si="133"/>
        <v>0</v>
      </c>
      <c r="AB301" s="2">
        <f t="shared" si="134"/>
        <v>0</v>
      </c>
      <c r="AC301" s="110">
        <f t="shared" si="135"/>
        <v>0</v>
      </c>
      <c r="AD301" s="112">
        <f t="shared" si="135"/>
        <v>0</v>
      </c>
      <c r="AE301" s="110">
        <f t="shared" si="136"/>
        <v>0</v>
      </c>
      <c r="AF301" s="2">
        <v>0</v>
      </c>
      <c r="AG301" s="110">
        <v>0</v>
      </c>
      <c r="AH301" s="112">
        <v>0</v>
      </c>
      <c r="AI301" s="110"/>
      <c r="AJ301" s="110"/>
      <c r="AL301" s="3"/>
      <c r="AM301" s="3"/>
    </row>
    <row r="302" spans="1:39" ht="19.899999999999999" customHeight="1" x14ac:dyDescent="0.2">
      <c r="A302" s="115"/>
      <c r="B302" s="114" t="s">
        <v>27</v>
      </c>
      <c r="C302" s="2">
        <v>46788.756050000018</v>
      </c>
      <c r="D302" s="2">
        <f>C302</f>
        <v>46788.756050000018</v>
      </c>
      <c r="E302" s="2">
        <v>16551.402169999998</v>
      </c>
      <c r="F302" s="2">
        <v>13326.539329999996</v>
      </c>
      <c r="G302" s="110">
        <f t="shared" si="130"/>
        <v>0</v>
      </c>
      <c r="H302" s="2"/>
      <c r="I302" s="2"/>
      <c r="J302" s="2"/>
      <c r="K302" s="110">
        <f t="shared" si="131"/>
        <v>3224.8628399999998</v>
      </c>
      <c r="L302" s="2"/>
      <c r="M302" s="110">
        <v>3224.8628399999998</v>
      </c>
      <c r="N302" s="112"/>
      <c r="O302" s="110">
        <f t="shared" si="132"/>
        <v>29431.898079999766</v>
      </c>
      <c r="P302" s="2">
        <v>2.9999995604157448E-5</v>
      </c>
      <c r="Q302" s="2">
        <v>29431.898049999771</v>
      </c>
      <c r="R302" s="2">
        <v>0</v>
      </c>
      <c r="S302" s="110">
        <f>SUM(T302:V302)</f>
        <v>26968.914730000077</v>
      </c>
      <c r="T302" s="2">
        <f>SUM(T298)-SUM(T299:T301)</f>
        <v>0</v>
      </c>
      <c r="U302" s="2">
        <f>SUM(U298)-SUM(U299:U301)</f>
        <v>26968.914730000077</v>
      </c>
      <c r="V302" s="2">
        <f>SUM(V298)-SUM(V299:V301)</f>
        <v>0</v>
      </c>
      <c r="W302" s="110">
        <f>SUM(X302:Z302)</f>
        <v>30193.777570000035</v>
      </c>
      <c r="X302" s="2">
        <f>SUM(X298)-SUM(X299:X301)</f>
        <v>0</v>
      </c>
      <c r="Y302" s="2">
        <f>SUM(Y298)-SUM(Y299:Y301)</f>
        <v>30193.777570000035</v>
      </c>
      <c r="Z302" s="2">
        <f>SUM(Z298)-SUM(Z299:Z301)</f>
        <v>0</v>
      </c>
      <c r="AA302" s="103">
        <f t="shared" si="133"/>
        <v>-4.3655745685100555E-11</v>
      </c>
      <c r="AB302" s="2">
        <f t="shared" si="134"/>
        <v>0</v>
      </c>
      <c r="AC302" s="110">
        <f t="shared" si="135"/>
        <v>-4.3655745685100555E-11</v>
      </c>
      <c r="AD302" s="112">
        <f t="shared" si="135"/>
        <v>0</v>
      </c>
      <c r="AE302" s="110">
        <f t="shared" si="136"/>
        <v>0</v>
      </c>
      <c r="AF302" s="2">
        <v>0</v>
      </c>
      <c r="AG302" s="110">
        <v>0</v>
      </c>
      <c r="AH302" s="112">
        <v>0</v>
      </c>
      <c r="AI302" s="110"/>
      <c r="AJ302" s="110"/>
      <c r="AL302" s="3"/>
      <c r="AM302" s="3"/>
    </row>
    <row r="303" spans="1:39" ht="50.25" customHeight="1" x14ac:dyDescent="0.2">
      <c r="A303" s="86">
        <v>47</v>
      </c>
      <c r="B303" s="107" t="s">
        <v>177</v>
      </c>
      <c r="C303" s="24">
        <v>35069.661849999997</v>
      </c>
      <c r="D303" s="24">
        <f>SUM(D304:D307)</f>
        <v>35069.661850000004</v>
      </c>
      <c r="E303" s="24">
        <v>1521.6</v>
      </c>
      <c r="F303" s="24">
        <v>1521.6</v>
      </c>
      <c r="G303" s="108">
        <f t="shared" si="130"/>
        <v>0</v>
      </c>
      <c r="H303" s="108">
        <f>SUM(H304:H307)</f>
        <v>0</v>
      </c>
      <c r="I303" s="108">
        <f>SUM(I304:I307)</f>
        <v>0</v>
      </c>
      <c r="J303" s="108">
        <f>SUM(J304:J307)</f>
        <v>0</v>
      </c>
      <c r="K303" s="108">
        <f t="shared" si="131"/>
        <v>0</v>
      </c>
      <c r="L303" s="24">
        <f>SUM(L304:L307)</f>
        <v>0</v>
      </c>
      <c r="M303" s="24">
        <f>SUM(M304:M307)</f>
        <v>0</v>
      </c>
      <c r="N303" s="24">
        <f>SUM(N304:N307)</f>
        <v>0</v>
      </c>
      <c r="O303" s="108">
        <f t="shared" si="132"/>
        <v>18773.8</v>
      </c>
      <c r="P303" s="24">
        <v>0</v>
      </c>
      <c r="Q303" s="24">
        <v>18773.8</v>
      </c>
      <c r="R303" s="24">
        <v>0</v>
      </c>
      <c r="S303" s="110">
        <f>SUM(T303,U303,V303)</f>
        <v>17191.018009999996</v>
      </c>
      <c r="T303" s="2" t="s">
        <v>128</v>
      </c>
      <c r="U303" s="2">
        <v>17191.018009999996</v>
      </c>
      <c r="V303" s="2" t="s">
        <v>128</v>
      </c>
      <c r="W303" s="29">
        <f>SUM(X303,Y303,Z303)</f>
        <v>17191.018009999996</v>
      </c>
      <c r="X303" s="111" t="s">
        <v>128</v>
      </c>
      <c r="Y303" s="111">
        <v>17191.018009999996</v>
      </c>
      <c r="Z303" s="111" t="s">
        <v>128</v>
      </c>
      <c r="AA303" s="103">
        <f t="shared" si="133"/>
        <v>0</v>
      </c>
      <c r="AB303" s="2">
        <f t="shared" si="134"/>
        <v>0</v>
      </c>
      <c r="AC303" s="110">
        <f t="shared" si="135"/>
        <v>0</v>
      </c>
      <c r="AD303" s="112">
        <f t="shared" si="135"/>
        <v>0</v>
      </c>
      <c r="AE303" s="29">
        <f t="shared" si="136"/>
        <v>0</v>
      </c>
      <c r="AF303" s="111">
        <f>SUM(AF304:AF307)</f>
        <v>0</v>
      </c>
      <c r="AG303" s="29">
        <f t="shared" ref="AG303:AH303" si="140">SUM(AG304:AG307)</f>
        <v>0</v>
      </c>
      <c r="AH303" s="113">
        <f t="shared" si="140"/>
        <v>0</v>
      </c>
      <c r="AI303" s="29"/>
      <c r="AJ303" s="29"/>
      <c r="AL303" s="3"/>
      <c r="AM303" s="3"/>
    </row>
    <row r="304" spans="1:39" ht="19.899999999999999" customHeight="1" x14ac:dyDescent="0.2">
      <c r="A304" s="86"/>
      <c r="B304" s="114" t="s">
        <v>24</v>
      </c>
      <c r="C304" s="2">
        <v>20508.40165</v>
      </c>
      <c r="D304" s="2">
        <f>C304</f>
        <v>20508.40165</v>
      </c>
      <c r="E304" s="2">
        <v>1521.6</v>
      </c>
      <c r="F304" s="2">
        <v>1521.6</v>
      </c>
      <c r="G304" s="110">
        <f t="shared" si="130"/>
        <v>0</v>
      </c>
      <c r="H304" s="110"/>
      <c r="I304" s="110"/>
      <c r="J304" s="110"/>
      <c r="K304" s="110">
        <f t="shared" si="131"/>
        <v>0</v>
      </c>
      <c r="L304" s="2"/>
      <c r="M304" s="110"/>
      <c r="N304" s="112"/>
      <c r="O304" s="110">
        <f t="shared" si="132"/>
        <v>18013.65856</v>
      </c>
      <c r="P304" s="2">
        <v>0</v>
      </c>
      <c r="Q304" s="2">
        <v>18013.65856</v>
      </c>
      <c r="R304" s="2">
        <v>0</v>
      </c>
      <c r="S304" s="110">
        <v>16492.058990000001</v>
      </c>
      <c r="T304" s="2" t="s">
        <v>128</v>
      </c>
      <c r="U304" s="2">
        <v>16492.058989999998</v>
      </c>
      <c r="V304" s="2" t="s">
        <v>128</v>
      </c>
      <c r="W304" s="110">
        <v>16492.058990000001</v>
      </c>
      <c r="X304" s="2" t="s">
        <v>128</v>
      </c>
      <c r="Y304" s="2">
        <v>16492.058989999998</v>
      </c>
      <c r="Z304" s="2" t="s">
        <v>128</v>
      </c>
      <c r="AA304" s="103">
        <f t="shared" si="133"/>
        <v>0</v>
      </c>
      <c r="AB304" s="2">
        <f t="shared" si="134"/>
        <v>0</v>
      </c>
      <c r="AC304" s="110">
        <f t="shared" si="135"/>
        <v>0</v>
      </c>
      <c r="AD304" s="112">
        <f t="shared" si="135"/>
        <v>0</v>
      </c>
      <c r="AE304" s="110">
        <f t="shared" si="136"/>
        <v>0</v>
      </c>
      <c r="AF304" s="2">
        <v>0</v>
      </c>
      <c r="AG304" s="110">
        <v>0</v>
      </c>
      <c r="AH304" s="112">
        <v>0</v>
      </c>
      <c r="AI304" s="110"/>
      <c r="AJ304" s="110"/>
      <c r="AL304" s="3"/>
      <c r="AM304" s="3"/>
    </row>
    <row r="305" spans="1:39" ht="19.899999999999999" customHeight="1" x14ac:dyDescent="0.2">
      <c r="A305" s="86"/>
      <c r="B305" s="114" t="s">
        <v>25</v>
      </c>
      <c r="C305" s="2">
        <v>0</v>
      </c>
      <c r="D305" s="2"/>
      <c r="E305" s="2">
        <v>0</v>
      </c>
      <c r="F305" s="2">
        <v>0</v>
      </c>
      <c r="G305" s="110">
        <f t="shared" si="130"/>
        <v>0</v>
      </c>
      <c r="H305" s="110"/>
      <c r="I305" s="110"/>
      <c r="J305" s="110"/>
      <c r="K305" s="110">
        <f t="shared" si="131"/>
        <v>0</v>
      </c>
      <c r="L305" s="2"/>
      <c r="M305" s="110"/>
      <c r="N305" s="112"/>
      <c r="O305" s="110">
        <f t="shared" si="132"/>
        <v>0</v>
      </c>
      <c r="P305" s="2">
        <v>0</v>
      </c>
      <c r="Q305" s="2">
        <v>0</v>
      </c>
      <c r="R305" s="2">
        <v>0</v>
      </c>
      <c r="S305" s="110">
        <v>0</v>
      </c>
      <c r="T305" s="2" t="s">
        <v>128</v>
      </c>
      <c r="U305" s="2" t="s">
        <v>128</v>
      </c>
      <c r="V305" s="2" t="s">
        <v>128</v>
      </c>
      <c r="W305" s="110">
        <v>0</v>
      </c>
      <c r="X305" s="2" t="s">
        <v>128</v>
      </c>
      <c r="Y305" s="2" t="s">
        <v>128</v>
      </c>
      <c r="Z305" s="2" t="s">
        <v>128</v>
      </c>
      <c r="AA305" s="103">
        <f t="shared" si="133"/>
        <v>0</v>
      </c>
      <c r="AB305" s="2">
        <f t="shared" si="134"/>
        <v>0</v>
      </c>
      <c r="AC305" s="110">
        <f t="shared" si="135"/>
        <v>0</v>
      </c>
      <c r="AD305" s="112">
        <f t="shared" si="135"/>
        <v>0</v>
      </c>
      <c r="AE305" s="110">
        <f t="shared" si="136"/>
        <v>0</v>
      </c>
      <c r="AF305" s="2">
        <v>0</v>
      </c>
      <c r="AG305" s="110">
        <v>0</v>
      </c>
      <c r="AH305" s="112">
        <v>0</v>
      </c>
      <c r="AI305" s="110"/>
      <c r="AJ305" s="110"/>
      <c r="AL305" s="3"/>
      <c r="AM305" s="3"/>
    </row>
    <row r="306" spans="1:39" ht="19.899999999999999" customHeight="1" x14ac:dyDescent="0.2">
      <c r="A306" s="86"/>
      <c r="B306" s="114" t="s">
        <v>26</v>
      </c>
      <c r="C306" s="2">
        <v>0</v>
      </c>
      <c r="D306" s="2"/>
      <c r="E306" s="2">
        <v>0</v>
      </c>
      <c r="F306" s="2">
        <v>0</v>
      </c>
      <c r="G306" s="110">
        <f t="shared" si="130"/>
        <v>0</v>
      </c>
      <c r="H306" s="110"/>
      <c r="I306" s="110"/>
      <c r="J306" s="110"/>
      <c r="K306" s="110">
        <f t="shared" si="131"/>
        <v>0</v>
      </c>
      <c r="L306" s="2"/>
      <c r="M306" s="110"/>
      <c r="N306" s="112"/>
      <c r="O306" s="110">
        <f t="shared" si="132"/>
        <v>0</v>
      </c>
      <c r="P306" s="2">
        <v>0</v>
      </c>
      <c r="Q306" s="2">
        <v>0</v>
      </c>
      <c r="R306" s="2">
        <v>0</v>
      </c>
      <c r="S306" s="110">
        <v>0</v>
      </c>
      <c r="T306" s="2" t="s">
        <v>128</v>
      </c>
      <c r="U306" s="2" t="s">
        <v>128</v>
      </c>
      <c r="V306" s="2" t="s">
        <v>128</v>
      </c>
      <c r="W306" s="110">
        <v>0</v>
      </c>
      <c r="X306" s="2" t="s">
        <v>128</v>
      </c>
      <c r="Y306" s="2" t="s">
        <v>128</v>
      </c>
      <c r="Z306" s="2" t="s">
        <v>128</v>
      </c>
      <c r="AA306" s="103">
        <f t="shared" si="133"/>
        <v>0</v>
      </c>
      <c r="AB306" s="2">
        <f t="shared" si="134"/>
        <v>0</v>
      </c>
      <c r="AC306" s="110">
        <f t="shared" si="135"/>
        <v>0</v>
      </c>
      <c r="AD306" s="112">
        <f t="shared" si="135"/>
        <v>0</v>
      </c>
      <c r="AE306" s="110">
        <f t="shared" si="136"/>
        <v>0</v>
      </c>
      <c r="AF306" s="2">
        <v>0</v>
      </c>
      <c r="AG306" s="110">
        <v>0</v>
      </c>
      <c r="AH306" s="112">
        <v>0</v>
      </c>
      <c r="AI306" s="110"/>
      <c r="AJ306" s="110"/>
      <c r="AL306" s="3"/>
      <c r="AM306" s="3"/>
    </row>
    <row r="307" spans="1:39" ht="19.899999999999999" customHeight="1" x14ac:dyDescent="0.2">
      <c r="A307" s="86"/>
      <c r="B307" s="114" t="s">
        <v>27</v>
      </c>
      <c r="C307" s="2">
        <v>14561.260200000001</v>
      </c>
      <c r="D307" s="2">
        <f>C307</f>
        <v>14561.260200000001</v>
      </c>
      <c r="E307" s="2">
        <v>0</v>
      </c>
      <c r="F307" s="2">
        <v>0</v>
      </c>
      <c r="G307" s="110">
        <f t="shared" si="130"/>
        <v>0</v>
      </c>
      <c r="H307" s="110"/>
      <c r="I307" s="110"/>
      <c r="J307" s="110"/>
      <c r="K307" s="110">
        <f t="shared" si="131"/>
        <v>0</v>
      </c>
      <c r="L307" s="2"/>
      <c r="M307" s="110"/>
      <c r="N307" s="112"/>
      <c r="O307" s="110">
        <f t="shared" si="132"/>
        <v>760.14143999999771</v>
      </c>
      <c r="P307" s="2">
        <v>0</v>
      </c>
      <c r="Q307" s="2">
        <v>760.14143999999771</v>
      </c>
      <c r="R307" s="2">
        <v>0</v>
      </c>
      <c r="S307" s="110">
        <f>SUM(T307:V307)</f>
        <v>698.95901999999842</v>
      </c>
      <c r="T307" s="2">
        <f>SUM(T303)-SUM(T304:T306)</f>
        <v>0</v>
      </c>
      <c r="U307" s="2">
        <f>SUM(U303)-SUM(U304:U306)</f>
        <v>698.95901999999842</v>
      </c>
      <c r="V307" s="2">
        <f>SUM(V303)-SUM(V304:V306)</f>
        <v>0</v>
      </c>
      <c r="W307" s="110">
        <f>SUM(X307:Z307)</f>
        <v>698.95901999999842</v>
      </c>
      <c r="X307" s="2">
        <f>SUM(X303)-SUM(X304:X306)</f>
        <v>0</v>
      </c>
      <c r="Y307" s="2">
        <f>SUM(Y303)-SUM(Y304:Y306)</f>
        <v>698.95901999999842</v>
      </c>
      <c r="Z307" s="2">
        <f>SUM(Z303)-SUM(Z304:Z306)</f>
        <v>0</v>
      </c>
      <c r="AA307" s="103">
        <f t="shared" si="133"/>
        <v>0</v>
      </c>
      <c r="AB307" s="2">
        <f t="shared" si="134"/>
        <v>0</v>
      </c>
      <c r="AC307" s="110">
        <f t="shared" si="135"/>
        <v>0</v>
      </c>
      <c r="AD307" s="112">
        <f t="shared" si="135"/>
        <v>0</v>
      </c>
      <c r="AE307" s="110">
        <f t="shared" si="136"/>
        <v>0</v>
      </c>
      <c r="AF307" s="2">
        <v>0</v>
      </c>
      <c r="AG307" s="110">
        <v>0</v>
      </c>
      <c r="AH307" s="112">
        <v>0</v>
      </c>
      <c r="AI307" s="110"/>
      <c r="AJ307" s="110"/>
      <c r="AL307" s="3"/>
      <c r="AM307" s="3"/>
    </row>
    <row r="308" spans="1:39" ht="74.25" customHeight="1" x14ac:dyDescent="0.2">
      <c r="A308" s="86">
        <v>48</v>
      </c>
      <c r="B308" s="107" t="s">
        <v>178</v>
      </c>
      <c r="C308" s="24">
        <v>9085.9549799999986</v>
      </c>
      <c r="D308" s="24">
        <f>SUM(D309:D312)</f>
        <v>9085.9549799999986</v>
      </c>
      <c r="E308" s="24">
        <v>4309.1390700000002</v>
      </c>
      <c r="F308" s="24">
        <v>4309.1390700000002</v>
      </c>
      <c r="G308" s="108">
        <f t="shared" si="130"/>
        <v>0</v>
      </c>
      <c r="H308" s="108">
        <f>SUM(H309:H312)</f>
        <v>0</v>
      </c>
      <c r="I308" s="108">
        <f>SUM(I309:I312)</f>
        <v>0</v>
      </c>
      <c r="J308" s="108">
        <f>SUM(J309:J312)</f>
        <v>0</v>
      </c>
      <c r="K308" s="108">
        <f>L308+M308+N308</f>
        <v>0</v>
      </c>
      <c r="L308" s="24">
        <f>SUM(L309:L312)</f>
        <v>0</v>
      </c>
      <c r="M308" s="24">
        <f>SUM(M309:M312)</f>
        <v>0</v>
      </c>
      <c r="N308" s="24">
        <f>SUM(N309:N312)</f>
        <v>0</v>
      </c>
      <c r="O308" s="108">
        <f t="shared" si="132"/>
        <v>4777.8</v>
      </c>
      <c r="P308" s="24">
        <v>0</v>
      </c>
      <c r="Q308" s="24">
        <v>4777.8</v>
      </c>
      <c r="R308" s="24">
        <v>0</v>
      </c>
      <c r="S308" s="110">
        <f>SUM(T308,U308,V308)</f>
        <v>4776.8159100000003</v>
      </c>
      <c r="T308" s="2" t="s">
        <v>128</v>
      </c>
      <c r="U308" s="2">
        <v>4776.8159100000003</v>
      </c>
      <c r="V308" s="2" t="s">
        <v>128</v>
      </c>
      <c r="W308" s="29">
        <f>SUM(X308,Y308,Z308)</f>
        <v>4776.8159100000003</v>
      </c>
      <c r="X308" s="111" t="s">
        <v>128</v>
      </c>
      <c r="Y308" s="111">
        <v>4776.8159100000003</v>
      </c>
      <c r="Z308" s="111" t="s">
        <v>128</v>
      </c>
      <c r="AA308" s="103">
        <f t="shared" si="133"/>
        <v>0</v>
      </c>
      <c r="AB308" s="2">
        <f t="shared" si="134"/>
        <v>0</v>
      </c>
      <c r="AC308" s="110">
        <f t="shared" si="135"/>
        <v>0</v>
      </c>
      <c r="AD308" s="112">
        <f t="shared" si="135"/>
        <v>0</v>
      </c>
      <c r="AE308" s="29">
        <f t="shared" si="136"/>
        <v>0</v>
      </c>
      <c r="AF308" s="111">
        <f>SUM(AF309:AF312)</f>
        <v>0</v>
      </c>
      <c r="AG308" s="29">
        <f t="shared" ref="AG308:AH308" si="141">SUM(AG309:AG312)</f>
        <v>0</v>
      </c>
      <c r="AH308" s="113">
        <f t="shared" si="141"/>
        <v>0</v>
      </c>
      <c r="AI308" s="29"/>
      <c r="AJ308" s="29"/>
      <c r="AL308" s="3"/>
      <c r="AM308" s="3"/>
    </row>
    <row r="309" spans="1:39" ht="19.899999999999999" customHeight="1" x14ac:dyDescent="0.2">
      <c r="A309" s="86"/>
      <c r="B309" s="114" t="s">
        <v>24</v>
      </c>
      <c r="C309" s="2">
        <v>8938.2945299999992</v>
      </c>
      <c r="D309" s="2">
        <f>C309</f>
        <v>8938.2945299999992</v>
      </c>
      <c r="E309" s="2">
        <v>4309.1390700000002</v>
      </c>
      <c r="F309" s="2">
        <v>4309.1390700000002</v>
      </c>
      <c r="G309" s="110">
        <f t="shared" si="130"/>
        <v>0</v>
      </c>
      <c r="H309" s="110"/>
      <c r="I309" s="110"/>
      <c r="J309" s="110"/>
      <c r="K309" s="110">
        <f t="shared" si="131"/>
        <v>0</v>
      </c>
      <c r="L309" s="2"/>
      <c r="M309" s="110"/>
      <c r="N309" s="112"/>
      <c r="O309" s="110">
        <f t="shared" si="132"/>
        <v>4629.1554599999999</v>
      </c>
      <c r="P309" s="2">
        <v>0</v>
      </c>
      <c r="Q309" s="2">
        <v>4629.1554599999999</v>
      </c>
      <c r="R309" s="2">
        <v>0</v>
      </c>
      <c r="S309" s="110">
        <v>4629.1554599999999</v>
      </c>
      <c r="T309" s="2" t="s">
        <v>128</v>
      </c>
      <c r="U309" s="2">
        <v>4629.1554599999999</v>
      </c>
      <c r="V309" s="2" t="s">
        <v>128</v>
      </c>
      <c r="W309" s="110">
        <v>4629.1554599999999</v>
      </c>
      <c r="X309" s="2" t="s">
        <v>128</v>
      </c>
      <c r="Y309" s="2">
        <v>4629.1554599999999</v>
      </c>
      <c r="Z309" s="2" t="s">
        <v>128</v>
      </c>
      <c r="AA309" s="103">
        <f t="shared" si="133"/>
        <v>0</v>
      </c>
      <c r="AB309" s="2">
        <f t="shared" si="134"/>
        <v>0</v>
      </c>
      <c r="AC309" s="110">
        <f t="shared" si="135"/>
        <v>0</v>
      </c>
      <c r="AD309" s="112">
        <f t="shared" si="135"/>
        <v>0</v>
      </c>
      <c r="AE309" s="110">
        <f t="shared" si="136"/>
        <v>0</v>
      </c>
      <c r="AF309" s="2">
        <v>0</v>
      </c>
      <c r="AG309" s="110">
        <v>0</v>
      </c>
      <c r="AH309" s="112">
        <v>0</v>
      </c>
      <c r="AI309" s="110"/>
      <c r="AJ309" s="110"/>
      <c r="AL309" s="3"/>
      <c r="AM309" s="3"/>
    </row>
    <row r="310" spans="1:39" ht="19.899999999999999" customHeight="1" x14ac:dyDescent="0.2">
      <c r="A310" s="86"/>
      <c r="B310" s="114" t="s">
        <v>25</v>
      </c>
      <c r="C310" s="2">
        <v>0</v>
      </c>
      <c r="D310" s="2"/>
      <c r="E310" s="2">
        <v>0</v>
      </c>
      <c r="F310" s="2">
        <v>0</v>
      </c>
      <c r="G310" s="110">
        <f t="shared" si="130"/>
        <v>0</v>
      </c>
      <c r="H310" s="110"/>
      <c r="I310" s="110"/>
      <c r="J310" s="110"/>
      <c r="K310" s="110">
        <f t="shared" si="131"/>
        <v>0</v>
      </c>
      <c r="L310" s="2"/>
      <c r="M310" s="110"/>
      <c r="N310" s="112"/>
      <c r="O310" s="110">
        <f t="shared" si="132"/>
        <v>0</v>
      </c>
      <c r="P310" s="2">
        <v>0</v>
      </c>
      <c r="Q310" s="2">
        <v>0</v>
      </c>
      <c r="R310" s="2">
        <v>0</v>
      </c>
      <c r="S310" s="110">
        <v>0</v>
      </c>
      <c r="T310" s="2" t="s">
        <v>128</v>
      </c>
      <c r="U310" s="2" t="s">
        <v>128</v>
      </c>
      <c r="V310" s="2" t="s">
        <v>128</v>
      </c>
      <c r="W310" s="110">
        <v>0</v>
      </c>
      <c r="X310" s="2" t="s">
        <v>128</v>
      </c>
      <c r="Y310" s="2" t="s">
        <v>128</v>
      </c>
      <c r="Z310" s="2" t="s">
        <v>128</v>
      </c>
      <c r="AA310" s="103">
        <f t="shared" si="133"/>
        <v>0</v>
      </c>
      <c r="AB310" s="2">
        <f t="shared" si="134"/>
        <v>0</v>
      </c>
      <c r="AC310" s="110">
        <f t="shared" si="135"/>
        <v>0</v>
      </c>
      <c r="AD310" s="112">
        <f t="shared" si="135"/>
        <v>0</v>
      </c>
      <c r="AE310" s="110">
        <f t="shared" si="136"/>
        <v>0</v>
      </c>
      <c r="AF310" s="2">
        <v>0</v>
      </c>
      <c r="AG310" s="110">
        <v>0</v>
      </c>
      <c r="AH310" s="112">
        <v>0</v>
      </c>
      <c r="AI310" s="110"/>
      <c r="AJ310" s="110"/>
      <c r="AL310" s="3"/>
      <c r="AM310" s="3"/>
    </row>
    <row r="311" spans="1:39" ht="19.899999999999999" customHeight="1" x14ac:dyDescent="0.2">
      <c r="A311" s="86"/>
      <c r="B311" s="114" t="s">
        <v>26</v>
      </c>
      <c r="C311" s="2">
        <v>0</v>
      </c>
      <c r="D311" s="2"/>
      <c r="E311" s="2">
        <v>0</v>
      </c>
      <c r="F311" s="2">
        <v>0</v>
      </c>
      <c r="G311" s="110">
        <f t="shared" si="130"/>
        <v>0</v>
      </c>
      <c r="H311" s="110"/>
      <c r="I311" s="110"/>
      <c r="J311" s="110"/>
      <c r="K311" s="110">
        <f t="shared" si="131"/>
        <v>0</v>
      </c>
      <c r="L311" s="2"/>
      <c r="M311" s="110"/>
      <c r="N311" s="112"/>
      <c r="O311" s="110">
        <f t="shared" si="132"/>
        <v>0</v>
      </c>
      <c r="P311" s="2">
        <v>0</v>
      </c>
      <c r="Q311" s="2">
        <v>0</v>
      </c>
      <c r="R311" s="2">
        <v>0</v>
      </c>
      <c r="S311" s="110">
        <v>0</v>
      </c>
      <c r="T311" s="2" t="s">
        <v>128</v>
      </c>
      <c r="U311" s="2" t="s">
        <v>128</v>
      </c>
      <c r="V311" s="2" t="s">
        <v>128</v>
      </c>
      <c r="W311" s="110">
        <v>0</v>
      </c>
      <c r="X311" s="2" t="s">
        <v>128</v>
      </c>
      <c r="Y311" s="2" t="s">
        <v>128</v>
      </c>
      <c r="Z311" s="2" t="s">
        <v>128</v>
      </c>
      <c r="AA311" s="103">
        <f t="shared" si="133"/>
        <v>0</v>
      </c>
      <c r="AB311" s="2">
        <f t="shared" si="134"/>
        <v>0</v>
      </c>
      <c r="AC311" s="110">
        <f t="shared" si="135"/>
        <v>0</v>
      </c>
      <c r="AD311" s="112">
        <f t="shared" si="135"/>
        <v>0</v>
      </c>
      <c r="AE311" s="110">
        <f t="shared" si="136"/>
        <v>0</v>
      </c>
      <c r="AF311" s="2">
        <v>0</v>
      </c>
      <c r="AG311" s="110">
        <v>0</v>
      </c>
      <c r="AH311" s="112">
        <v>0</v>
      </c>
      <c r="AI311" s="110"/>
      <c r="AJ311" s="110"/>
      <c r="AL311" s="3"/>
      <c r="AM311" s="3"/>
    </row>
    <row r="312" spans="1:39" ht="19.899999999999999" customHeight="1" x14ac:dyDescent="0.2">
      <c r="A312" s="86"/>
      <c r="B312" s="114" t="s">
        <v>27</v>
      </c>
      <c r="C312" s="2">
        <v>147.66045</v>
      </c>
      <c r="D312" s="2">
        <f>C312</f>
        <v>147.66045</v>
      </c>
      <c r="E312" s="2">
        <v>0</v>
      </c>
      <c r="F312" s="2">
        <v>0</v>
      </c>
      <c r="G312" s="110">
        <f t="shared" si="130"/>
        <v>0</v>
      </c>
      <c r="H312" s="110"/>
      <c r="I312" s="110"/>
      <c r="J312" s="110"/>
      <c r="K312" s="110">
        <f t="shared" si="131"/>
        <v>0</v>
      </c>
      <c r="L312" s="2"/>
      <c r="M312" s="110"/>
      <c r="N312" s="112"/>
      <c r="O312" s="110">
        <f t="shared" si="132"/>
        <v>148.64453999999992</v>
      </c>
      <c r="P312" s="2">
        <v>0</v>
      </c>
      <c r="Q312" s="2">
        <v>148.64453999999992</v>
      </c>
      <c r="R312" s="2">
        <v>0</v>
      </c>
      <c r="S312" s="110">
        <f>SUM(T312:V312)</f>
        <v>147.66045000000031</v>
      </c>
      <c r="T312" s="2">
        <f>SUM(T308)-SUM(T309:T311)</f>
        <v>0</v>
      </c>
      <c r="U312" s="2">
        <f>SUM(U308)-SUM(U309:U311)</f>
        <v>147.66045000000031</v>
      </c>
      <c r="V312" s="2">
        <f>SUM(V308)-SUM(V309:V311)</f>
        <v>0</v>
      </c>
      <c r="W312" s="110">
        <f>SUM(X312:Z312)</f>
        <v>147.66045000000031</v>
      </c>
      <c r="X312" s="2">
        <f>SUM(X308)-SUM(X309:X311)</f>
        <v>0</v>
      </c>
      <c r="Y312" s="2">
        <f>SUM(Y308)-SUM(Y309:Y311)</f>
        <v>147.66045000000031</v>
      </c>
      <c r="Z312" s="2">
        <f>SUM(Z308)-SUM(Z309:Z311)</f>
        <v>0</v>
      </c>
      <c r="AA312" s="103">
        <f t="shared" si="133"/>
        <v>0</v>
      </c>
      <c r="AB312" s="2">
        <f t="shared" si="134"/>
        <v>0</v>
      </c>
      <c r="AC312" s="110">
        <f t="shared" si="135"/>
        <v>0</v>
      </c>
      <c r="AD312" s="112">
        <f t="shared" si="135"/>
        <v>0</v>
      </c>
      <c r="AE312" s="110">
        <f t="shared" si="136"/>
        <v>0</v>
      </c>
      <c r="AF312" s="2">
        <v>0</v>
      </c>
      <c r="AG312" s="110">
        <v>0</v>
      </c>
      <c r="AH312" s="112">
        <v>0</v>
      </c>
      <c r="AI312" s="110"/>
      <c r="AJ312" s="110"/>
      <c r="AL312" s="3"/>
      <c r="AM312" s="3"/>
    </row>
    <row r="313" spans="1:39" ht="58.5" customHeight="1" x14ac:dyDescent="0.2">
      <c r="A313" s="86">
        <v>49</v>
      </c>
      <c r="B313" s="107" t="s">
        <v>179</v>
      </c>
      <c r="C313" s="24">
        <v>142265.54376</v>
      </c>
      <c r="D313" s="24">
        <f>SUM(D314:D317)</f>
        <v>16810.783759999998</v>
      </c>
      <c r="E313" s="24">
        <v>603.54927999999995</v>
      </c>
      <c r="F313" s="24">
        <v>603.54927999999995</v>
      </c>
      <c r="G313" s="108">
        <f t="shared" si="130"/>
        <v>0</v>
      </c>
      <c r="H313" s="108">
        <f>SUM(H314:H317)</f>
        <v>0</v>
      </c>
      <c r="I313" s="108">
        <f>SUM(I314:I317)</f>
        <v>0</v>
      </c>
      <c r="J313" s="108">
        <f>SUM(J314:J317)</f>
        <v>0</v>
      </c>
      <c r="K313" s="108">
        <f>L313+M313+N313</f>
        <v>0</v>
      </c>
      <c r="L313" s="24">
        <f>SUM(L314:L317)</f>
        <v>0</v>
      </c>
      <c r="M313" s="24">
        <f>SUM(M314:M317)</f>
        <v>0</v>
      </c>
      <c r="N313" s="24">
        <f>SUM(N314:N317)</f>
        <v>0</v>
      </c>
      <c r="O313" s="108">
        <f t="shared" si="132"/>
        <v>2412.3000000000002</v>
      </c>
      <c r="P313" s="24">
        <v>0</v>
      </c>
      <c r="Q313" s="24">
        <v>2412.3000000000002</v>
      </c>
      <c r="R313" s="24">
        <v>0</v>
      </c>
      <c r="S313" s="110">
        <f>SUM(T313,U313,V313)</f>
        <v>2411.8304800000001</v>
      </c>
      <c r="T313" s="2" t="s">
        <v>128</v>
      </c>
      <c r="U313" s="2">
        <v>2411.8304800000001</v>
      </c>
      <c r="V313" s="2" t="s">
        <v>128</v>
      </c>
      <c r="W313" s="29">
        <f>SUM(X313,Y313,Z313)</f>
        <v>2411.8304800000001</v>
      </c>
      <c r="X313" s="111" t="s">
        <v>128</v>
      </c>
      <c r="Y313" s="111">
        <v>2411.8304800000001</v>
      </c>
      <c r="Z313" s="111" t="s">
        <v>128</v>
      </c>
      <c r="AA313" s="103">
        <f t="shared" si="133"/>
        <v>0</v>
      </c>
      <c r="AB313" s="2">
        <f t="shared" si="134"/>
        <v>0</v>
      </c>
      <c r="AC313" s="110">
        <f t="shared" si="135"/>
        <v>0</v>
      </c>
      <c r="AD313" s="112">
        <f t="shared" si="135"/>
        <v>0</v>
      </c>
      <c r="AE313" s="29">
        <f t="shared" si="136"/>
        <v>0</v>
      </c>
      <c r="AF313" s="111">
        <f>SUM(AF314:AF317)</f>
        <v>0</v>
      </c>
      <c r="AG313" s="29">
        <f t="shared" ref="AG313:AH313" si="142">SUM(AG314:AG317)</f>
        <v>0</v>
      </c>
      <c r="AH313" s="113">
        <f t="shared" si="142"/>
        <v>0</v>
      </c>
      <c r="AI313" s="29"/>
      <c r="AJ313" s="29"/>
      <c r="AL313" s="3"/>
      <c r="AM313" s="3"/>
    </row>
    <row r="314" spans="1:39" ht="19.899999999999999" customHeight="1" x14ac:dyDescent="0.2">
      <c r="A314" s="86"/>
      <c r="B314" s="114" t="s">
        <v>24</v>
      </c>
      <c r="C314" s="2">
        <v>2909.1911100000002</v>
      </c>
      <c r="D314" s="2">
        <f>C314</f>
        <v>2909.1911100000002</v>
      </c>
      <c r="E314" s="2">
        <v>603.54927999999995</v>
      </c>
      <c r="F314" s="2">
        <v>603.54927999999995</v>
      </c>
      <c r="G314" s="110">
        <f t="shared" si="130"/>
        <v>0</v>
      </c>
      <c r="H314" s="110"/>
      <c r="I314" s="110"/>
      <c r="J314" s="110"/>
      <c r="K314" s="110">
        <f t="shared" si="131"/>
        <v>0</v>
      </c>
      <c r="L314" s="2"/>
      <c r="M314" s="110"/>
      <c r="N314" s="112"/>
      <c r="O314" s="110">
        <f t="shared" si="132"/>
        <v>2305.6418300000005</v>
      </c>
      <c r="P314" s="2">
        <v>0</v>
      </c>
      <c r="Q314" s="2">
        <v>2305.6418300000005</v>
      </c>
      <c r="R314" s="2">
        <v>0</v>
      </c>
      <c r="S314" s="110">
        <v>2305.64183</v>
      </c>
      <c r="T314" s="2" t="s">
        <v>128</v>
      </c>
      <c r="U314" s="2">
        <v>2305.64183</v>
      </c>
      <c r="V314" s="2" t="s">
        <v>128</v>
      </c>
      <c r="W314" s="110">
        <v>2305.64183</v>
      </c>
      <c r="X314" s="2" t="s">
        <v>128</v>
      </c>
      <c r="Y314" s="2">
        <v>2305.64183</v>
      </c>
      <c r="Z314" s="2" t="s">
        <v>128</v>
      </c>
      <c r="AA314" s="103">
        <f t="shared" si="133"/>
        <v>0</v>
      </c>
      <c r="AB314" s="2">
        <f t="shared" si="134"/>
        <v>0</v>
      </c>
      <c r="AC314" s="110">
        <f t="shared" si="135"/>
        <v>0</v>
      </c>
      <c r="AD314" s="112">
        <f t="shared" si="135"/>
        <v>0</v>
      </c>
      <c r="AE314" s="110">
        <f t="shared" si="136"/>
        <v>0</v>
      </c>
      <c r="AF314" s="2">
        <v>0</v>
      </c>
      <c r="AG314" s="110">
        <v>0</v>
      </c>
      <c r="AH314" s="112">
        <v>0</v>
      </c>
      <c r="AI314" s="110"/>
      <c r="AJ314" s="110"/>
      <c r="AL314" s="3"/>
      <c r="AM314" s="3"/>
    </row>
    <row r="315" spans="1:39" ht="19.899999999999999" customHeight="1" x14ac:dyDescent="0.2">
      <c r="A315" s="86"/>
      <c r="B315" s="114" t="s">
        <v>25</v>
      </c>
      <c r="C315" s="2">
        <v>92217.13</v>
      </c>
      <c r="D315" s="2"/>
      <c r="E315" s="2">
        <v>0</v>
      </c>
      <c r="F315" s="2">
        <v>0</v>
      </c>
      <c r="G315" s="110">
        <f t="shared" si="130"/>
        <v>0</v>
      </c>
      <c r="H315" s="110"/>
      <c r="I315" s="110"/>
      <c r="J315" s="110"/>
      <c r="K315" s="110">
        <f t="shared" si="131"/>
        <v>0</v>
      </c>
      <c r="L315" s="2"/>
      <c r="M315" s="110"/>
      <c r="N315" s="112"/>
      <c r="O315" s="110">
        <f t="shared" si="132"/>
        <v>0</v>
      </c>
      <c r="P315" s="2">
        <v>0</v>
      </c>
      <c r="Q315" s="2">
        <v>0</v>
      </c>
      <c r="R315" s="2">
        <v>0</v>
      </c>
      <c r="S315" s="110">
        <v>0</v>
      </c>
      <c r="T315" s="2" t="s">
        <v>128</v>
      </c>
      <c r="U315" s="2" t="s">
        <v>128</v>
      </c>
      <c r="V315" s="2" t="s">
        <v>128</v>
      </c>
      <c r="W315" s="110">
        <v>0</v>
      </c>
      <c r="X315" s="2" t="s">
        <v>128</v>
      </c>
      <c r="Y315" s="2" t="s">
        <v>128</v>
      </c>
      <c r="Z315" s="2" t="s">
        <v>128</v>
      </c>
      <c r="AA315" s="103">
        <f t="shared" si="133"/>
        <v>0</v>
      </c>
      <c r="AB315" s="2">
        <f t="shared" si="134"/>
        <v>0</v>
      </c>
      <c r="AC315" s="110">
        <f t="shared" si="135"/>
        <v>0</v>
      </c>
      <c r="AD315" s="112">
        <f t="shared" si="135"/>
        <v>0</v>
      </c>
      <c r="AE315" s="110">
        <f t="shared" si="136"/>
        <v>0</v>
      </c>
      <c r="AF315" s="2">
        <v>0</v>
      </c>
      <c r="AG315" s="110">
        <v>0</v>
      </c>
      <c r="AH315" s="112">
        <v>0</v>
      </c>
      <c r="AI315" s="110"/>
      <c r="AJ315" s="110"/>
      <c r="AL315" s="3"/>
      <c r="AM315" s="3"/>
    </row>
    <row r="316" spans="1:39" ht="19.899999999999999" customHeight="1" x14ac:dyDescent="0.2">
      <c r="A316" s="86"/>
      <c r="B316" s="114" t="s">
        <v>26</v>
      </c>
      <c r="C316" s="2">
        <v>33237.629999999997</v>
      </c>
      <c r="D316" s="2"/>
      <c r="E316" s="2">
        <v>0</v>
      </c>
      <c r="F316" s="2">
        <v>0</v>
      </c>
      <c r="G316" s="110">
        <f t="shared" si="130"/>
        <v>0</v>
      </c>
      <c r="H316" s="110"/>
      <c r="I316" s="110"/>
      <c r="J316" s="110"/>
      <c r="K316" s="110">
        <f t="shared" si="131"/>
        <v>0</v>
      </c>
      <c r="L316" s="2"/>
      <c r="M316" s="110"/>
      <c r="N316" s="112"/>
      <c r="O316" s="110">
        <f t="shared" si="132"/>
        <v>0</v>
      </c>
      <c r="P316" s="2">
        <v>0</v>
      </c>
      <c r="Q316" s="2">
        <v>0</v>
      </c>
      <c r="R316" s="2">
        <v>0</v>
      </c>
      <c r="S316" s="110">
        <v>0</v>
      </c>
      <c r="T316" s="2" t="s">
        <v>128</v>
      </c>
      <c r="U316" s="2" t="s">
        <v>128</v>
      </c>
      <c r="V316" s="2" t="s">
        <v>128</v>
      </c>
      <c r="W316" s="110">
        <v>0</v>
      </c>
      <c r="X316" s="2" t="s">
        <v>128</v>
      </c>
      <c r="Y316" s="2" t="s">
        <v>128</v>
      </c>
      <c r="Z316" s="2" t="s">
        <v>128</v>
      </c>
      <c r="AA316" s="103">
        <f t="shared" si="133"/>
        <v>0</v>
      </c>
      <c r="AB316" s="2">
        <f t="shared" si="134"/>
        <v>0</v>
      </c>
      <c r="AC316" s="110">
        <f t="shared" si="135"/>
        <v>0</v>
      </c>
      <c r="AD316" s="112">
        <f t="shared" si="135"/>
        <v>0</v>
      </c>
      <c r="AE316" s="110">
        <f t="shared" si="136"/>
        <v>0</v>
      </c>
      <c r="AF316" s="2">
        <v>0</v>
      </c>
      <c r="AG316" s="110">
        <v>0</v>
      </c>
      <c r="AH316" s="112">
        <v>0</v>
      </c>
      <c r="AI316" s="110"/>
      <c r="AJ316" s="110"/>
      <c r="AL316" s="3"/>
      <c r="AM316" s="3"/>
    </row>
    <row r="317" spans="1:39" ht="19.899999999999999" customHeight="1" x14ac:dyDescent="0.2">
      <c r="A317" s="86"/>
      <c r="B317" s="114" t="s">
        <v>27</v>
      </c>
      <c r="C317" s="2">
        <v>13901.592649999999</v>
      </c>
      <c r="D317" s="2">
        <f>C317</f>
        <v>13901.592649999999</v>
      </c>
      <c r="E317" s="2">
        <v>0</v>
      </c>
      <c r="F317" s="2">
        <v>0</v>
      </c>
      <c r="G317" s="110">
        <f t="shared" si="130"/>
        <v>0</v>
      </c>
      <c r="H317" s="110"/>
      <c r="I317" s="110"/>
      <c r="J317" s="110"/>
      <c r="K317" s="110">
        <f t="shared" si="131"/>
        <v>0</v>
      </c>
      <c r="L317" s="2"/>
      <c r="M317" s="110"/>
      <c r="N317" s="112"/>
      <c r="O317" s="110">
        <f t="shared" si="132"/>
        <v>106.65816999999964</v>
      </c>
      <c r="P317" s="2">
        <v>0</v>
      </c>
      <c r="Q317" s="2">
        <v>106.65816999999964</v>
      </c>
      <c r="R317" s="2">
        <v>0</v>
      </c>
      <c r="S317" s="110">
        <f>SUM(T317:V317)</f>
        <v>106.18865000000005</v>
      </c>
      <c r="T317" s="2">
        <f>SUM(T313)-SUM(T314:T316)</f>
        <v>0</v>
      </c>
      <c r="U317" s="2">
        <f>SUM(U313)-SUM(U314:U316)</f>
        <v>106.18865000000005</v>
      </c>
      <c r="V317" s="2">
        <f>SUM(V313)-SUM(V314:V316)</f>
        <v>0</v>
      </c>
      <c r="W317" s="110">
        <f>SUM(X317:Z317)</f>
        <v>106.18865000000005</v>
      </c>
      <c r="X317" s="2">
        <f>SUM(X313)-SUM(X314:X316)</f>
        <v>0</v>
      </c>
      <c r="Y317" s="2">
        <f>SUM(Y313)-SUM(Y314:Y316)</f>
        <v>106.18865000000005</v>
      </c>
      <c r="Z317" s="2">
        <f>SUM(Z313)-SUM(Z314:Z316)</f>
        <v>0</v>
      </c>
      <c r="AA317" s="103">
        <f t="shared" si="133"/>
        <v>0</v>
      </c>
      <c r="AB317" s="2">
        <f t="shared" si="134"/>
        <v>0</v>
      </c>
      <c r="AC317" s="110">
        <f t="shared" si="135"/>
        <v>0</v>
      </c>
      <c r="AD317" s="112">
        <f t="shared" si="135"/>
        <v>0</v>
      </c>
      <c r="AE317" s="110">
        <f t="shared" si="136"/>
        <v>0</v>
      </c>
      <c r="AF317" s="2">
        <v>0</v>
      </c>
      <c r="AG317" s="110">
        <v>0</v>
      </c>
      <c r="AH317" s="112">
        <v>0</v>
      </c>
      <c r="AI317" s="110"/>
      <c r="AJ317" s="110"/>
      <c r="AL317" s="3"/>
      <c r="AM317" s="3"/>
    </row>
    <row r="318" spans="1:39" ht="59.25" customHeight="1" x14ac:dyDescent="0.2">
      <c r="A318" s="86">
        <v>50</v>
      </c>
      <c r="B318" s="107" t="s">
        <v>180</v>
      </c>
      <c r="C318" s="24">
        <v>9825.6492699999999</v>
      </c>
      <c r="D318" s="24">
        <f>SUM(D319:D322)</f>
        <v>9825.6492699999999</v>
      </c>
      <c r="E318" s="24">
        <v>481.5</v>
      </c>
      <c r="F318" s="24">
        <v>481.5</v>
      </c>
      <c r="G318" s="108">
        <f t="shared" si="130"/>
        <v>0</v>
      </c>
      <c r="H318" s="108">
        <f>SUM(H319:H322)</f>
        <v>0</v>
      </c>
      <c r="I318" s="108">
        <f>SUM(I319:I322)</f>
        <v>0</v>
      </c>
      <c r="J318" s="108">
        <f>SUM(J319:J322)</f>
        <v>0</v>
      </c>
      <c r="K318" s="108">
        <f>L318+M318+N318</f>
        <v>0</v>
      </c>
      <c r="L318" s="24">
        <f>SUM(L319:L322)</f>
        <v>0</v>
      </c>
      <c r="M318" s="24">
        <f>SUM(M319:M322)</f>
        <v>0</v>
      </c>
      <c r="N318" s="24">
        <f>SUM(N319:N322)</f>
        <v>0</v>
      </c>
      <c r="O318" s="108">
        <f t="shared" si="132"/>
        <v>2548.3000000000002</v>
      </c>
      <c r="P318" s="24">
        <v>0</v>
      </c>
      <c r="Q318" s="24">
        <v>2548.3000000000002</v>
      </c>
      <c r="R318" s="24">
        <v>0</v>
      </c>
      <c r="S318" s="110">
        <f>SUM(T318,U318,V318)</f>
        <v>2548.0358200000001</v>
      </c>
      <c r="T318" s="2" t="s">
        <v>128</v>
      </c>
      <c r="U318" s="2">
        <v>2548.0358200000001</v>
      </c>
      <c r="V318" s="2" t="s">
        <v>128</v>
      </c>
      <c r="W318" s="29">
        <f>SUM(X318,Y318,Z318)</f>
        <v>2548.0358200000001</v>
      </c>
      <c r="X318" s="111" t="s">
        <v>128</v>
      </c>
      <c r="Y318" s="111">
        <v>2548.0358200000001</v>
      </c>
      <c r="Z318" s="111" t="s">
        <v>128</v>
      </c>
      <c r="AA318" s="103">
        <f t="shared" si="133"/>
        <v>0</v>
      </c>
      <c r="AB318" s="2">
        <f t="shared" si="134"/>
        <v>0</v>
      </c>
      <c r="AC318" s="110">
        <f t="shared" si="135"/>
        <v>0</v>
      </c>
      <c r="AD318" s="112">
        <f t="shared" si="135"/>
        <v>0</v>
      </c>
      <c r="AE318" s="29">
        <f t="shared" si="136"/>
        <v>0</v>
      </c>
      <c r="AF318" s="111">
        <f>SUM(AF319:AF322)</f>
        <v>0</v>
      </c>
      <c r="AG318" s="29">
        <f t="shared" ref="AG318:AH318" si="143">SUM(AG319:AG322)</f>
        <v>0</v>
      </c>
      <c r="AH318" s="113">
        <f t="shared" si="143"/>
        <v>0</v>
      </c>
      <c r="AI318" s="29"/>
      <c r="AJ318" s="29"/>
      <c r="AL318" s="3"/>
      <c r="AM318" s="3"/>
    </row>
    <row r="319" spans="1:39" ht="19.899999999999999" customHeight="1" x14ac:dyDescent="0.2">
      <c r="A319" s="86"/>
      <c r="B319" s="114" t="s">
        <v>24</v>
      </c>
      <c r="C319" s="2">
        <v>3787.0818599999998</v>
      </c>
      <c r="D319" s="2">
        <f>C319</f>
        <v>3787.0818599999998</v>
      </c>
      <c r="E319" s="2">
        <v>481.5</v>
      </c>
      <c r="F319" s="2">
        <v>481.5</v>
      </c>
      <c r="G319" s="110">
        <f t="shared" si="130"/>
        <v>0</v>
      </c>
      <c r="H319" s="110"/>
      <c r="I319" s="110"/>
      <c r="J319" s="110"/>
      <c r="K319" s="110">
        <f t="shared" si="131"/>
        <v>0</v>
      </c>
      <c r="L319" s="2"/>
      <c r="M319" s="110"/>
      <c r="N319" s="112"/>
      <c r="O319" s="110">
        <f t="shared" si="132"/>
        <v>2453.2855199999999</v>
      </c>
      <c r="P319" s="2">
        <v>0</v>
      </c>
      <c r="Q319" s="2">
        <v>2453.2855199999999</v>
      </c>
      <c r="R319" s="2">
        <v>0</v>
      </c>
      <c r="S319" s="110">
        <v>2453.2855199999999</v>
      </c>
      <c r="T319" s="2" t="s">
        <v>128</v>
      </c>
      <c r="U319" s="2">
        <v>2453.2855199999999</v>
      </c>
      <c r="V319" s="2" t="s">
        <v>128</v>
      </c>
      <c r="W319" s="110">
        <v>2453.2855199999999</v>
      </c>
      <c r="X319" s="2" t="s">
        <v>128</v>
      </c>
      <c r="Y319" s="2">
        <v>2453.2855199999999</v>
      </c>
      <c r="Z319" s="2" t="s">
        <v>128</v>
      </c>
      <c r="AA319" s="103">
        <f t="shared" si="133"/>
        <v>0</v>
      </c>
      <c r="AB319" s="2">
        <f t="shared" si="134"/>
        <v>0</v>
      </c>
      <c r="AC319" s="110">
        <f t="shared" si="135"/>
        <v>0</v>
      </c>
      <c r="AD319" s="112">
        <f t="shared" si="135"/>
        <v>0</v>
      </c>
      <c r="AE319" s="110">
        <f t="shared" si="136"/>
        <v>0</v>
      </c>
      <c r="AF319" s="2">
        <v>0</v>
      </c>
      <c r="AG319" s="110">
        <v>0</v>
      </c>
      <c r="AH319" s="112">
        <v>0</v>
      </c>
      <c r="AI319" s="110"/>
      <c r="AJ319" s="110"/>
      <c r="AL319" s="3"/>
      <c r="AM319" s="3"/>
    </row>
    <row r="320" spans="1:39" ht="19.899999999999999" customHeight="1" x14ac:dyDescent="0.2">
      <c r="A320" s="86"/>
      <c r="B320" s="114" t="s">
        <v>25</v>
      </c>
      <c r="C320" s="2">
        <v>0</v>
      </c>
      <c r="D320" s="2"/>
      <c r="E320" s="2">
        <v>0</v>
      </c>
      <c r="F320" s="2">
        <v>0</v>
      </c>
      <c r="G320" s="110">
        <f t="shared" si="130"/>
        <v>0</v>
      </c>
      <c r="H320" s="110"/>
      <c r="I320" s="110"/>
      <c r="J320" s="110"/>
      <c r="K320" s="110">
        <f t="shared" si="131"/>
        <v>0</v>
      </c>
      <c r="L320" s="2"/>
      <c r="M320" s="110"/>
      <c r="N320" s="112"/>
      <c r="O320" s="110">
        <f t="shared" si="132"/>
        <v>0</v>
      </c>
      <c r="P320" s="2">
        <v>0</v>
      </c>
      <c r="Q320" s="2">
        <v>0</v>
      </c>
      <c r="R320" s="2">
        <v>0</v>
      </c>
      <c r="S320" s="110">
        <v>0</v>
      </c>
      <c r="T320" s="2" t="s">
        <v>128</v>
      </c>
      <c r="U320" s="2" t="s">
        <v>128</v>
      </c>
      <c r="V320" s="2" t="s">
        <v>128</v>
      </c>
      <c r="W320" s="110">
        <v>0</v>
      </c>
      <c r="X320" s="2" t="s">
        <v>128</v>
      </c>
      <c r="Y320" s="2" t="s">
        <v>128</v>
      </c>
      <c r="Z320" s="2" t="s">
        <v>128</v>
      </c>
      <c r="AA320" s="103">
        <f t="shared" si="133"/>
        <v>0</v>
      </c>
      <c r="AB320" s="2">
        <f t="shared" si="134"/>
        <v>0</v>
      </c>
      <c r="AC320" s="110">
        <f t="shared" si="135"/>
        <v>0</v>
      </c>
      <c r="AD320" s="112">
        <f t="shared" si="135"/>
        <v>0</v>
      </c>
      <c r="AE320" s="110">
        <f t="shared" si="136"/>
        <v>0</v>
      </c>
      <c r="AF320" s="2">
        <v>0</v>
      </c>
      <c r="AG320" s="110">
        <v>0</v>
      </c>
      <c r="AH320" s="112">
        <v>0</v>
      </c>
      <c r="AI320" s="110"/>
      <c r="AJ320" s="110"/>
      <c r="AL320" s="3"/>
      <c r="AM320" s="3"/>
    </row>
    <row r="321" spans="1:39" ht="19.899999999999999" customHeight="1" x14ac:dyDescent="0.2">
      <c r="A321" s="86"/>
      <c r="B321" s="114" t="s">
        <v>26</v>
      </c>
      <c r="C321" s="2">
        <v>0</v>
      </c>
      <c r="D321" s="2"/>
      <c r="E321" s="2">
        <v>0</v>
      </c>
      <c r="F321" s="2">
        <v>0</v>
      </c>
      <c r="G321" s="110">
        <f t="shared" si="130"/>
        <v>0</v>
      </c>
      <c r="H321" s="110"/>
      <c r="I321" s="110"/>
      <c r="J321" s="110"/>
      <c r="K321" s="110">
        <f t="shared" si="131"/>
        <v>0</v>
      </c>
      <c r="L321" s="2"/>
      <c r="M321" s="110"/>
      <c r="N321" s="112"/>
      <c r="O321" s="110">
        <f t="shared" si="132"/>
        <v>0</v>
      </c>
      <c r="P321" s="2">
        <v>0</v>
      </c>
      <c r="Q321" s="2">
        <v>0</v>
      </c>
      <c r="R321" s="2">
        <v>0</v>
      </c>
      <c r="S321" s="110">
        <v>0</v>
      </c>
      <c r="T321" s="2" t="s">
        <v>128</v>
      </c>
      <c r="U321" s="2" t="s">
        <v>128</v>
      </c>
      <c r="V321" s="2" t="s">
        <v>128</v>
      </c>
      <c r="W321" s="110">
        <v>0</v>
      </c>
      <c r="X321" s="2" t="s">
        <v>128</v>
      </c>
      <c r="Y321" s="2" t="s">
        <v>128</v>
      </c>
      <c r="Z321" s="2" t="s">
        <v>128</v>
      </c>
      <c r="AA321" s="103">
        <f t="shared" si="133"/>
        <v>0</v>
      </c>
      <c r="AB321" s="2">
        <f t="shared" si="134"/>
        <v>0</v>
      </c>
      <c r="AC321" s="110">
        <f t="shared" si="135"/>
        <v>0</v>
      </c>
      <c r="AD321" s="112">
        <f t="shared" si="135"/>
        <v>0</v>
      </c>
      <c r="AE321" s="110">
        <f t="shared" si="136"/>
        <v>0</v>
      </c>
      <c r="AF321" s="2">
        <v>0</v>
      </c>
      <c r="AG321" s="110">
        <v>0</v>
      </c>
      <c r="AH321" s="112">
        <v>0</v>
      </c>
      <c r="AI321" s="110"/>
      <c r="AJ321" s="110"/>
      <c r="AL321" s="3"/>
      <c r="AM321" s="3"/>
    </row>
    <row r="322" spans="1:39" ht="19.899999999999999" customHeight="1" x14ac:dyDescent="0.2">
      <c r="A322" s="86"/>
      <c r="B322" s="114" t="s">
        <v>27</v>
      </c>
      <c r="C322" s="2">
        <v>6038.5674099999997</v>
      </c>
      <c r="D322" s="2">
        <f>C322</f>
        <v>6038.5674099999997</v>
      </c>
      <c r="E322" s="2">
        <v>0</v>
      </c>
      <c r="F322" s="2">
        <v>0</v>
      </c>
      <c r="G322" s="110">
        <f t="shared" si="130"/>
        <v>0</v>
      </c>
      <c r="H322" s="110"/>
      <c r="I322" s="110"/>
      <c r="J322" s="110"/>
      <c r="K322" s="110">
        <f t="shared" si="131"/>
        <v>0</v>
      </c>
      <c r="L322" s="2"/>
      <c r="M322" s="110"/>
      <c r="N322" s="112"/>
      <c r="O322" s="110">
        <f t="shared" si="132"/>
        <v>95.014480000000134</v>
      </c>
      <c r="P322" s="2">
        <v>0</v>
      </c>
      <c r="Q322" s="2">
        <v>95.014480000000134</v>
      </c>
      <c r="R322" s="2">
        <v>0</v>
      </c>
      <c r="S322" s="110">
        <f>SUM(T322:V322)</f>
        <v>94.750300000000152</v>
      </c>
      <c r="T322" s="2">
        <f>SUM(T318)-SUM(T319:T321)</f>
        <v>0</v>
      </c>
      <c r="U322" s="2">
        <f>SUM(U318)-SUM(U319:U321)</f>
        <v>94.750300000000152</v>
      </c>
      <c r="V322" s="2">
        <f>SUM(V318)-SUM(V319:V321)</f>
        <v>0</v>
      </c>
      <c r="W322" s="110">
        <f>SUM(X322:Z322)</f>
        <v>94.750300000000152</v>
      </c>
      <c r="X322" s="2">
        <f>SUM(X318)-SUM(X319:X321)</f>
        <v>0</v>
      </c>
      <c r="Y322" s="2">
        <f>SUM(Y318)-SUM(Y319:Y321)</f>
        <v>94.750300000000152</v>
      </c>
      <c r="Z322" s="2">
        <f>SUM(Z318)-SUM(Z319:Z321)</f>
        <v>0</v>
      </c>
      <c r="AA322" s="103">
        <f t="shared" si="133"/>
        <v>0</v>
      </c>
      <c r="AB322" s="2">
        <f t="shared" si="134"/>
        <v>0</v>
      </c>
      <c r="AC322" s="110">
        <f t="shared" si="135"/>
        <v>0</v>
      </c>
      <c r="AD322" s="112">
        <f t="shared" si="135"/>
        <v>0</v>
      </c>
      <c r="AE322" s="110">
        <f t="shared" si="136"/>
        <v>0</v>
      </c>
      <c r="AF322" s="2">
        <v>0</v>
      </c>
      <c r="AG322" s="110">
        <v>0</v>
      </c>
      <c r="AH322" s="112">
        <v>0</v>
      </c>
      <c r="AI322" s="110"/>
      <c r="AJ322" s="110"/>
      <c r="AL322" s="3"/>
      <c r="AM322" s="3"/>
    </row>
    <row r="323" spans="1:39" ht="60.75" customHeight="1" x14ac:dyDescent="0.2">
      <c r="A323" s="86">
        <v>51</v>
      </c>
      <c r="B323" s="118" t="s">
        <v>181</v>
      </c>
      <c r="C323" s="24">
        <v>12283.319300000001</v>
      </c>
      <c r="D323" s="24">
        <f>SUM(D324:D327)</f>
        <v>12283.319299999999</v>
      </c>
      <c r="E323" s="24">
        <v>0</v>
      </c>
      <c r="F323" s="24">
        <v>0</v>
      </c>
      <c r="G323" s="108">
        <f t="shared" si="130"/>
        <v>0</v>
      </c>
      <c r="H323" s="108">
        <f>SUM(H324:H327)</f>
        <v>0</v>
      </c>
      <c r="I323" s="108">
        <f>SUM(I324:I327)</f>
        <v>0</v>
      </c>
      <c r="J323" s="108">
        <f>SUM(J324:J327)</f>
        <v>0</v>
      </c>
      <c r="K323" s="108">
        <f>L323+M323+N323</f>
        <v>0</v>
      </c>
      <c r="L323" s="24">
        <f>SUM(L324:L327)</f>
        <v>0</v>
      </c>
      <c r="M323" s="24">
        <f>SUM(M324:M327)</f>
        <v>0</v>
      </c>
      <c r="N323" s="24">
        <f>SUM(N324:N327)</f>
        <v>0</v>
      </c>
      <c r="O323" s="108">
        <f t="shared" si="132"/>
        <v>8060.5</v>
      </c>
      <c r="P323" s="24">
        <v>0</v>
      </c>
      <c r="Q323" s="24">
        <v>8060.5</v>
      </c>
      <c r="R323" s="24">
        <v>0</v>
      </c>
      <c r="S323" s="110">
        <f>SUM(T323,U323,V323)</f>
        <v>8033.3390600000002</v>
      </c>
      <c r="T323" s="2" t="s">
        <v>128</v>
      </c>
      <c r="U323" s="2">
        <v>8033.3390600000002</v>
      </c>
      <c r="V323" s="2" t="s">
        <v>128</v>
      </c>
      <c r="W323" s="29">
        <f>SUM(X323,Y323,Z323)</f>
        <v>8033.3390600000002</v>
      </c>
      <c r="X323" s="111" t="s">
        <v>128</v>
      </c>
      <c r="Y323" s="111">
        <v>8033.3390600000002</v>
      </c>
      <c r="Z323" s="111" t="s">
        <v>128</v>
      </c>
      <c r="AA323" s="103">
        <f t="shared" si="133"/>
        <v>0</v>
      </c>
      <c r="AB323" s="2">
        <f t="shared" si="134"/>
        <v>0</v>
      </c>
      <c r="AC323" s="110">
        <f t="shared" si="135"/>
        <v>0</v>
      </c>
      <c r="AD323" s="112">
        <f t="shared" si="135"/>
        <v>0</v>
      </c>
      <c r="AE323" s="29">
        <f t="shared" si="136"/>
        <v>0</v>
      </c>
      <c r="AF323" s="111">
        <f>SUM(AF324:AF327)</f>
        <v>0</v>
      </c>
      <c r="AG323" s="29">
        <f t="shared" ref="AG323:AH323" si="144">SUM(AG324:AG327)</f>
        <v>0</v>
      </c>
      <c r="AH323" s="113">
        <f t="shared" si="144"/>
        <v>0</v>
      </c>
      <c r="AI323" s="29"/>
      <c r="AJ323" s="29"/>
      <c r="AL323" s="3"/>
      <c r="AM323" s="3"/>
    </row>
    <row r="324" spans="1:39" ht="19.899999999999999" customHeight="1" x14ac:dyDescent="0.2">
      <c r="A324" s="86"/>
      <c r="B324" s="121" t="s">
        <v>24</v>
      </c>
      <c r="C324" s="2">
        <v>9000</v>
      </c>
      <c r="D324" s="2">
        <f>C324</f>
        <v>9000</v>
      </c>
      <c r="E324" s="2">
        <v>0</v>
      </c>
      <c r="F324" s="2">
        <v>0</v>
      </c>
      <c r="G324" s="110">
        <f t="shared" si="130"/>
        <v>0</v>
      </c>
      <c r="H324" s="2"/>
      <c r="I324" s="2"/>
      <c r="J324" s="2"/>
      <c r="K324" s="110">
        <f t="shared" si="131"/>
        <v>0</v>
      </c>
      <c r="L324" s="2"/>
      <c r="M324" s="110"/>
      <c r="N324" s="112"/>
      <c r="O324" s="110">
        <f t="shared" si="132"/>
        <v>7828.6403</v>
      </c>
      <c r="P324" s="2">
        <v>0</v>
      </c>
      <c r="Q324" s="2">
        <v>7828.6403</v>
      </c>
      <c r="R324" s="2">
        <v>0</v>
      </c>
      <c r="S324" s="110">
        <v>7828.5782500000005</v>
      </c>
      <c r="T324" s="2" t="s">
        <v>128</v>
      </c>
      <c r="U324" s="2">
        <v>7828.5782500000005</v>
      </c>
      <c r="V324" s="2" t="s">
        <v>128</v>
      </c>
      <c r="W324" s="110">
        <v>7828.5782500000005</v>
      </c>
      <c r="X324" s="2" t="s">
        <v>128</v>
      </c>
      <c r="Y324" s="2">
        <v>7828.5782500000005</v>
      </c>
      <c r="Z324" s="2" t="s">
        <v>128</v>
      </c>
      <c r="AA324" s="103">
        <f t="shared" si="133"/>
        <v>0</v>
      </c>
      <c r="AB324" s="2">
        <f t="shared" si="134"/>
        <v>0</v>
      </c>
      <c r="AC324" s="110">
        <f t="shared" si="135"/>
        <v>0</v>
      </c>
      <c r="AD324" s="112">
        <f t="shared" si="135"/>
        <v>0</v>
      </c>
      <c r="AE324" s="110">
        <f t="shared" si="136"/>
        <v>0</v>
      </c>
      <c r="AF324" s="2">
        <v>0</v>
      </c>
      <c r="AG324" s="110">
        <v>0</v>
      </c>
      <c r="AH324" s="112">
        <v>0</v>
      </c>
      <c r="AI324" s="110"/>
      <c r="AJ324" s="110"/>
      <c r="AL324" s="3"/>
      <c r="AM324" s="3"/>
    </row>
    <row r="325" spans="1:39" ht="19.899999999999999" customHeight="1" x14ac:dyDescent="0.2">
      <c r="A325" s="86"/>
      <c r="B325" s="121" t="s">
        <v>25</v>
      </c>
      <c r="C325" s="2">
        <v>0</v>
      </c>
      <c r="D325" s="2"/>
      <c r="E325" s="2">
        <v>0</v>
      </c>
      <c r="F325" s="2">
        <v>0</v>
      </c>
      <c r="G325" s="110">
        <f t="shared" si="130"/>
        <v>0</v>
      </c>
      <c r="H325" s="2"/>
      <c r="I325" s="2"/>
      <c r="J325" s="2"/>
      <c r="K325" s="110">
        <f t="shared" si="131"/>
        <v>0</v>
      </c>
      <c r="L325" s="2"/>
      <c r="M325" s="110"/>
      <c r="N325" s="112"/>
      <c r="O325" s="110">
        <f t="shared" si="132"/>
        <v>0</v>
      </c>
      <c r="P325" s="2">
        <v>0</v>
      </c>
      <c r="Q325" s="2">
        <v>0</v>
      </c>
      <c r="R325" s="2">
        <v>0</v>
      </c>
      <c r="S325" s="110">
        <v>0</v>
      </c>
      <c r="T325" s="2" t="s">
        <v>128</v>
      </c>
      <c r="U325" s="2" t="s">
        <v>128</v>
      </c>
      <c r="V325" s="2" t="s">
        <v>128</v>
      </c>
      <c r="W325" s="110">
        <v>0</v>
      </c>
      <c r="X325" s="2" t="s">
        <v>128</v>
      </c>
      <c r="Y325" s="2" t="s">
        <v>128</v>
      </c>
      <c r="Z325" s="2" t="s">
        <v>128</v>
      </c>
      <c r="AA325" s="103">
        <f t="shared" si="133"/>
        <v>0</v>
      </c>
      <c r="AB325" s="2">
        <f t="shared" si="134"/>
        <v>0</v>
      </c>
      <c r="AC325" s="110">
        <f t="shared" si="135"/>
        <v>0</v>
      </c>
      <c r="AD325" s="112">
        <f t="shared" si="135"/>
        <v>0</v>
      </c>
      <c r="AE325" s="110">
        <f t="shared" si="136"/>
        <v>0</v>
      </c>
      <c r="AF325" s="2">
        <v>0</v>
      </c>
      <c r="AG325" s="110">
        <v>0</v>
      </c>
      <c r="AH325" s="112">
        <v>0</v>
      </c>
      <c r="AI325" s="110"/>
      <c r="AJ325" s="110"/>
      <c r="AL325" s="3"/>
      <c r="AM325" s="3"/>
    </row>
    <row r="326" spans="1:39" ht="19.899999999999999" customHeight="1" x14ac:dyDescent="0.2">
      <c r="A326" s="86"/>
      <c r="B326" s="121" t="s">
        <v>26</v>
      </c>
      <c r="C326" s="2">
        <v>0</v>
      </c>
      <c r="D326" s="2"/>
      <c r="E326" s="2">
        <v>0</v>
      </c>
      <c r="F326" s="2">
        <v>0</v>
      </c>
      <c r="G326" s="110">
        <f t="shared" si="130"/>
        <v>0</v>
      </c>
      <c r="H326" s="2"/>
      <c r="I326" s="2"/>
      <c r="J326" s="2"/>
      <c r="K326" s="110">
        <f t="shared" si="131"/>
        <v>0</v>
      </c>
      <c r="L326" s="2"/>
      <c r="M326" s="110"/>
      <c r="N326" s="112"/>
      <c r="O326" s="110">
        <f t="shared" si="132"/>
        <v>0</v>
      </c>
      <c r="P326" s="2">
        <v>0</v>
      </c>
      <c r="Q326" s="2">
        <v>0</v>
      </c>
      <c r="R326" s="2">
        <v>0</v>
      </c>
      <c r="S326" s="110">
        <v>0</v>
      </c>
      <c r="T326" s="2" t="s">
        <v>128</v>
      </c>
      <c r="U326" s="2" t="s">
        <v>128</v>
      </c>
      <c r="V326" s="2" t="s">
        <v>128</v>
      </c>
      <c r="W326" s="110">
        <v>0</v>
      </c>
      <c r="X326" s="2" t="s">
        <v>128</v>
      </c>
      <c r="Y326" s="2" t="s">
        <v>128</v>
      </c>
      <c r="Z326" s="2" t="s">
        <v>128</v>
      </c>
      <c r="AA326" s="103">
        <f t="shared" si="133"/>
        <v>0</v>
      </c>
      <c r="AB326" s="2">
        <f t="shared" si="134"/>
        <v>0</v>
      </c>
      <c r="AC326" s="110">
        <f t="shared" si="135"/>
        <v>0</v>
      </c>
      <c r="AD326" s="112">
        <f t="shared" si="135"/>
        <v>0</v>
      </c>
      <c r="AE326" s="110">
        <f t="shared" si="136"/>
        <v>0</v>
      </c>
      <c r="AF326" s="2">
        <v>0</v>
      </c>
      <c r="AG326" s="110">
        <v>0</v>
      </c>
      <c r="AH326" s="112">
        <v>0</v>
      </c>
      <c r="AI326" s="110"/>
      <c r="AJ326" s="110"/>
      <c r="AL326" s="3"/>
      <c r="AM326" s="3"/>
    </row>
    <row r="327" spans="1:39" ht="19.899999999999999" customHeight="1" x14ac:dyDescent="0.2">
      <c r="A327" s="86"/>
      <c r="B327" s="121" t="s">
        <v>27</v>
      </c>
      <c r="C327" s="2">
        <v>3283.3192999999997</v>
      </c>
      <c r="D327" s="2">
        <f>C327</f>
        <v>3283.3192999999997</v>
      </c>
      <c r="E327" s="2">
        <v>0</v>
      </c>
      <c r="F327" s="2">
        <v>0</v>
      </c>
      <c r="G327" s="110">
        <f t="shared" si="130"/>
        <v>0</v>
      </c>
      <c r="H327" s="2"/>
      <c r="I327" s="2"/>
      <c r="J327" s="2"/>
      <c r="K327" s="110">
        <f t="shared" si="131"/>
        <v>0</v>
      </c>
      <c r="L327" s="2"/>
      <c r="M327" s="110"/>
      <c r="N327" s="112"/>
      <c r="O327" s="110">
        <f t="shared" si="132"/>
        <v>231.85970000000006</v>
      </c>
      <c r="P327" s="2">
        <v>0</v>
      </c>
      <c r="Q327" s="2">
        <v>231.85970000000006</v>
      </c>
      <c r="R327" s="2">
        <v>0</v>
      </c>
      <c r="S327" s="110">
        <f>SUM(T327:V327)</f>
        <v>204.76080999999976</v>
      </c>
      <c r="T327" s="2">
        <f>SUM(T323)-SUM(T324:T326)</f>
        <v>0</v>
      </c>
      <c r="U327" s="2">
        <f>SUM(U323)-SUM(U324:U326)</f>
        <v>204.76080999999976</v>
      </c>
      <c r="V327" s="2">
        <f>SUM(V323)-SUM(V324:V326)</f>
        <v>0</v>
      </c>
      <c r="W327" s="110">
        <f>SUM(X327:Z327)</f>
        <v>204.76080999999976</v>
      </c>
      <c r="X327" s="2">
        <f>SUM(X323)-SUM(X324:X326)</f>
        <v>0</v>
      </c>
      <c r="Y327" s="2">
        <f>SUM(Y323)-SUM(Y324:Y326)</f>
        <v>204.76080999999976</v>
      </c>
      <c r="Z327" s="2">
        <f>SUM(Z323)-SUM(Z324:Z326)</f>
        <v>0</v>
      </c>
      <c r="AA327" s="103">
        <f t="shared" si="133"/>
        <v>0</v>
      </c>
      <c r="AB327" s="2">
        <f t="shared" si="134"/>
        <v>0</v>
      </c>
      <c r="AC327" s="110">
        <f t="shared" si="135"/>
        <v>0</v>
      </c>
      <c r="AD327" s="112">
        <f t="shared" si="135"/>
        <v>0</v>
      </c>
      <c r="AE327" s="110">
        <f t="shared" si="136"/>
        <v>0</v>
      </c>
      <c r="AF327" s="2">
        <v>0</v>
      </c>
      <c r="AG327" s="110">
        <v>0</v>
      </c>
      <c r="AH327" s="112">
        <v>0</v>
      </c>
      <c r="AI327" s="110"/>
      <c r="AJ327" s="110"/>
      <c r="AL327" s="3"/>
      <c r="AM327" s="3"/>
    </row>
    <row r="328" spans="1:39" ht="88.5" customHeight="1" x14ac:dyDescent="0.2">
      <c r="A328" s="86">
        <v>52</v>
      </c>
      <c r="B328" s="118" t="s">
        <v>182</v>
      </c>
      <c r="C328" s="24">
        <v>17171.799809999997</v>
      </c>
      <c r="D328" s="24">
        <f>SUM(D329:D332)</f>
        <v>17171.799809999997</v>
      </c>
      <c r="E328" s="24">
        <v>0</v>
      </c>
      <c r="F328" s="24">
        <v>0</v>
      </c>
      <c r="G328" s="108">
        <f t="shared" si="130"/>
        <v>0</v>
      </c>
      <c r="H328" s="108">
        <f>SUM(H329:H332)</f>
        <v>0</v>
      </c>
      <c r="I328" s="108">
        <f>SUM(I329:I332)</f>
        <v>0</v>
      </c>
      <c r="J328" s="108">
        <f>SUM(J329:J332)</f>
        <v>0</v>
      </c>
      <c r="K328" s="108">
        <f>L328+M328+N328</f>
        <v>0</v>
      </c>
      <c r="L328" s="24">
        <f>SUM(L329:L332)</f>
        <v>0</v>
      </c>
      <c r="M328" s="24">
        <f>SUM(M329:M332)</f>
        <v>0</v>
      </c>
      <c r="N328" s="24">
        <f>SUM(N329:N332)</f>
        <v>0</v>
      </c>
      <c r="O328" s="108">
        <f t="shared" si="132"/>
        <v>17173</v>
      </c>
      <c r="P328" s="24">
        <v>0</v>
      </c>
      <c r="Q328" s="24">
        <v>17173</v>
      </c>
      <c r="R328" s="24">
        <v>0</v>
      </c>
      <c r="S328" s="110">
        <f>SUM(T328,U328,V328)</f>
        <v>17171.79981</v>
      </c>
      <c r="T328" s="2" t="s">
        <v>128</v>
      </c>
      <c r="U328" s="2">
        <v>17171.79981</v>
      </c>
      <c r="V328" s="2" t="s">
        <v>128</v>
      </c>
      <c r="W328" s="29">
        <f>SUM(X328,Y328,Z328)</f>
        <v>17171.79981</v>
      </c>
      <c r="X328" s="111" t="s">
        <v>128</v>
      </c>
      <c r="Y328" s="111">
        <f>U328</f>
        <v>17171.79981</v>
      </c>
      <c r="Z328" s="111" t="s">
        <v>128</v>
      </c>
      <c r="AA328" s="103">
        <f t="shared" si="133"/>
        <v>0</v>
      </c>
      <c r="AB328" s="2">
        <f t="shared" si="134"/>
        <v>0</v>
      </c>
      <c r="AC328" s="110">
        <f t="shared" si="135"/>
        <v>0</v>
      </c>
      <c r="AD328" s="112">
        <f t="shared" si="135"/>
        <v>0</v>
      </c>
      <c r="AE328" s="29">
        <f t="shared" si="136"/>
        <v>0</v>
      </c>
      <c r="AF328" s="111">
        <f>SUM(AF329:AF332)</f>
        <v>0</v>
      </c>
      <c r="AG328" s="29">
        <f t="shared" ref="AG328:AH328" si="145">SUM(AG329:AG332)</f>
        <v>0</v>
      </c>
      <c r="AH328" s="113">
        <f t="shared" si="145"/>
        <v>0</v>
      </c>
      <c r="AI328" s="29"/>
      <c r="AJ328" s="29"/>
      <c r="AL328" s="3"/>
      <c r="AM328" s="3"/>
    </row>
    <row r="329" spans="1:39" ht="19.899999999999999" customHeight="1" x14ac:dyDescent="0.2">
      <c r="A329" s="86"/>
      <c r="B329" s="121" t="s">
        <v>24</v>
      </c>
      <c r="C329" s="2">
        <v>16644.391629999998</v>
      </c>
      <c r="D329" s="2">
        <f>C329</f>
        <v>16644.391629999998</v>
      </c>
      <c r="E329" s="2">
        <v>0</v>
      </c>
      <c r="F329" s="2">
        <v>0</v>
      </c>
      <c r="G329" s="110">
        <f t="shared" si="130"/>
        <v>0</v>
      </c>
      <c r="H329" s="2"/>
      <c r="I329" s="2"/>
      <c r="J329" s="2"/>
      <c r="K329" s="110">
        <f t="shared" si="131"/>
        <v>0</v>
      </c>
      <c r="L329" s="2"/>
      <c r="M329" s="110"/>
      <c r="N329" s="112"/>
      <c r="O329" s="110">
        <f t="shared" si="132"/>
        <v>16644.391629999998</v>
      </c>
      <c r="P329" s="2">
        <v>0</v>
      </c>
      <c r="Q329" s="2">
        <v>16644.391629999998</v>
      </c>
      <c r="R329" s="2">
        <v>0</v>
      </c>
      <c r="S329" s="110">
        <v>16644.391629999998</v>
      </c>
      <c r="T329" s="2" t="s">
        <v>128</v>
      </c>
      <c r="U329" s="2">
        <v>16644.391629999998</v>
      </c>
      <c r="V329" s="2" t="s">
        <v>128</v>
      </c>
      <c r="W329" s="110">
        <v>16644.391629999998</v>
      </c>
      <c r="X329" s="2" t="s">
        <v>128</v>
      </c>
      <c r="Y329" s="2">
        <v>16644.391629999998</v>
      </c>
      <c r="Z329" s="2" t="s">
        <v>128</v>
      </c>
      <c r="AA329" s="103">
        <f t="shared" si="133"/>
        <v>0</v>
      </c>
      <c r="AB329" s="2">
        <f t="shared" si="134"/>
        <v>0</v>
      </c>
      <c r="AC329" s="110">
        <f t="shared" si="135"/>
        <v>0</v>
      </c>
      <c r="AD329" s="112">
        <f t="shared" si="135"/>
        <v>0</v>
      </c>
      <c r="AE329" s="110">
        <f t="shared" si="136"/>
        <v>0</v>
      </c>
      <c r="AF329" s="2">
        <v>0</v>
      </c>
      <c r="AG329" s="110">
        <v>0</v>
      </c>
      <c r="AH329" s="112">
        <v>0</v>
      </c>
      <c r="AI329" s="110"/>
      <c r="AJ329" s="110"/>
      <c r="AL329" s="3"/>
      <c r="AM329" s="3"/>
    </row>
    <row r="330" spans="1:39" ht="19.899999999999999" customHeight="1" x14ac:dyDescent="0.2">
      <c r="A330" s="86"/>
      <c r="B330" s="121" t="s">
        <v>25</v>
      </c>
      <c r="C330" s="2">
        <v>0</v>
      </c>
      <c r="D330" s="2"/>
      <c r="E330" s="2">
        <v>0</v>
      </c>
      <c r="F330" s="2">
        <v>0</v>
      </c>
      <c r="G330" s="110">
        <f t="shared" si="130"/>
        <v>0</v>
      </c>
      <c r="H330" s="2"/>
      <c r="I330" s="2"/>
      <c r="J330" s="2"/>
      <c r="K330" s="110">
        <f t="shared" si="131"/>
        <v>0</v>
      </c>
      <c r="L330" s="2"/>
      <c r="M330" s="110"/>
      <c r="N330" s="112"/>
      <c r="O330" s="110">
        <f t="shared" si="132"/>
        <v>0</v>
      </c>
      <c r="P330" s="2">
        <v>0</v>
      </c>
      <c r="Q330" s="2">
        <v>0</v>
      </c>
      <c r="R330" s="2">
        <v>0</v>
      </c>
      <c r="S330" s="110">
        <v>0</v>
      </c>
      <c r="T330" s="2" t="s">
        <v>128</v>
      </c>
      <c r="U330" s="2" t="s">
        <v>128</v>
      </c>
      <c r="V330" s="2" t="s">
        <v>128</v>
      </c>
      <c r="W330" s="110">
        <v>0</v>
      </c>
      <c r="X330" s="2" t="s">
        <v>128</v>
      </c>
      <c r="Y330" s="2" t="s">
        <v>128</v>
      </c>
      <c r="Z330" s="2" t="s">
        <v>128</v>
      </c>
      <c r="AA330" s="103">
        <f t="shared" si="133"/>
        <v>0</v>
      </c>
      <c r="AB330" s="2">
        <f t="shared" si="134"/>
        <v>0</v>
      </c>
      <c r="AC330" s="110">
        <f t="shared" si="135"/>
        <v>0</v>
      </c>
      <c r="AD330" s="112">
        <f t="shared" si="135"/>
        <v>0</v>
      </c>
      <c r="AE330" s="110">
        <f t="shared" si="136"/>
        <v>0</v>
      </c>
      <c r="AF330" s="2">
        <v>0</v>
      </c>
      <c r="AG330" s="110">
        <v>0</v>
      </c>
      <c r="AH330" s="112">
        <v>0</v>
      </c>
      <c r="AI330" s="110"/>
      <c r="AJ330" s="110"/>
      <c r="AL330" s="3"/>
      <c r="AM330" s="3"/>
    </row>
    <row r="331" spans="1:39" ht="19.899999999999999" customHeight="1" x14ac:dyDescent="0.2">
      <c r="A331" s="86"/>
      <c r="B331" s="121" t="s">
        <v>26</v>
      </c>
      <c r="C331" s="2">
        <v>0</v>
      </c>
      <c r="D331" s="2"/>
      <c r="E331" s="2">
        <v>0</v>
      </c>
      <c r="F331" s="2">
        <v>0</v>
      </c>
      <c r="G331" s="110">
        <f t="shared" si="130"/>
        <v>0</v>
      </c>
      <c r="H331" s="2"/>
      <c r="I331" s="2"/>
      <c r="J331" s="2"/>
      <c r="K331" s="110">
        <f t="shared" si="131"/>
        <v>0</v>
      </c>
      <c r="L331" s="2"/>
      <c r="M331" s="110"/>
      <c r="N331" s="112"/>
      <c r="O331" s="110">
        <f t="shared" si="132"/>
        <v>0</v>
      </c>
      <c r="P331" s="2">
        <v>0</v>
      </c>
      <c r="Q331" s="2">
        <v>0</v>
      </c>
      <c r="R331" s="2">
        <v>0</v>
      </c>
      <c r="S331" s="110">
        <v>0</v>
      </c>
      <c r="T331" s="2" t="s">
        <v>128</v>
      </c>
      <c r="U331" s="2" t="s">
        <v>128</v>
      </c>
      <c r="V331" s="2" t="s">
        <v>128</v>
      </c>
      <c r="W331" s="110">
        <v>0</v>
      </c>
      <c r="X331" s="2" t="s">
        <v>128</v>
      </c>
      <c r="Y331" s="2" t="s">
        <v>128</v>
      </c>
      <c r="Z331" s="2" t="s">
        <v>128</v>
      </c>
      <c r="AA331" s="103">
        <f t="shared" si="133"/>
        <v>0</v>
      </c>
      <c r="AB331" s="2">
        <f t="shared" si="134"/>
        <v>0</v>
      </c>
      <c r="AC331" s="110">
        <f t="shared" si="135"/>
        <v>0</v>
      </c>
      <c r="AD331" s="112">
        <f t="shared" si="135"/>
        <v>0</v>
      </c>
      <c r="AE331" s="110">
        <f t="shared" si="136"/>
        <v>0</v>
      </c>
      <c r="AF331" s="2">
        <v>0</v>
      </c>
      <c r="AG331" s="110">
        <v>0</v>
      </c>
      <c r="AH331" s="112">
        <v>0</v>
      </c>
      <c r="AI331" s="110"/>
      <c r="AJ331" s="110"/>
      <c r="AL331" s="3"/>
      <c r="AM331" s="3"/>
    </row>
    <row r="332" spans="1:39" ht="19.899999999999999" customHeight="1" x14ac:dyDescent="0.2">
      <c r="A332" s="86"/>
      <c r="B332" s="121" t="s">
        <v>27</v>
      </c>
      <c r="C332" s="2">
        <v>527.40818000000002</v>
      </c>
      <c r="D332" s="2">
        <f>C332</f>
        <v>527.40818000000002</v>
      </c>
      <c r="E332" s="2">
        <v>0</v>
      </c>
      <c r="F332" s="2">
        <v>0</v>
      </c>
      <c r="G332" s="110">
        <f t="shared" si="130"/>
        <v>0</v>
      </c>
      <c r="H332" s="2"/>
      <c r="I332" s="2"/>
      <c r="J332" s="2"/>
      <c r="K332" s="110">
        <f t="shared" si="131"/>
        <v>0</v>
      </c>
      <c r="L332" s="2"/>
      <c r="M332" s="110"/>
      <c r="N332" s="112"/>
      <c r="O332" s="110">
        <f t="shared" si="132"/>
        <v>528.60837000000322</v>
      </c>
      <c r="P332" s="2">
        <v>0</v>
      </c>
      <c r="Q332" s="2">
        <v>528.60837000000322</v>
      </c>
      <c r="R332" s="2">
        <v>0</v>
      </c>
      <c r="S332" s="110">
        <f>SUM(T332:V332)</f>
        <v>527.40818000000218</v>
      </c>
      <c r="T332" s="2">
        <f>SUM(T328)-SUM(T329:T331)</f>
        <v>0</v>
      </c>
      <c r="U332" s="2">
        <f>SUM(U328)-SUM(U329:U331)</f>
        <v>527.40818000000218</v>
      </c>
      <c r="V332" s="2">
        <f>SUM(V328)-SUM(V329:V331)</f>
        <v>0</v>
      </c>
      <c r="W332" s="110">
        <f>SUM(X332:Z332)</f>
        <v>527.40818000000218</v>
      </c>
      <c r="X332" s="2">
        <f>SUM(X328)-SUM(X329:X331)</f>
        <v>0</v>
      </c>
      <c r="Y332" s="2">
        <f>SUM(Y328)-SUM(Y329:Y331)</f>
        <v>527.40818000000218</v>
      </c>
      <c r="Z332" s="2">
        <f>SUM(Z328)-SUM(Z329:Z331)</f>
        <v>0</v>
      </c>
      <c r="AA332" s="103">
        <f t="shared" si="133"/>
        <v>0</v>
      </c>
      <c r="AB332" s="2">
        <f t="shared" si="134"/>
        <v>0</v>
      </c>
      <c r="AC332" s="110">
        <f t="shared" si="135"/>
        <v>0</v>
      </c>
      <c r="AD332" s="112">
        <f t="shared" si="135"/>
        <v>0</v>
      </c>
      <c r="AE332" s="110">
        <f t="shared" si="136"/>
        <v>0</v>
      </c>
      <c r="AF332" s="2">
        <v>0</v>
      </c>
      <c r="AG332" s="110">
        <v>0</v>
      </c>
      <c r="AH332" s="112">
        <v>0</v>
      </c>
      <c r="AI332" s="110"/>
      <c r="AJ332" s="110"/>
      <c r="AL332" s="3"/>
      <c r="AM332" s="3"/>
    </row>
    <row r="333" spans="1:39" ht="74.25" customHeight="1" x14ac:dyDescent="0.2">
      <c r="A333" s="86">
        <v>53</v>
      </c>
      <c r="B333" s="118" t="s">
        <v>183</v>
      </c>
      <c r="C333" s="24">
        <v>23221.687669999999</v>
      </c>
      <c r="D333" s="24">
        <f>SUM(D334:D337)</f>
        <v>16734.11867</v>
      </c>
      <c r="E333" s="24">
        <v>0</v>
      </c>
      <c r="F333" s="24">
        <v>0</v>
      </c>
      <c r="G333" s="108">
        <f t="shared" si="130"/>
        <v>0</v>
      </c>
      <c r="H333" s="108">
        <f>SUM(H334:H337)</f>
        <v>0</v>
      </c>
      <c r="I333" s="108">
        <f>SUM(I334:I337)</f>
        <v>0</v>
      </c>
      <c r="J333" s="108">
        <f>SUM(J334:J337)</f>
        <v>0</v>
      </c>
      <c r="K333" s="108">
        <f>L333+M333+N333</f>
        <v>0</v>
      </c>
      <c r="L333" s="24">
        <f>SUM(L334:L337)</f>
        <v>0</v>
      </c>
      <c r="M333" s="24">
        <f>SUM(M334:M337)</f>
        <v>0</v>
      </c>
      <c r="N333" s="24">
        <f>SUM(N334:N337)</f>
        <v>0</v>
      </c>
      <c r="O333" s="108">
        <f t="shared" si="132"/>
        <v>8218.4</v>
      </c>
      <c r="P333" s="24">
        <v>0</v>
      </c>
      <c r="Q333" s="24">
        <v>8218.4</v>
      </c>
      <c r="R333" s="24">
        <v>0</v>
      </c>
      <c r="S333" s="110">
        <f>SUM(T333,U333,V333)</f>
        <v>8201.5334999999995</v>
      </c>
      <c r="T333" s="2" t="s">
        <v>128</v>
      </c>
      <c r="U333" s="2">
        <v>8201.5334999999995</v>
      </c>
      <c r="V333" s="2" t="s">
        <v>128</v>
      </c>
      <c r="W333" s="29">
        <f>SUM(X333,Y333,Z333)</f>
        <v>8201.5334999999995</v>
      </c>
      <c r="X333" s="111" t="s">
        <v>128</v>
      </c>
      <c r="Y333" s="111">
        <v>8201.5334999999995</v>
      </c>
      <c r="Z333" s="111" t="s">
        <v>128</v>
      </c>
      <c r="AA333" s="103">
        <f t="shared" si="133"/>
        <v>0</v>
      </c>
      <c r="AB333" s="2">
        <f t="shared" ref="AB333:AB337" si="146">SUM(X333,H333)-SUM(L333)-SUM(T333,-AF333)</f>
        <v>0</v>
      </c>
      <c r="AC333" s="110">
        <f t="shared" ref="AC333:AD337" si="147">SUM(Y333,I333)-SUM(M333)-SUM(U333,-AG333)</f>
        <v>0</v>
      </c>
      <c r="AD333" s="112">
        <f t="shared" si="147"/>
        <v>0</v>
      </c>
      <c r="AE333" s="29">
        <f t="shared" si="136"/>
        <v>0</v>
      </c>
      <c r="AF333" s="111">
        <f>SUM(AF334:AF337)</f>
        <v>0</v>
      </c>
      <c r="AG333" s="29">
        <f t="shared" ref="AG333:AH333" si="148">SUM(AG334:AG337)</f>
        <v>0</v>
      </c>
      <c r="AH333" s="113">
        <f t="shared" si="148"/>
        <v>0</v>
      </c>
      <c r="AI333" s="29"/>
      <c r="AJ333" s="29"/>
      <c r="AL333" s="3"/>
      <c r="AM333" s="3"/>
    </row>
    <row r="334" spans="1:39" ht="19.899999999999999" customHeight="1" x14ac:dyDescent="0.2">
      <c r="A334" s="86"/>
      <c r="B334" s="121" t="s">
        <v>24</v>
      </c>
      <c r="C334" s="2">
        <v>11903.03974</v>
      </c>
      <c r="D334" s="2">
        <f>C334</f>
        <v>11903.03974</v>
      </c>
      <c r="E334" s="2">
        <v>0</v>
      </c>
      <c r="F334" s="2">
        <v>0</v>
      </c>
      <c r="G334" s="110">
        <f t="shared" si="130"/>
        <v>0</v>
      </c>
      <c r="H334" s="2"/>
      <c r="I334" s="2"/>
      <c r="J334" s="2"/>
      <c r="K334" s="110">
        <f t="shared" ref="K334:K337" si="149">L334+M334+N334</f>
        <v>0</v>
      </c>
      <c r="L334" s="2"/>
      <c r="M334" s="110"/>
      <c r="N334" s="112"/>
      <c r="O334" s="110">
        <f t="shared" si="132"/>
        <v>7900.8938600000001</v>
      </c>
      <c r="P334" s="2">
        <v>0</v>
      </c>
      <c r="Q334" s="2">
        <v>7900.8938600000001</v>
      </c>
      <c r="R334" s="2">
        <v>0</v>
      </c>
      <c r="S334" s="110">
        <v>7900.8938600000001</v>
      </c>
      <c r="T334" s="2" t="s">
        <v>128</v>
      </c>
      <c r="U334" s="2">
        <v>7900.8938600000001</v>
      </c>
      <c r="V334" s="2" t="s">
        <v>128</v>
      </c>
      <c r="W334" s="110">
        <v>7900.8938600000001</v>
      </c>
      <c r="X334" s="2" t="s">
        <v>128</v>
      </c>
      <c r="Y334" s="2">
        <v>7900.8938600000001</v>
      </c>
      <c r="Z334" s="2" t="s">
        <v>128</v>
      </c>
      <c r="AA334" s="103">
        <f t="shared" si="133"/>
        <v>0</v>
      </c>
      <c r="AB334" s="2">
        <f t="shared" si="146"/>
        <v>0</v>
      </c>
      <c r="AC334" s="110">
        <f t="shared" si="147"/>
        <v>0</v>
      </c>
      <c r="AD334" s="112">
        <f t="shared" si="147"/>
        <v>0</v>
      </c>
      <c r="AE334" s="110">
        <f t="shared" si="136"/>
        <v>0</v>
      </c>
      <c r="AF334" s="2">
        <v>0</v>
      </c>
      <c r="AG334" s="110">
        <v>0</v>
      </c>
      <c r="AH334" s="112">
        <v>0</v>
      </c>
      <c r="AI334" s="110"/>
      <c r="AJ334" s="110"/>
      <c r="AL334" s="3"/>
      <c r="AM334" s="3"/>
    </row>
    <row r="335" spans="1:39" ht="19.899999999999999" customHeight="1" x14ac:dyDescent="0.2">
      <c r="A335" s="86"/>
      <c r="B335" s="121" t="s">
        <v>25</v>
      </c>
      <c r="C335" s="2">
        <v>6487.5690000000004</v>
      </c>
      <c r="D335" s="2"/>
      <c r="E335" s="2">
        <v>0</v>
      </c>
      <c r="F335" s="2">
        <v>0</v>
      </c>
      <c r="G335" s="110">
        <f t="shared" si="130"/>
        <v>0</v>
      </c>
      <c r="H335" s="2"/>
      <c r="I335" s="2"/>
      <c r="J335" s="2"/>
      <c r="K335" s="110">
        <f t="shared" si="149"/>
        <v>0</v>
      </c>
      <c r="L335" s="2"/>
      <c r="M335" s="110"/>
      <c r="N335" s="112"/>
      <c r="O335" s="110">
        <f t="shared" si="132"/>
        <v>0</v>
      </c>
      <c r="P335" s="2">
        <v>0</v>
      </c>
      <c r="Q335" s="2">
        <v>0</v>
      </c>
      <c r="R335" s="2">
        <v>0</v>
      </c>
      <c r="S335" s="110">
        <v>0</v>
      </c>
      <c r="T335" s="2" t="s">
        <v>128</v>
      </c>
      <c r="U335" s="2" t="s">
        <v>128</v>
      </c>
      <c r="V335" s="2" t="s">
        <v>128</v>
      </c>
      <c r="W335" s="110">
        <v>0</v>
      </c>
      <c r="X335" s="2" t="s">
        <v>128</v>
      </c>
      <c r="Y335" s="2" t="s">
        <v>128</v>
      </c>
      <c r="Z335" s="2" t="s">
        <v>128</v>
      </c>
      <c r="AA335" s="103">
        <f t="shared" si="133"/>
        <v>0</v>
      </c>
      <c r="AB335" s="2">
        <f t="shared" si="146"/>
        <v>0</v>
      </c>
      <c r="AC335" s="110">
        <f t="shared" si="147"/>
        <v>0</v>
      </c>
      <c r="AD335" s="112">
        <f t="shared" si="147"/>
        <v>0</v>
      </c>
      <c r="AE335" s="110">
        <f t="shared" si="136"/>
        <v>0</v>
      </c>
      <c r="AF335" s="2">
        <v>0</v>
      </c>
      <c r="AG335" s="110">
        <v>0</v>
      </c>
      <c r="AH335" s="112">
        <v>0</v>
      </c>
      <c r="AI335" s="110"/>
      <c r="AJ335" s="110"/>
      <c r="AL335" s="3"/>
      <c r="AM335" s="3"/>
    </row>
    <row r="336" spans="1:39" ht="19.899999999999999" customHeight="1" x14ac:dyDescent="0.2">
      <c r="A336" s="86"/>
      <c r="B336" s="121" t="s">
        <v>26</v>
      </c>
      <c r="C336" s="2">
        <v>0</v>
      </c>
      <c r="D336" s="2"/>
      <c r="E336" s="2">
        <v>0</v>
      </c>
      <c r="F336" s="2">
        <v>0</v>
      </c>
      <c r="G336" s="110">
        <f t="shared" si="130"/>
        <v>0</v>
      </c>
      <c r="H336" s="2"/>
      <c r="I336" s="2"/>
      <c r="J336" s="2"/>
      <c r="K336" s="110">
        <f t="shared" si="149"/>
        <v>0</v>
      </c>
      <c r="L336" s="2"/>
      <c r="M336" s="110"/>
      <c r="N336" s="112"/>
      <c r="O336" s="110">
        <f t="shared" si="132"/>
        <v>0</v>
      </c>
      <c r="P336" s="2">
        <v>0</v>
      </c>
      <c r="Q336" s="2">
        <v>0</v>
      </c>
      <c r="R336" s="2">
        <v>0</v>
      </c>
      <c r="S336" s="110">
        <v>0</v>
      </c>
      <c r="T336" s="2" t="s">
        <v>128</v>
      </c>
      <c r="U336" s="2" t="s">
        <v>128</v>
      </c>
      <c r="V336" s="2" t="s">
        <v>128</v>
      </c>
      <c r="W336" s="110">
        <v>0</v>
      </c>
      <c r="X336" s="2" t="s">
        <v>128</v>
      </c>
      <c r="Y336" s="2" t="s">
        <v>128</v>
      </c>
      <c r="Z336" s="2" t="s">
        <v>128</v>
      </c>
      <c r="AA336" s="103">
        <f t="shared" si="133"/>
        <v>0</v>
      </c>
      <c r="AB336" s="2">
        <f t="shared" si="146"/>
        <v>0</v>
      </c>
      <c r="AC336" s="110">
        <f t="shared" si="147"/>
        <v>0</v>
      </c>
      <c r="AD336" s="112">
        <f t="shared" si="147"/>
        <v>0</v>
      </c>
      <c r="AE336" s="110">
        <f t="shared" si="136"/>
        <v>0</v>
      </c>
      <c r="AF336" s="2">
        <v>0</v>
      </c>
      <c r="AG336" s="110">
        <v>0</v>
      </c>
      <c r="AH336" s="112">
        <v>0</v>
      </c>
      <c r="AI336" s="110"/>
      <c r="AJ336" s="110"/>
      <c r="AL336" s="3"/>
      <c r="AM336" s="3"/>
    </row>
    <row r="337" spans="1:39" ht="19.899999999999999" customHeight="1" x14ac:dyDescent="0.2">
      <c r="A337" s="86"/>
      <c r="B337" s="121" t="s">
        <v>27</v>
      </c>
      <c r="C337" s="2">
        <v>4831.0789299999997</v>
      </c>
      <c r="D337" s="2">
        <f>C337</f>
        <v>4831.0789299999997</v>
      </c>
      <c r="E337" s="2">
        <v>0</v>
      </c>
      <c r="F337" s="2">
        <v>0</v>
      </c>
      <c r="G337" s="110">
        <f t="shared" si="130"/>
        <v>0</v>
      </c>
      <c r="H337" s="2"/>
      <c r="I337" s="2"/>
      <c r="J337" s="2"/>
      <c r="K337" s="110">
        <f t="shared" si="149"/>
        <v>0</v>
      </c>
      <c r="L337" s="2"/>
      <c r="M337" s="110"/>
      <c r="N337" s="112"/>
      <c r="O337" s="110">
        <f t="shared" si="132"/>
        <v>317.50613999999939</v>
      </c>
      <c r="P337" s="2">
        <v>0</v>
      </c>
      <c r="Q337" s="2">
        <v>317.50613999999939</v>
      </c>
      <c r="R337" s="2">
        <v>0</v>
      </c>
      <c r="S337" s="110">
        <f>SUM(T337:V337)</f>
        <v>300.63963999999942</v>
      </c>
      <c r="T337" s="2">
        <f>SUM(T333)-SUM(T334:T336)</f>
        <v>0</v>
      </c>
      <c r="U337" s="2">
        <f>SUM(U333)-SUM(U334:U336)</f>
        <v>300.63963999999942</v>
      </c>
      <c r="V337" s="2">
        <f>SUM(V333)-SUM(V334:V336)</f>
        <v>0</v>
      </c>
      <c r="W337" s="110">
        <f>SUM(X337:Z337)</f>
        <v>300.63963999999942</v>
      </c>
      <c r="X337" s="2">
        <f>SUM(X333)-SUM(X334:X336)</f>
        <v>0</v>
      </c>
      <c r="Y337" s="2">
        <f>SUM(Y333)-SUM(Y334:Y336)</f>
        <v>300.63963999999942</v>
      </c>
      <c r="Z337" s="2">
        <f>SUM(Z333)-SUM(Z334:Z336)</f>
        <v>0</v>
      </c>
      <c r="AA337" s="103">
        <f t="shared" si="133"/>
        <v>0</v>
      </c>
      <c r="AB337" s="2">
        <f t="shared" si="146"/>
        <v>0</v>
      </c>
      <c r="AC337" s="110">
        <f t="shared" si="147"/>
        <v>0</v>
      </c>
      <c r="AD337" s="112">
        <f t="shared" si="147"/>
        <v>0</v>
      </c>
      <c r="AE337" s="110">
        <f t="shared" si="136"/>
        <v>0</v>
      </c>
      <c r="AF337" s="2">
        <v>0</v>
      </c>
      <c r="AG337" s="110">
        <v>0</v>
      </c>
      <c r="AH337" s="112">
        <v>0</v>
      </c>
      <c r="AI337" s="110"/>
      <c r="AJ337" s="110"/>
      <c r="AL337" s="3"/>
      <c r="AM337" s="3"/>
    </row>
    <row r="338" spans="1:39" ht="77.25" customHeight="1" x14ac:dyDescent="0.2">
      <c r="A338" s="115"/>
      <c r="B338" s="122" t="s">
        <v>40</v>
      </c>
      <c r="C338" s="14">
        <f>SUM(SUM(C339,C344,C349,C354,C359,C364,C369,C374,C379,C384,C389,C394,C399,C404,C409,C414,C419,C424,C429,C434,C439,C444,C449,C454,C459,C464,C469,C474,C479,C484,C489,C494,C499,C504,C509))</f>
        <v>395287.09297515586</v>
      </c>
      <c r="D338" s="14">
        <f t="shared" ref="D338:AH338" si="150">SUM(SUM(D339,D344,D349,D354,D359,D364,D369,D374,D379,D384,D389,D394,D399,D404,D409,D414,D419,D424,D429,D434,D439,D444,D449,D454,D459,D464,D469,D474,D479,D484,D489,D494,D499,D504,D509))</f>
        <v>37775.145545155843</v>
      </c>
      <c r="E338" s="14">
        <f t="shared" si="150"/>
        <v>44362.655165155826</v>
      </c>
      <c r="F338" s="14">
        <f t="shared" si="150"/>
        <v>44318.60731515583</v>
      </c>
      <c r="G338" s="14">
        <f t="shared" si="150"/>
        <v>0</v>
      </c>
      <c r="H338" s="14">
        <f t="shared" si="150"/>
        <v>0</v>
      </c>
      <c r="I338" s="14">
        <f t="shared" si="150"/>
        <v>0</v>
      </c>
      <c r="J338" s="14">
        <f t="shared" si="150"/>
        <v>0</v>
      </c>
      <c r="K338" s="14">
        <f t="shared" si="150"/>
        <v>37.755299999999998</v>
      </c>
      <c r="L338" s="14">
        <f t="shared" si="150"/>
        <v>0</v>
      </c>
      <c r="M338" s="14">
        <f t="shared" si="150"/>
        <v>37.755299999999998</v>
      </c>
      <c r="N338" s="14">
        <f t="shared" si="150"/>
        <v>0</v>
      </c>
      <c r="O338" s="14">
        <f t="shared" si="150"/>
        <v>42686.500000000022</v>
      </c>
      <c r="P338" s="14">
        <f t="shared" si="150"/>
        <v>0</v>
      </c>
      <c r="Q338" s="14">
        <f t="shared" si="150"/>
        <v>42686.500000000022</v>
      </c>
      <c r="R338" s="14">
        <f t="shared" si="150"/>
        <v>0</v>
      </c>
      <c r="S338" s="14">
        <f t="shared" si="150"/>
        <v>38115.617420000002</v>
      </c>
      <c r="T338" s="14">
        <f t="shared" si="150"/>
        <v>0</v>
      </c>
      <c r="U338" s="14">
        <f t="shared" si="150"/>
        <v>38115.617420000002</v>
      </c>
      <c r="V338" s="14">
        <f t="shared" si="150"/>
        <v>0</v>
      </c>
      <c r="W338" s="14">
        <f t="shared" si="150"/>
        <v>38115.61742000001</v>
      </c>
      <c r="X338" s="14">
        <f t="shared" si="150"/>
        <v>0</v>
      </c>
      <c r="Y338" s="14">
        <f t="shared" si="150"/>
        <v>38115.61742000001</v>
      </c>
      <c r="Z338" s="14">
        <f t="shared" si="150"/>
        <v>0</v>
      </c>
      <c r="AA338" s="14">
        <f t="shared" si="150"/>
        <v>0</v>
      </c>
      <c r="AB338" s="14">
        <f t="shared" si="150"/>
        <v>0</v>
      </c>
      <c r="AC338" s="14">
        <f t="shared" si="150"/>
        <v>0</v>
      </c>
      <c r="AD338" s="14">
        <f t="shared" si="150"/>
        <v>0</v>
      </c>
      <c r="AE338" s="14">
        <f t="shared" si="150"/>
        <v>44.047849999999997</v>
      </c>
      <c r="AF338" s="14">
        <f t="shared" si="150"/>
        <v>0</v>
      </c>
      <c r="AG338" s="14">
        <f t="shared" si="150"/>
        <v>44.047849999999997</v>
      </c>
      <c r="AH338" s="14">
        <f t="shared" si="150"/>
        <v>0</v>
      </c>
      <c r="AI338" s="14"/>
      <c r="AJ338" s="14"/>
      <c r="AL338" s="3"/>
      <c r="AM338" s="3"/>
    </row>
    <row r="339" spans="1:39" ht="60.75" customHeight="1" x14ac:dyDescent="0.2">
      <c r="A339" s="86">
        <v>54</v>
      </c>
      <c r="B339" s="120" t="s">
        <v>316</v>
      </c>
      <c r="C339" s="24">
        <v>9437.7936900000022</v>
      </c>
      <c r="D339" s="24">
        <f>SUM(D340:D343)</f>
        <v>989.27336999999989</v>
      </c>
      <c r="E339" s="24">
        <v>582.83857</v>
      </c>
      <c r="F339" s="24">
        <v>576.54602</v>
      </c>
      <c r="G339" s="108">
        <f t="shared" ref="G339:G402" si="151">H339+I339+J339</f>
        <v>0</v>
      </c>
      <c r="H339" s="108">
        <f>SUM(H340:H343)</f>
        <v>0</v>
      </c>
      <c r="I339" s="108">
        <f>SUM(I340:I343)</f>
        <v>0</v>
      </c>
      <c r="J339" s="108">
        <f>SUM(J340:J343)</f>
        <v>0</v>
      </c>
      <c r="K339" s="108">
        <f t="shared" ref="K339:K402" si="152">L339+M339+N339</f>
        <v>0</v>
      </c>
      <c r="L339" s="24">
        <f>SUM(L340:L343)</f>
        <v>0</v>
      </c>
      <c r="M339" s="24">
        <f>SUM(M340:M343)</f>
        <v>0</v>
      </c>
      <c r="N339" s="24">
        <f>SUM(N340:N343)</f>
        <v>0</v>
      </c>
      <c r="O339" s="108">
        <f t="shared" ref="O339:O402" si="153">P339+Q339+R339</f>
        <v>1884.6000000000004</v>
      </c>
      <c r="P339" s="24">
        <v>0</v>
      </c>
      <c r="Q339" s="24">
        <v>1884.6000000000004</v>
      </c>
      <c r="R339" s="24">
        <v>0</v>
      </c>
      <c r="S339" s="110">
        <f>SUM(T339,U339,V339)</f>
        <v>1808.01559</v>
      </c>
      <c r="T339" s="2" t="s">
        <v>128</v>
      </c>
      <c r="U339" s="2">
        <v>1808.01559</v>
      </c>
      <c r="V339" s="2" t="s">
        <v>128</v>
      </c>
      <c r="W339" s="29">
        <f>SUM(X339,Y339,Z339)</f>
        <v>1808.01559</v>
      </c>
      <c r="X339" s="111" t="s">
        <v>128</v>
      </c>
      <c r="Y339" s="111">
        <v>1808.01559</v>
      </c>
      <c r="Z339" s="111" t="s">
        <v>128</v>
      </c>
      <c r="AA339" s="103">
        <f t="shared" ref="AA339:AA397" si="154">SUM(AB339:AD339)</f>
        <v>0</v>
      </c>
      <c r="AB339" s="2">
        <f t="shared" ref="AB339:AB378" si="155">SUM(X339,H339)-SUM(L339)-SUM(T339,-AF339)</f>
        <v>0</v>
      </c>
      <c r="AC339" s="110">
        <v>0</v>
      </c>
      <c r="AD339" s="112">
        <f t="shared" ref="AC339:AD378" si="156">SUM(Z339,J339)-SUM(N339)-SUM(V339,-AH339)</f>
        <v>0</v>
      </c>
      <c r="AE339" s="29">
        <f t="shared" ref="AE339:AE407" si="157">AF339+AG339+AH339</f>
        <v>6.2925500000000003</v>
      </c>
      <c r="AF339" s="111">
        <f>SUM(AF340:AF343)</f>
        <v>0</v>
      </c>
      <c r="AG339" s="29">
        <f t="shared" ref="AG339:AH339" si="158">SUM(AG340:AG343)</f>
        <v>6.2925500000000003</v>
      </c>
      <c r="AH339" s="113">
        <f t="shared" si="158"/>
        <v>0</v>
      </c>
      <c r="AI339" s="29"/>
      <c r="AJ339" s="123"/>
      <c r="AL339" s="3"/>
      <c r="AM339" s="3"/>
    </row>
    <row r="340" spans="1:39" ht="19.899999999999999" customHeight="1" x14ac:dyDescent="0.2">
      <c r="A340" s="86"/>
      <c r="B340" s="114" t="s">
        <v>24</v>
      </c>
      <c r="C340" s="2">
        <v>580.41449999999998</v>
      </c>
      <c r="D340" s="2">
        <f>C340</f>
        <v>580.41449999999998</v>
      </c>
      <c r="E340" s="2">
        <v>555.23608000000002</v>
      </c>
      <c r="F340" s="2">
        <v>555.23608000000002</v>
      </c>
      <c r="G340" s="110">
        <f t="shared" si="151"/>
        <v>0</v>
      </c>
      <c r="H340" s="2"/>
      <c r="I340" s="2"/>
      <c r="J340" s="2"/>
      <c r="K340" s="110">
        <f t="shared" si="152"/>
        <v>0</v>
      </c>
      <c r="L340" s="19"/>
      <c r="M340" s="14"/>
      <c r="N340" s="20"/>
      <c r="O340" s="110">
        <f t="shared" si="153"/>
        <v>25.178419999999999</v>
      </c>
      <c r="P340" s="2">
        <v>0</v>
      </c>
      <c r="Q340" s="2">
        <v>25.178419999999999</v>
      </c>
      <c r="R340" s="2">
        <v>0</v>
      </c>
      <c r="S340" s="110">
        <v>25.178419999999999</v>
      </c>
      <c r="T340" s="2" t="s">
        <v>128</v>
      </c>
      <c r="U340" s="2">
        <v>25.178419999999999</v>
      </c>
      <c r="V340" s="2" t="s">
        <v>128</v>
      </c>
      <c r="W340" s="110">
        <v>25.178419999999999</v>
      </c>
      <c r="X340" s="2" t="s">
        <v>128</v>
      </c>
      <c r="Y340" s="2">
        <v>25.178419999999999</v>
      </c>
      <c r="Z340" s="2" t="s">
        <v>128</v>
      </c>
      <c r="AA340" s="103">
        <f t="shared" si="154"/>
        <v>0</v>
      </c>
      <c r="AB340" s="2">
        <f t="shared" si="155"/>
        <v>0</v>
      </c>
      <c r="AC340" s="110">
        <f t="shared" si="156"/>
        <v>0</v>
      </c>
      <c r="AD340" s="112">
        <f t="shared" si="156"/>
        <v>0</v>
      </c>
      <c r="AE340" s="110">
        <f t="shared" si="157"/>
        <v>0</v>
      </c>
      <c r="AF340" s="2">
        <v>0</v>
      </c>
      <c r="AG340" s="110">
        <v>0</v>
      </c>
      <c r="AH340" s="112">
        <v>0</v>
      </c>
      <c r="AI340" s="14"/>
      <c r="AJ340" s="14"/>
      <c r="AL340" s="3"/>
      <c r="AM340" s="3"/>
    </row>
    <row r="341" spans="1:39" ht="19.899999999999999" customHeight="1" x14ac:dyDescent="0.2">
      <c r="A341" s="86"/>
      <c r="B341" s="114" t="s">
        <v>25</v>
      </c>
      <c r="C341" s="2">
        <v>7029.5115999999998</v>
      </c>
      <c r="D341" s="2"/>
      <c r="E341" s="2">
        <v>0</v>
      </c>
      <c r="F341" s="2">
        <v>0</v>
      </c>
      <c r="G341" s="110">
        <f t="shared" si="151"/>
        <v>0</v>
      </c>
      <c r="H341" s="2"/>
      <c r="I341" s="2"/>
      <c r="J341" s="2"/>
      <c r="K341" s="110">
        <f t="shared" si="152"/>
        <v>0</v>
      </c>
      <c r="L341" s="19"/>
      <c r="M341" s="14"/>
      <c r="N341" s="20"/>
      <c r="O341" s="110">
        <f t="shared" si="153"/>
        <v>1650</v>
      </c>
      <c r="P341" s="2">
        <v>0</v>
      </c>
      <c r="Q341" s="2">
        <v>1650</v>
      </c>
      <c r="R341" s="2">
        <v>0</v>
      </c>
      <c r="S341" s="110">
        <v>1582.3192999999999</v>
      </c>
      <c r="T341" s="2" t="s">
        <v>128</v>
      </c>
      <c r="U341" s="2">
        <v>1582.3192999999999</v>
      </c>
      <c r="V341" s="2" t="s">
        <v>128</v>
      </c>
      <c r="W341" s="110">
        <v>1582.3192999999999</v>
      </c>
      <c r="X341" s="2" t="s">
        <v>128</v>
      </c>
      <c r="Y341" s="2">
        <v>1582.3192999999999</v>
      </c>
      <c r="Z341" s="2" t="s">
        <v>128</v>
      </c>
      <c r="AA341" s="103">
        <f t="shared" si="154"/>
        <v>0</v>
      </c>
      <c r="AB341" s="2">
        <f t="shared" si="155"/>
        <v>0</v>
      </c>
      <c r="AC341" s="110">
        <f t="shared" si="156"/>
        <v>0</v>
      </c>
      <c r="AD341" s="112">
        <f t="shared" si="156"/>
        <v>0</v>
      </c>
      <c r="AE341" s="110">
        <f t="shared" si="157"/>
        <v>0</v>
      </c>
      <c r="AF341" s="2">
        <v>0</v>
      </c>
      <c r="AG341" s="110">
        <v>0</v>
      </c>
      <c r="AH341" s="112">
        <v>0</v>
      </c>
      <c r="AI341" s="14"/>
      <c r="AJ341" s="14"/>
      <c r="AL341" s="3"/>
      <c r="AM341" s="3"/>
    </row>
    <row r="342" spans="1:39" ht="19.899999999999999" customHeight="1" x14ac:dyDescent="0.2">
      <c r="A342" s="86"/>
      <c r="B342" s="114" t="s">
        <v>26</v>
      </c>
      <c r="C342" s="2">
        <v>1419.0087200000003</v>
      </c>
      <c r="D342" s="2"/>
      <c r="E342" s="2">
        <v>0</v>
      </c>
      <c r="F342" s="2">
        <v>0</v>
      </c>
      <c r="G342" s="110">
        <f t="shared" si="151"/>
        <v>0</v>
      </c>
      <c r="H342" s="2"/>
      <c r="I342" s="2"/>
      <c r="J342" s="2"/>
      <c r="K342" s="110">
        <f t="shared" si="152"/>
        <v>0</v>
      </c>
      <c r="L342" s="19"/>
      <c r="M342" s="14"/>
      <c r="N342" s="20"/>
      <c r="O342" s="110">
        <f t="shared" si="153"/>
        <v>126.34308000000001</v>
      </c>
      <c r="P342" s="2">
        <v>0</v>
      </c>
      <c r="Q342" s="2">
        <v>126.34308000000001</v>
      </c>
      <c r="R342" s="2">
        <v>0</v>
      </c>
      <c r="S342" s="110">
        <v>126.34317</v>
      </c>
      <c r="T342" s="2" t="s">
        <v>128</v>
      </c>
      <c r="U342" s="2">
        <v>126.34317</v>
      </c>
      <c r="V342" s="2" t="s">
        <v>128</v>
      </c>
      <c r="W342" s="110">
        <v>126.34317</v>
      </c>
      <c r="X342" s="2" t="s">
        <v>128</v>
      </c>
      <c r="Y342" s="2">
        <v>126.34317</v>
      </c>
      <c r="Z342" s="2" t="s">
        <v>128</v>
      </c>
      <c r="AA342" s="103">
        <f t="shared" si="154"/>
        <v>0</v>
      </c>
      <c r="AB342" s="2">
        <f t="shared" si="155"/>
        <v>0</v>
      </c>
      <c r="AC342" s="110">
        <f t="shared" si="156"/>
        <v>0</v>
      </c>
      <c r="AD342" s="112">
        <f t="shared" si="156"/>
        <v>0</v>
      </c>
      <c r="AE342" s="110">
        <f t="shared" si="157"/>
        <v>0</v>
      </c>
      <c r="AF342" s="2">
        <v>0</v>
      </c>
      <c r="AG342" s="110">
        <v>0</v>
      </c>
      <c r="AH342" s="112">
        <v>0</v>
      </c>
      <c r="AI342" s="14"/>
      <c r="AJ342" s="14"/>
      <c r="AL342" s="3"/>
      <c r="AM342" s="3"/>
    </row>
    <row r="343" spans="1:39" ht="19.899999999999999" customHeight="1" x14ac:dyDescent="0.2">
      <c r="A343" s="86"/>
      <c r="B343" s="114" t="s">
        <v>27</v>
      </c>
      <c r="C343" s="2">
        <v>408.85886999999997</v>
      </c>
      <c r="D343" s="2">
        <f>C343</f>
        <v>408.85886999999997</v>
      </c>
      <c r="E343" s="2">
        <v>27.60249</v>
      </c>
      <c r="F343" s="2">
        <v>21.309940000000001</v>
      </c>
      <c r="G343" s="110">
        <f t="shared" si="151"/>
        <v>0</v>
      </c>
      <c r="H343" s="2"/>
      <c r="I343" s="2"/>
      <c r="J343" s="2"/>
      <c r="K343" s="110">
        <f t="shared" si="152"/>
        <v>0</v>
      </c>
      <c r="L343" s="19"/>
      <c r="M343" s="14"/>
      <c r="N343" s="20"/>
      <c r="O343" s="110">
        <f t="shared" si="153"/>
        <v>83.078500000000403</v>
      </c>
      <c r="P343" s="2">
        <v>0</v>
      </c>
      <c r="Q343" s="2">
        <v>83.078500000000403</v>
      </c>
      <c r="R343" s="2">
        <v>0</v>
      </c>
      <c r="S343" s="110">
        <f>SUM(T343:V343)</f>
        <v>74.17470000000003</v>
      </c>
      <c r="T343" s="2">
        <f>SUM(T339)-SUM(T340:T342)</f>
        <v>0</v>
      </c>
      <c r="U343" s="2">
        <f>SUM(U339)-SUM(U340:U342)</f>
        <v>74.17470000000003</v>
      </c>
      <c r="V343" s="2">
        <f>SUM(V339)-SUM(V340:V342)</f>
        <v>0</v>
      </c>
      <c r="W343" s="110">
        <f>SUM(X343:Z343)</f>
        <v>74.17470000000003</v>
      </c>
      <c r="X343" s="2">
        <f>SUM(X339)-SUM(X340:X342)</f>
        <v>0</v>
      </c>
      <c r="Y343" s="2">
        <f>SUM(Y339)-SUM(Y340:Y342)</f>
        <v>74.17470000000003</v>
      </c>
      <c r="Z343" s="2">
        <f>SUM(Z339)-SUM(Z340:Z342)</f>
        <v>0</v>
      </c>
      <c r="AA343" s="103">
        <f t="shared" si="154"/>
        <v>0</v>
      </c>
      <c r="AB343" s="2">
        <f t="shared" si="155"/>
        <v>0</v>
      </c>
      <c r="AC343" s="110">
        <v>0</v>
      </c>
      <c r="AD343" s="112">
        <f t="shared" si="156"/>
        <v>0</v>
      </c>
      <c r="AE343" s="110">
        <f t="shared" si="157"/>
        <v>6.2925500000000003</v>
      </c>
      <c r="AF343" s="2">
        <v>0</v>
      </c>
      <c r="AG343" s="110">
        <v>6.2925500000000003</v>
      </c>
      <c r="AH343" s="112">
        <v>0</v>
      </c>
      <c r="AI343" s="14"/>
      <c r="AJ343" s="14"/>
      <c r="AL343" s="3"/>
      <c r="AM343" s="3"/>
    </row>
    <row r="344" spans="1:39" ht="60" customHeight="1" x14ac:dyDescent="0.2">
      <c r="A344" s="86">
        <v>55</v>
      </c>
      <c r="B344" s="120" t="s">
        <v>184</v>
      </c>
      <c r="C344" s="24">
        <v>8716.6703200000011</v>
      </c>
      <c r="D344" s="24">
        <f>SUM(D345:D348)</f>
        <v>966.67031999999995</v>
      </c>
      <c r="E344" s="24">
        <v>336.91044999999997</v>
      </c>
      <c r="F344" s="24">
        <v>336.91044999999997</v>
      </c>
      <c r="G344" s="108">
        <f t="shared" si="151"/>
        <v>0</v>
      </c>
      <c r="H344" s="108">
        <f>SUM(H345:H348)</f>
        <v>0</v>
      </c>
      <c r="I344" s="108">
        <f>SUM(I345:I348)</f>
        <v>0</v>
      </c>
      <c r="J344" s="108">
        <f>SUM(J345:J348)</f>
        <v>0</v>
      </c>
      <c r="K344" s="108">
        <f t="shared" si="152"/>
        <v>0</v>
      </c>
      <c r="L344" s="24">
        <f>SUM(L345:L348)</f>
        <v>0</v>
      </c>
      <c r="M344" s="24">
        <f>SUM(M345:M348)</f>
        <v>0</v>
      </c>
      <c r="N344" s="24">
        <f>SUM(N345:N348)</f>
        <v>0</v>
      </c>
      <c r="O344" s="108">
        <f t="shared" si="153"/>
        <v>247.4</v>
      </c>
      <c r="P344" s="24">
        <v>0</v>
      </c>
      <c r="Q344" s="24">
        <v>247.4</v>
      </c>
      <c r="R344" s="24">
        <v>0</v>
      </c>
      <c r="S344" s="110">
        <f>SUM(T344,U344,V344)</f>
        <v>7.4542999999999999</v>
      </c>
      <c r="T344" s="2" t="s">
        <v>128</v>
      </c>
      <c r="U344" s="2">
        <v>7.4542999999999999</v>
      </c>
      <c r="V344" s="2" t="s">
        <v>128</v>
      </c>
      <c r="W344" s="29">
        <f>SUM(X344,Y344,Z344)</f>
        <v>7.4542999999999999</v>
      </c>
      <c r="X344" s="111" t="s">
        <v>128</v>
      </c>
      <c r="Y344" s="111">
        <v>7.4542999999999999</v>
      </c>
      <c r="Z344" s="111" t="s">
        <v>128</v>
      </c>
      <c r="AA344" s="103">
        <f t="shared" si="154"/>
        <v>0</v>
      </c>
      <c r="AB344" s="2">
        <f t="shared" si="155"/>
        <v>0</v>
      </c>
      <c r="AC344" s="110">
        <f t="shared" si="156"/>
        <v>0</v>
      </c>
      <c r="AD344" s="112">
        <f t="shared" si="156"/>
        <v>0</v>
      </c>
      <c r="AE344" s="29">
        <f t="shared" si="157"/>
        <v>0</v>
      </c>
      <c r="AF344" s="111">
        <f>SUM(AF345:AF348)</f>
        <v>0</v>
      </c>
      <c r="AG344" s="29">
        <f t="shared" ref="AG344:AH344" si="159">SUM(AG345:AG348)</f>
        <v>0</v>
      </c>
      <c r="AH344" s="113">
        <f t="shared" si="159"/>
        <v>0</v>
      </c>
      <c r="AI344" s="123"/>
      <c r="AJ344" s="123"/>
      <c r="AL344" s="3"/>
      <c r="AM344" s="3"/>
    </row>
    <row r="345" spans="1:39" ht="19.899999999999999" customHeight="1" x14ac:dyDescent="0.2">
      <c r="A345" s="86"/>
      <c r="B345" s="114" t="s">
        <v>24</v>
      </c>
      <c r="C345" s="2">
        <v>555.23608000000002</v>
      </c>
      <c r="D345" s="2">
        <f>C345</f>
        <v>555.23608000000002</v>
      </c>
      <c r="E345" s="2">
        <v>324.45776999999998</v>
      </c>
      <c r="F345" s="2">
        <v>324.45776999999998</v>
      </c>
      <c r="G345" s="110">
        <f t="shared" si="151"/>
        <v>0</v>
      </c>
      <c r="H345" s="2"/>
      <c r="I345" s="2"/>
      <c r="J345" s="2"/>
      <c r="K345" s="110">
        <f t="shared" si="152"/>
        <v>0</v>
      </c>
      <c r="L345" s="19"/>
      <c r="M345" s="14"/>
      <c r="N345" s="20"/>
      <c r="O345" s="110">
        <f t="shared" si="153"/>
        <v>230.77831000000003</v>
      </c>
      <c r="P345" s="2">
        <v>0</v>
      </c>
      <c r="Q345" s="2">
        <v>230.77831000000003</v>
      </c>
      <c r="R345" s="2">
        <v>0</v>
      </c>
      <c r="S345" s="110">
        <v>0</v>
      </c>
      <c r="T345" s="2" t="s">
        <v>128</v>
      </c>
      <c r="U345" s="2" t="s">
        <v>128</v>
      </c>
      <c r="V345" s="2" t="s">
        <v>128</v>
      </c>
      <c r="W345" s="110">
        <v>0</v>
      </c>
      <c r="X345" s="2" t="s">
        <v>128</v>
      </c>
      <c r="Y345" s="2" t="s">
        <v>128</v>
      </c>
      <c r="Z345" s="2" t="s">
        <v>128</v>
      </c>
      <c r="AA345" s="103">
        <f t="shared" si="154"/>
        <v>0</v>
      </c>
      <c r="AB345" s="2">
        <f t="shared" si="155"/>
        <v>0</v>
      </c>
      <c r="AC345" s="110">
        <f t="shared" si="156"/>
        <v>0</v>
      </c>
      <c r="AD345" s="112">
        <f t="shared" si="156"/>
        <v>0</v>
      </c>
      <c r="AE345" s="110">
        <f t="shared" si="157"/>
        <v>0</v>
      </c>
      <c r="AF345" s="2">
        <v>0</v>
      </c>
      <c r="AG345" s="110">
        <v>0</v>
      </c>
      <c r="AH345" s="112">
        <v>0</v>
      </c>
      <c r="AI345" s="14"/>
      <c r="AJ345" s="14"/>
      <c r="AL345" s="3"/>
      <c r="AM345" s="3"/>
    </row>
    <row r="346" spans="1:39" ht="19.899999999999999" customHeight="1" x14ac:dyDescent="0.2">
      <c r="A346" s="86"/>
      <c r="B346" s="114" t="s">
        <v>25</v>
      </c>
      <c r="C346" s="2">
        <v>6500</v>
      </c>
      <c r="D346" s="2"/>
      <c r="E346" s="2">
        <v>0</v>
      </c>
      <c r="F346" s="2">
        <v>0</v>
      </c>
      <c r="G346" s="110">
        <f t="shared" si="151"/>
        <v>0</v>
      </c>
      <c r="H346" s="2"/>
      <c r="I346" s="2"/>
      <c r="J346" s="2"/>
      <c r="K346" s="110">
        <f t="shared" si="152"/>
        <v>0</v>
      </c>
      <c r="L346" s="19"/>
      <c r="M346" s="14"/>
      <c r="N346" s="20"/>
      <c r="O346" s="110">
        <f t="shared" si="153"/>
        <v>0</v>
      </c>
      <c r="P346" s="2">
        <v>0</v>
      </c>
      <c r="Q346" s="2">
        <v>0</v>
      </c>
      <c r="R346" s="2">
        <v>0</v>
      </c>
      <c r="S346" s="110">
        <v>0</v>
      </c>
      <c r="T346" s="2" t="s">
        <v>128</v>
      </c>
      <c r="U346" s="2" t="s">
        <v>128</v>
      </c>
      <c r="V346" s="2" t="s">
        <v>128</v>
      </c>
      <c r="W346" s="110">
        <v>0</v>
      </c>
      <c r="X346" s="2" t="s">
        <v>128</v>
      </c>
      <c r="Y346" s="2" t="s">
        <v>128</v>
      </c>
      <c r="Z346" s="2" t="s">
        <v>128</v>
      </c>
      <c r="AA346" s="103">
        <f t="shared" si="154"/>
        <v>0</v>
      </c>
      <c r="AB346" s="2">
        <f t="shared" si="155"/>
        <v>0</v>
      </c>
      <c r="AC346" s="110">
        <f t="shared" si="156"/>
        <v>0</v>
      </c>
      <c r="AD346" s="112">
        <f t="shared" si="156"/>
        <v>0</v>
      </c>
      <c r="AE346" s="110">
        <f t="shared" si="157"/>
        <v>0</v>
      </c>
      <c r="AF346" s="2">
        <v>0</v>
      </c>
      <c r="AG346" s="110">
        <v>0</v>
      </c>
      <c r="AH346" s="112">
        <v>0</v>
      </c>
      <c r="AI346" s="14"/>
      <c r="AJ346" s="14"/>
      <c r="AL346" s="3"/>
      <c r="AM346" s="3"/>
    </row>
    <row r="347" spans="1:39" ht="19.899999999999999" customHeight="1" x14ac:dyDescent="0.2">
      <c r="A347" s="86"/>
      <c r="B347" s="114" t="s">
        <v>26</v>
      </c>
      <c r="C347" s="2">
        <v>1250</v>
      </c>
      <c r="D347" s="2"/>
      <c r="E347" s="2">
        <v>0</v>
      </c>
      <c r="F347" s="2">
        <v>0</v>
      </c>
      <c r="G347" s="110">
        <f t="shared" si="151"/>
        <v>0</v>
      </c>
      <c r="H347" s="2"/>
      <c r="I347" s="2"/>
      <c r="J347" s="2"/>
      <c r="K347" s="110">
        <f t="shared" si="152"/>
        <v>0</v>
      </c>
      <c r="L347" s="19"/>
      <c r="M347" s="14"/>
      <c r="N347" s="20"/>
      <c r="O347" s="110">
        <f t="shared" si="153"/>
        <v>0</v>
      </c>
      <c r="P347" s="2">
        <v>0</v>
      </c>
      <c r="Q347" s="2">
        <v>0</v>
      </c>
      <c r="R347" s="2">
        <v>0</v>
      </c>
      <c r="S347" s="110">
        <v>0</v>
      </c>
      <c r="T347" s="2" t="s">
        <v>128</v>
      </c>
      <c r="U347" s="2" t="s">
        <v>128</v>
      </c>
      <c r="V347" s="2" t="s">
        <v>128</v>
      </c>
      <c r="W347" s="110">
        <v>0</v>
      </c>
      <c r="X347" s="2" t="s">
        <v>128</v>
      </c>
      <c r="Y347" s="2" t="s">
        <v>128</v>
      </c>
      <c r="Z347" s="2" t="s">
        <v>128</v>
      </c>
      <c r="AA347" s="103">
        <f t="shared" si="154"/>
        <v>0</v>
      </c>
      <c r="AB347" s="2">
        <f t="shared" si="155"/>
        <v>0</v>
      </c>
      <c r="AC347" s="110">
        <f t="shared" si="156"/>
        <v>0</v>
      </c>
      <c r="AD347" s="112">
        <f t="shared" si="156"/>
        <v>0</v>
      </c>
      <c r="AE347" s="110">
        <f t="shared" si="157"/>
        <v>0</v>
      </c>
      <c r="AF347" s="2">
        <v>0</v>
      </c>
      <c r="AG347" s="110">
        <v>0</v>
      </c>
      <c r="AH347" s="112">
        <v>0</v>
      </c>
      <c r="AI347" s="14"/>
      <c r="AJ347" s="14"/>
      <c r="AL347" s="3"/>
      <c r="AM347" s="3"/>
    </row>
    <row r="348" spans="1:39" ht="19.899999999999999" customHeight="1" x14ac:dyDescent="0.2">
      <c r="A348" s="86"/>
      <c r="B348" s="114" t="s">
        <v>27</v>
      </c>
      <c r="C348" s="2">
        <v>411.43423999999999</v>
      </c>
      <c r="D348" s="2">
        <f>C348</f>
        <v>411.43423999999999</v>
      </c>
      <c r="E348" s="2">
        <v>12.452680000000001</v>
      </c>
      <c r="F348" s="2">
        <v>12.452680000000001</v>
      </c>
      <c r="G348" s="110">
        <f t="shared" si="151"/>
        <v>0</v>
      </c>
      <c r="H348" s="2"/>
      <c r="I348" s="2"/>
      <c r="J348" s="2"/>
      <c r="K348" s="110">
        <f t="shared" si="152"/>
        <v>0</v>
      </c>
      <c r="L348" s="19"/>
      <c r="M348" s="14"/>
      <c r="N348" s="20"/>
      <c r="O348" s="110">
        <f t="shared" si="153"/>
        <v>16.621689999999987</v>
      </c>
      <c r="P348" s="2">
        <v>0</v>
      </c>
      <c r="Q348" s="2">
        <v>16.621689999999987</v>
      </c>
      <c r="R348" s="2">
        <v>0</v>
      </c>
      <c r="S348" s="110">
        <f>SUM(T348:V348)</f>
        <v>7.4542999999999999</v>
      </c>
      <c r="T348" s="2">
        <f>SUM(T344)-SUM(T345:T347)</f>
        <v>0</v>
      </c>
      <c r="U348" s="2">
        <f>SUM(U344)-SUM(U345:U347)</f>
        <v>7.4542999999999999</v>
      </c>
      <c r="V348" s="2">
        <f>SUM(V344)-SUM(V345:V347)</f>
        <v>0</v>
      </c>
      <c r="W348" s="110">
        <f>SUM(X348:Z348)</f>
        <v>7.4542999999999999</v>
      </c>
      <c r="X348" s="2">
        <f>SUM(X344)-SUM(X345:X347)</f>
        <v>0</v>
      </c>
      <c r="Y348" s="2">
        <f>SUM(Y344)-SUM(Y345:Y347)</f>
        <v>7.4542999999999999</v>
      </c>
      <c r="Z348" s="2">
        <f>SUM(Z344)-SUM(Z345:Z347)</f>
        <v>0</v>
      </c>
      <c r="AA348" s="103">
        <f t="shared" si="154"/>
        <v>0</v>
      </c>
      <c r="AB348" s="2">
        <f t="shared" si="155"/>
        <v>0</v>
      </c>
      <c r="AC348" s="110">
        <f t="shared" si="156"/>
        <v>0</v>
      </c>
      <c r="AD348" s="112">
        <f t="shared" si="156"/>
        <v>0</v>
      </c>
      <c r="AE348" s="110">
        <f t="shared" si="157"/>
        <v>0</v>
      </c>
      <c r="AF348" s="2">
        <v>0</v>
      </c>
      <c r="AG348" s="110">
        <v>0</v>
      </c>
      <c r="AH348" s="112">
        <v>0</v>
      </c>
      <c r="AI348" s="14"/>
      <c r="AJ348" s="14"/>
      <c r="AL348" s="3"/>
      <c r="AM348" s="3"/>
    </row>
    <row r="349" spans="1:39" ht="58.5" customHeight="1" x14ac:dyDescent="0.2">
      <c r="A349" s="86">
        <v>56</v>
      </c>
      <c r="B349" s="120" t="s">
        <v>185</v>
      </c>
      <c r="C349" s="24">
        <v>9830.4341100000001</v>
      </c>
      <c r="D349" s="24">
        <f>SUM(D350:D353)</f>
        <v>1080.4341100000001</v>
      </c>
      <c r="E349" s="24">
        <v>343.81713999999999</v>
      </c>
      <c r="F349" s="24">
        <v>343.81713999999999</v>
      </c>
      <c r="G349" s="108">
        <f t="shared" si="151"/>
        <v>0</v>
      </c>
      <c r="H349" s="108">
        <f>SUM(H350:H353)</f>
        <v>0</v>
      </c>
      <c r="I349" s="108">
        <f>SUM(I350:I353)</f>
        <v>0</v>
      </c>
      <c r="J349" s="108">
        <f>SUM(J350:J353)</f>
        <v>0</v>
      </c>
      <c r="K349" s="108">
        <f t="shared" si="152"/>
        <v>0</v>
      </c>
      <c r="L349" s="24">
        <f>SUM(L350:L353)</f>
        <v>0</v>
      </c>
      <c r="M349" s="24">
        <f>SUM(M350:M353)</f>
        <v>0</v>
      </c>
      <c r="N349" s="24">
        <f>SUM(N350:N353)</f>
        <v>0</v>
      </c>
      <c r="O349" s="108">
        <f t="shared" si="153"/>
        <v>250.5</v>
      </c>
      <c r="P349" s="24">
        <v>0</v>
      </c>
      <c r="Q349" s="24">
        <v>250.5</v>
      </c>
      <c r="R349" s="24">
        <v>0</v>
      </c>
      <c r="S349" s="110">
        <f>SUM(T349,U349,V349)</f>
        <v>248.62302</v>
      </c>
      <c r="T349" s="2" t="s">
        <v>128</v>
      </c>
      <c r="U349" s="2">
        <v>248.62302</v>
      </c>
      <c r="V349" s="2" t="s">
        <v>128</v>
      </c>
      <c r="W349" s="29">
        <f>SUM(X349,Y349,Z349)</f>
        <v>248.62302</v>
      </c>
      <c r="X349" s="111" t="s">
        <v>128</v>
      </c>
      <c r="Y349" s="111">
        <v>248.62302</v>
      </c>
      <c r="Z349" s="111" t="s">
        <v>128</v>
      </c>
      <c r="AA349" s="103">
        <f>SUM(AB349:AD349)</f>
        <v>0</v>
      </c>
      <c r="AB349" s="2">
        <f t="shared" si="155"/>
        <v>0</v>
      </c>
      <c r="AC349" s="110">
        <f t="shared" si="156"/>
        <v>0</v>
      </c>
      <c r="AD349" s="112">
        <f t="shared" si="156"/>
        <v>0</v>
      </c>
      <c r="AE349" s="29">
        <f t="shared" si="157"/>
        <v>0</v>
      </c>
      <c r="AF349" s="111">
        <f>SUM(AF350:AF353)</f>
        <v>0</v>
      </c>
      <c r="AG349" s="29">
        <f t="shared" ref="AG349:AH349" si="160">SUM(AG350:AG353)</f>
        <v>0</v>
      </c>
      <c r="AH349" s="113">
        <f t="shared" si="160"/>
        <v>0</v>
      </c>
      <c r="AI349" s="123"/>
      <c r="AJ349" s="123"/>
      <c r="AL349" s="3"/>
      <c r="AM349" s="3"/>
    </row>
    <row r="350" spans="1:39" ht="19.899999999999999" customHeight="1" x14ac:dyDescent="0.2">
      <c r="A350" s="86"/>
      <c r="B350" s="114" t="s">
        <v>24</v>
      </c>
      <c r="C350" s="2">
        <v>570.54273000000001</v>
      </c>
      <c r="D350" s="2">
        <f>C350</f>
        <v>570.54273000000001</v>
      </c>
      <c r="E350" s="2">
        <v>331.10917000000001</v>
      </c>
      <c r="F350" s="2">
        <v>331.10917000000001</v>
      </c>
      <c r="G350" s="110">
        <f t="shared" si="151"/>
        <v>0</v>
      </c>
      <c r="H350" s="2"/>
      <c r="I350" s="2"/>
      <c r="J350" s="2"/>
      <c r="K350" s="110">
        <f t="shared" si="152"/>
        <v>0</v>
      </c>
      <c r="L350" s="19"/>
      <c r="M350" s="14"/>
      <c r="N350" s="20"/>
      <c r="O350" s="110">
        <f t="shared" si="153"/>
        <v>239.43356</v>
      </c>
      <c r="P350" s="2">
        <v>0</v>
      </c>
      <c r="Q350" s="2">
        <v>239.43356</v>
      </c>
      <c r="R350" s="2">
        <v>0</v>
      </c>
      <c r="S350" s="110">
        <v>239.43356</v>
      </c>
      <c r="T350" s="2" t="s">
        <v>128</v>
      </c>
      <c r="U350" s="2">
        <v>239.43356</v>
      </c>
      <c r="V350" s="2" t="s">
        <v>128</v>
      </c>
      <c r="W350" s="110">
        <v>239.43356</v>
      </c>
      <c r="X350" s="2" t="s">
        <v>128</v>
      </c>
      <c r="Y350" s="2">
        <v>239.43356</v>
      </c>
      <c r="Z350" s="2" t="s">
        <v>128</v>
      </c>
      <c r="AA350" s="103">
        <f>SUM(AB350:AD350)</f>
        <v>0</v>
      </c>
      <c r="AB350" s="2">
        <f t="shared" si="155"/>
        <v>0</v>
      </c>
      <c r="AC350" s="110">
        <f t="shared" si="156"/>
        <v>0</v>
      </c>
      <c r="AD350" s="112">
        <f t="shared" si="156"/>
        <v>0</v>
      </c>
      <c r="AE350" s="110">
        <f t="shared" si="157"/>
        <v>0</v>
      </c>
      <c r="AF350" s="2">
        <v>0</v>
      </c>
      <c r="AG350" s="110">
        <v>0</v>
      </c>
      <c r="AH350" s="112">
        <v>0</v>
      </c>
      <c r="AI350" s="14"/>
      <c r="AJ350" s="14"/>
      <c r="AL350" s="3"/>
      <c r="AM350" s="3"/>
    </row>
    <row r="351" spans="1:39" ht="19.899999999999999" customHeight="1" x14ac:dyDescent="0.2">
      <c r="A351" s="86"/>
      <c r="B351" s="114" t="s">
        <v>25</v>
      </c>
      <c r="C351" s="2">
        <v>7500</v>
      </c>
      <c r="D351" s="2"/>
      <c r="E351" s="2">
        <v>0</v>
      </c>
      <c r="F351" s="2">
        <v>0</v>
      </c>
      <c r="G351" s="110">
        <f t="shared" si="151"/>
        <v>0</v>
      </c>
      <c r="H351" s="2"/>
      <c r="I351" s="2"/>
      <c r="J351" s="2"/>
      <c r="K351" s="110">
        <f t="shared" si="152"/>
        <v>0</v>
      </c>
      <c r="L351" s="19"/>
      <c r="M351" s="14"/>
      <c r="N351" s="20"/>
      <c r="O351" s="110">
        <f t="shared" si="153"/>
        <v>0</v>
      </c>
      <c r="P351" s="2">
        <v>0</v>
      </c>
      <c r="Q351" s="2">
        <v>0</v>
      </c>
      <c r="R351" s="2">
        <v>0</v>
      </c>
      <c r="S351" s="110">
        <v>0</v>
      </c>
      <c r="T351" s="2" t="s">
        <v>128</v>
      </c>
      <c r="U351" s="2" t="s">
        <v>128</v>
      </c>
      <c r="V351" s="2" t="s">
        <v>128</v>
      </c>
      <c r="W351" s="110">
        <v>0</v>
      </c>
      <c r="X351" s="2" t="s">
        <v>128</v>
      </c>
      <c r="Y351" s="2" t="s">
        <v>128</v>
      </c>
      <c r="Z351" s="2" t="s">
        <v>128</v>
      </c>
      <c r="AA351" s="103">
        <f>SUM(AB351:AD351)</f>
        <v>0</v>
      </c>
      <c r="AB351" s="2">
        <f t="shared" si="155"/>
        <v>0</v>
      </c>
      <c r="AC351" s="110">
        <f t="shared" si="156"/>
        <v>0</v>
      </c>
      <c r="AD351" s="112">
        <f t="shared" si="156"/>
        <v>0</v>
      </c>
      <c r="AE351" s="110">
        <f t="shared" si="157"/>
        <v>0</v>
      </c>
      <c r="AF351" s="2">
        <v>0</v>
      </c>
      <c r="AG351" s="110">
        <v>0</v>
      </c>
      <c r="AH351" s="112">
        <v>0</v>
      </c>
      <c r="AI351" s="14"/>
      <c r="AJ351" s="14"/>
      <c r="AL351" s="3"/>
      <c r="AM351" s="3"/>
    </row>
    <row r="352" spans="1:39" ht="19.899999999999999" customHeight="1" x14ac:dyDescent="0.2">
      <c r="A352" s="86"/>
      <c r="B352" s="114" t="s">
        <v>26</v>
      </c>
      <c r="C352" s="2">
        <v>1250</v>
      </c>
      <c r="D352" s="2"/>
      <c r="E352" s="2">
        <v>0</v>
      </c>
      <c r="F352" s="2">
        <v>0</v>
      </c>
      <c r="G352" s="110">
        <f t="shared" si="151"/>
        <v>0</v>
      </c>
      <c r="H352" s="2"/>
      <c r="I352" s="2"/>
      <c r="J352" s="2"/>
      <c r="K352" s="110">
        <f t="shared" si="152"/>
        <v>0</v>
      </c>
      <c r="L352" s="19"/>
      <c r="M352" s="14"/>
      <c r="N352" s="20"/>
      <c r="O352" s="110">
        <f t="shared" si="153"/>
        <v>0</v>
      </c>
      <c r="P352" s="2">
        <v>0</v>
      </c>
      <c r="Q352" s="2">
        <v>0</v>
      </c>
      <c r="R352" s="2">
        <v>0</v>
      </c>
      <c r="S352" s="110">
        <v>0</v>
      </c>
      <c r="T352" s="2" t="s">
        <v>128</v>
      </c>
      <c r="U352" s="2" t="s">
        <v>128</v>
      </c>
      <c r="V352" s="2" t="s">
        <v>128</v>
      </c>
      <c r="W352" s="110">
        <v>0</v>
      </c>
      <c r="X352" s="2" t="s">
        <v>128</v>
      </c>
      <c r="Y352" s="2" t="s">
        <v>128</v>
      </c>
      <c r="Z352" s="2" t="s">
        <v>128</v>
      </c>
      <c r="AA352" s="103">
        <f>SUM(AB352:AD352)</f>
        <v>0</v>
      </c>
      <c r="AB352" s="2">
        <f t="shared" si="155"/>
        <v>0</v>
      </c>
      <c r="AC352" s="110">
        <f t="shared" si="156"/>
        <v>0</v>
      </c>
      <c r="AD352" s="112">
        <f t="shared" si="156"/>
        <v>0</v>
      </c>
      <c r="AE352" s="110">
        <f t="shared" si="157"/>
        <v>0</v>
      </c>
      <c r="AF352" s="2">
        <v>0</v>
      </c>
      <c r="AG352" s="110">
        <v>0</v>
      </c>
      <c r="AH352" s="112">
        <v>0</v>
      </c>
      <c r="AI352" s="14"/>
      <c r="AJ352" s="14"/>
      <c r="AL352" s="3"/>
      <c r="AM352" s="3"/>
    </row>
    <row r="353" spans="1:39" ht="19.899999999999999" customHeight="1" x14ac:dyDescent="0.2">
      <c r="A353" s="86"/>
      <c r="B353" s="114" t="s">
        <v>27</v>
      </c>
      <c r="C353" s="2">
        <v>509.89138000000003</v>
      </c>
      <c r="D353" s="2">
        <f>C353</f>
        <v>509.89138000000003</v>
      </c>
      <c r="E353" s="2">
        <v>12.70797</v>
      </c>
      <c r="F353" s="2">
        <v>12.70797</v>
      </c>
      <c r="G353" s="110">
        <f t="shared" si="151"/>
        <v>0</v>
      </c>
      <c r="H353" s="2"/>
      <c r="I353" s="2"/>
      <c r="J353" s="2"/>
      <c r="K353" s="110">
        <f t="shared" si="152"/>
        <v>0</v>
      </c>
      <c r="L353" s="19"/>
      <c r="M353" s="14"/>
      <c r="N353" s="20"/>
      <c r="O353" s="110">
        <f t="shared" si="153"/>
        <v>11.066440000000004</v>
      </c>
      <c r="P353" s="2">
        <v>0</v>
      </c>
      <c r="Q353" s="2">
        <v>11.066440000000004</v>
      </c>
      <c r="R353" s="2">
        <v>0</v>
      </c>
      <c r="S353" s="110">
        <f>SUM(T353:V353)</f>
        <v>9.1894599999999969</v>
      </c>
      <c r="T353" s="2">
        <f>SUM(T349)-SUM(T350:T352)</f>
        <v>0</v>
      </c>
      <c r="U353" s="2">
        <f>SUM(U349)-SUM(U350:U352)</f>
        <v>9.1894599999999969</v>
      </c>
      <c r="V353" s="2">
        <f>SUM(V349)-SUM(V350:V352)</f>
        <v>0</v>
      </c>
      <c r="W353" s="110">
        <f>SUM(X353:Z353)</f>
        <v>9.1894599999999969</v>
      </c>
      <c r="X353" s="2">
        <f>SUM(X349)-SUM(X350:X352)</f>
        <v>0</v>
      </c>
      <c r="Y353" s="2">
        <f>SUM(Y349)-SUM(Y350:Y352)</f>
        <v>9.1894599999999969</v>
      </c>
      <c r="Z353" s="2">
        <f>SUM(Z349)-SUM(Z350:Z352)</f>
        <v>0</v>
      </c>
      <c r="AA353" s="103">
        <f>SUM(AB353:AD353)</f>
        <v>0</v>
      </c>
      <c r="AB353" s="2">
        <f t="shared" si="155"/>
        <v>0</v>
      </c>
      <c r="AC353" s="110">
        <f t="shared" si="156"/>
        <v>0</v>
      </c>
      <c r="AD353" s="112">
        <f t="shared" si="156"/>
        <v>0</v>
      </c>
      <c r="AE353" s="110">
        <f t="shared" si="157"/>
        <v>0</v>
      </c>
      <c r="AF353" s="2">
        <v>0</v>
      </c>
      <c r="AG353" s="110">
        <v>0</v>
      </c>
      <c r="AH353" s="112">
        <v>0</v>
      </c>
      <c r="AI353" s="14"/>
      <c r="AJ353" s="14"/>
      <c r="AL353" s="3"/>
      <c r="AM353" s="3"/>
    </row>
    <row r="354" spans="1:39" ht="57" customHeight="1" x14ac:dyDescent="0.2">
      <c r="A354" s="86">
        <v>57</v>
      </c>
      <c r="B354" s="120" t="s">
        <v>186</v>
      </c>
      <c r="C354" s="24">
        <v>10032.854790000003</v>
      </c>
      <c r="D354" s="24">
        <f>SUM(D355:D358)</f>
        <v>1008.35545</v>
      </c>
      <c r="E354" s="24">
        <v>582.83857</v>
      </c>
      <c r="F354" s="24">
        <v>576.54602</v>
      </c>
      <c r="G354" s="108">
        <f t="shared" si="151"/>
        <v>0</v>
      </c>
      <c r="H354" s="108">
        <f>SUM(H355:H358)</f>
        <v>0</v>
      </c>
      <c r="I354" s="108">
        <f>SUM(I355:I358)</f>
        <v>0</v>
      </c>
      <c r="J354" s="108">
        <f>SUM(J355:J358)</f>
        <v>0</v>
      </c>
      <c r="K354" s="108">
        <f t="shared" si="152"/>
        <v>6.2925500000000003</v>
      </c>
      <c r="L354" s="24">
        <f>SUM(L355:L358)</f>
        <v>0</v>
      </c>
      <c r="M354" s="24">
        <f>SUM(M355:M358)</f>
        <v>6.2925500000000003</v>
      </c>
      <c r="N354" s="24">
        <f>SUM(N355:N358)</f>
        <v>0</v>
      </c>
      <c r="O354" s="108">
        <f t="shared" si="153"/>
        <v>1008.3999999999996</v>
      </c>
      <c r="P354" s="24">
        <v>0</v>
      </c>
      <c r="Q354" s="24">
        <v>1008.3999999999996</v>
      </c>
      <c r="R354" s="24">
        <v>0</v>
      </c>
      <c r="S354" s="110">
        <f>SUM(T354,U354,V354)</f>
        <v>982.37301000000002</v>
      </c>
      <c r="T354" s="2" t="s">
        <v>128</v>
      </c>
      <c r="U354" s="2">
        <v>982.37301000000002</v>
      </c>
      <c r="V354" s="2" t="s">
        <v>128</v>
      </c>
      <c r="W354" s="29">
        <f>SUM(X354,Y354,Z354)</f>
        <v>982.37301000000002</v>
      </c>
      <c r="X354" s="111" t="s">
        <v>128</v>
      </c>
      <c r="Y354" s="111">
        <v>982.37301000000002</v>
      </c>
      <c r="Z354" s="111" t="s">
        <v>128</v>
      </c>
      <c r="AA354" s="103">
        <f t="shared" si="154"/>
        <v>0</v>
      </c>
      <c r="AB354" s="2">
        <f t="shared" si="155"/>
        <v>0</v>
      </c>
      <c r="AC354" s="110">
        <f t="shared" si="156"/>
        <v>0</v>
      </c>
      <c r="AD354" s="112">
        <f t="shared" si="156"/>
        <v>0</v>
      </c>
      <c r="AE354" s="29">
        <f t="shared" si="157"/>
        <v>6.2925500000000003</v>
      </c>
      <c r="AF354" s="111">
        <f>SUM(AF355:AF358)</f>
        <v>0</v>
      </c>
      <c r="AG354" s="29">
        <f t="shared" ref="AG354:AH354" si="161">SUM(AG355:AG358)</f>
        <v>6.2925500000000003</v>
      </c>
      <c r="AH354" s="113">
        <f t="shared" si="161"/>
        <v>0</v>
      </c>
      <c r="AI354" s="29"/>
      <c r="AJ354" s="123"/>
      <c r="AL354" s="3"/>
      <c r="AM354" s="3"/>
    </row>
    <row r="355" spans="1:39" ht="19.899999999999999" customHeight="1" x14ac:dyDescent="0.2">
      <c r="A355" s="86"/>
      <c r="B355" s="114" t="s">
        <v>24</v>
      </c>
      <c r="C355" s="2">
        <v>580.41449999999998</v>
      </c>
      <c r="D355" s="2">
        <f>C355</f>
        <v>580.41449999999998</v>
      </c>
      <c r="E355" s="2">
        <v>555.23608000000002</v>
      </c>
      <c r="F355" s="2">
        <v>555.23608000000002</v>
      </c>
      <c r="G355" s="110">
        <f t="shared" si="151"/>
        <v>0</v>
      </c>
      <c r="H355" s="2"/>
      <c r="I355" s="2"/>
      <c r="J355" s="2"/>
      <c r="K355" s="110">
        <f t="shared" si="152"/>
        <v>0</v>
      </c>
      <c r="L355" s="19"/>
      <c r="M355" s="14"/>
      <c r="N355" s="20"/>
      <c r="O355" s="110">
        <f t="shared" si="153"/>
        <v>25.178419999999999</v>
      </c>
      <c r="P355" s="2">
        <v>0</v>
      </c>
      <c r="Q355" s="2">
        <v>25.178419999999999</v>
      </c>
      <c r="R355" s="2">
        <v>0</v>
      </c>
      <c r="S355" s="110">
        <v>25.178419999999999</v>
      </c>
      <c r="T355" s="2" t="s">
        <v>128</v>
      </c>
      <c r="U355" s="2">
        <v>25.178419999999999</v>
      </c>
      <c r="V355" s="2" t="s">
        <v>128</v>
      </c>
      <c r="W355" s="110">
        <v>25.178419999999999</v>
      </c>
      <c r="X355" s="2" t="s">
        <v>128</v>
      </c>
      <c r="Y355" s="2">
        <v>25.178419999999999</v>
      </c>
      <c r="Z355" s="2" t="s">
        <v>128</v>
      </c>
      <c r="AA355" s="103">
        <f t="shared" si="154"/>
        <v>0</v>
      </c>
      <c r="AB355" s="2">
        <f t="shared" si="155"/>
        <v>0</v>
      </c>
      <c r="AC355" s="110">
        <f t="shared" si="156"/>
        <v>0</v>
      </c>
      <c r="AD355" s="112">
        <f t="shared" si="156"/>
        <v>0</v>
      </c>
      <c r="AE355" s="110">
        <f t="shared" si="157"/>
        <v>0</v>
      </c>
      <c r="AF355" s="2">
        <v>0</v>
      </c>
      <c r="AG355" s="110">
        <v>0</v>
      </c>
      <c r="AH355" s="112">
        <v>0</v>
      </c>
      <c r="AI355" s="14"/>
      <c r="AJ355" s="14"/>
      <c r="AL355" s="3"/>
      <c r="AM355" s="3"/>
    </row>
    <row r="356" spans="1:39" ht="19.899999999999999" customHeight="1" x14ac:dyDescent="0.2">
      <c r="A356" s="86"/>
      <c r="B356" s="114" t="s">
        <v>25</v>
      </c>
      <c r="C356" s="2">
        <v>7605.4906000000001</v>
      </c>
      <c r="D356" s="2"/>
      <c r="E356" s="2">
        <v>0</v>
      </c>
      <c r="F356" s="2">
        <v>0</v>
      </c>
      <c r="G356" s="110">
        <f t="shared" si="151"/>
        <v>0</v>
      </c>
      <c r="H356" s="2"/>
      <c r="I356" s="2"/>
      <c r="J356" s="2"/>
      <c r="K356" s="110">
        <f t="shared" si="152"/>
        <v>0</v>
      </c>
      <c r="L356" s="19"/>
      <c r="M356" s="14"/>
      <c r="N356" s="20"/>
      <c r="O356" s="110">
        <f t="shared" si="153"/>
        <v>808.5</v>
      </c>
      <c r="P356" s="2">
        <v>0</v>
      </c>
      <c r="Q356" s="2">
        <v>808.5</v>
      </c>
      <c r="R356" s="2">
        <v>0</v>
      </c>
      <c r="S356" s="110">
        <v>790.60439999999994</v>
      </c>
      <c r="T356" s="2" t="s">
        <v>128</v>
      </c>
      <c r="U356" s="2">
        <v>790.60439999999994</v>
      </c>
      <c r="V356" s="2" t="s">
        <v>128</v>
      </c>
      <c r="W356" s="110">
        <v>790.60440000000006</v>
      </c>
      <c r="X356" s="2" t="s">
        <v>128</v>
      </c>
      <c r="Y356" s="2">
        <v>790.60440000000006</v>
      </c>
      <c r="Z356" s="2" t="s">
        <v>128</v>
      </c>
      <c r="AA356" s="103">
        <f t="shared" si="154"/>
        <v>0</v>
      </c>
      <c r="AB356" s="2">
        <f t="shared" si="155"/>
        <v>0</v>
      </c>
      <c r="AC356" s="110">
        <f t="shared" si="156"/>
        <v>0</v>
      </c>
      <c r="AD356" s="112">
        <f t="shared" si="156"/>
        <v>0</v>
      </c>
      <c r="AE356" s="110">
        <f t="shared" si="157"/>
        <v>0</v>
      </c>
      <c r="AF356" s="2">
        <v>0</v>
      </c>
      <c r="AG356" s="110">
        <v>0</v>
      </c>
      <c r="AH356" s="112">
        <v>0</v>
      </c>
      <c r="AI356" s="14"/>
      <c r="AJ356" s="14"/>
      <c r="AL356" s="3"/>
      <c r="AM356" s="3"/>
    </row>
    <row r="357" spans="1:39" ht="19.899999999999999" customHeight="1" x14ac:dyDescent="0.2">
      <c r="A357" s="86"/>
      <c r="B357" s="114" t="s">
        <v>26</v>
      </c>
      <c r="C357" s="2">
        <v>1419.0087400000004</v>
      </c>
      <c r="D357" s="2"/>
      <c r="E357" s="2">
        <v>0</v>
      </c>
      <c r="F357" s="2">
        <v>0</v>
      </c>
      <c r="G357" s="110">
        <f t="shared" si="151"/>
        <v>0</v>
      </c>
      <c r="H357" s="2"/>
      <c r="I357" s="2"/>
      <c r="J357" s="2"/>
      <c r="K357" s="110">
        <f t="shared" si="152"/>
        <v>0</v>
      </c>
      <c r="L357" s="19"/>
      <c r="M357" s="14"/>
      <c r="N357" s="20"/>
      <c r="O357" s="110">
        <f t="shared" si="153"/>
        <v>126.34323000000001</v>
      </c>
      <c r="P357" s="2">
        <v>0</v>
      </c>
      <c r="Q357" s="2">
        <v>126.34323000000001</v>
      </c>
      <c r="R357" s="2">
        <v>0</v>
      </c>
      <c r="S357" s="110">
        <v>126.34323999999999</v>
      </c>
      <c r="T357" s="2" t="s">
        <v>128</v>
      </c>
      <c r="U357" s="2">
        <v>126.34323999999999</v>
      </c>
      <c r="V357" s="2" t="s">
        <v>128</v>
      </c>
      <c r="W357" s="110">
        <v>126.34323999999999</v>
      </c>
      <c r="X357" s="2" t="s">
        <v>128</v>
      </c>
      <c r="Y357" s="2">
        <v>126.34323999999999</v>
      </c>
      <c r="Z357" s="2" t="s">
        <v>128</v>
      </c>
      <c r="AA357" s="103">
        <f t="shared" si="154"/>
        <v>0</v>
      </c>
      <c r="AB357" s="2">
        <f t="shared" si="155"/>
        <v>0</v>
      </c>
      <c r="AC357" s="110">
        <f t="shared" si="156"/>
        <v>0</v>
      </c>
      <c r="AD357" s="112">
        <f t="shared" si="156"/>
        <v>0</v>
      </c>
      <c r="AE357" s="110">
        <f>AF357+AG357+AH357</f>
        <v>0</v>
      </c>
      <c r="AF357" s="2">
        <v>0</v>
      </c>
      <c r="AG357" s="110">
        <v>0</v>
      </c>
      <c r="AH357" s="112">
        <v>0</v>
      </c>
      <c r="AI357" s="14"/>
      <c r="AJ357" s="14"/>
      <c r="AL357" s="3"/>
      <c r="AM357" s="3"/>
    </row>
    <row r="358" spans="1:39" ht="19.899999999999999" customHeight="1" x14ac:dyDescent="0.2">
      <c r="A358" s="86"/>
      <c r="B358" s="114" t="s">
        <v>27</v>
      </c>
      <c r="C358" s="2">
        <v>427.94095000000004</v>
      </c>
      <c r="D358" s="2">
        <f>C358</f>
        <v>427.94095000000004</v>
      </c>
      <c r="E358" s="2">
        <v>27.60249</v>
      </c>
      <c r="F358" s="2">
        <v>21.309940000000001</v>
      </c>
      <c r="G358" s="110">
        <f t="shared" si="151"/>
        <v>0</v>
      </c>
      <c r="H358" s="2"/>
      <c r="I358" s="2"/>
      <c r="J358" s="2"/>
      <c r="K358" s="110">
        <f t="shared" si="152"/>
        <v>6.2925500000000003</v>
      </c>
      <c r="L358" s="19"/>
      <c r="M358" s="110">
        <v>6.2925500000000003</v>
      </c>
      <c r="N358" s="20"/>
      <c r="O358" s="110">
        <f t="shared" si="153"/>
        <v>48.378349999999571</v>
      </c>
      <c r="P358" s="2">
        <v>0</v>
      </c>
      <c r="Q358" s="2">
        <v>48.378349999999571</v>
      </c>
      <c r="R358" s="2">
        <v>0</v>
      </c>
      <c r="S358" s="110">
        <f>SUM(T358:V358)</f>
        <v>40.246950000000083</v>
      </c>
      <c r="T358" s="2">
        <f>SUM(T354)-SUM(T355:T357)</f>
        <v>0</v>
      </c>
      <c r="U358" s="2">
        <f>SUM(U354)-SUM(U355:U357)</f>
        <v>40.246950000000083</v>
      </c>
      <c r="V358" s="2">
        <f>SUM(V354)-SUM(V355:V357)</f>
        <v>0</v>
      </c>
      <c r="W358" s="110">
        <f>SUM(X358:Z358)</f>
        <v>40.24694999999997</v>
      </c>
      <c r="X358" s="2">
        <f>SUM(X354)-SUM(X355:X357)</f>
        <v>0</v>
      </c>
      <c r="Y358" s="2">
        <f>SUM(Y354)-SUM(Y355:Y357)</f>
        <v>40.24694999999997</v>
      </c>
      <c r="Z358" s="2">
        <f>SUM(Z354)-SUM(Z355:Z357)</f>
        <v>0</v>
      </c>
      <c r="AA358" s="103">
        <f t="shared" si="154"/>
        <v>-1.1368683772161603E-13</v>
      </c>
      <c r="AB358" s="2">
        <f t="shared" si="155"/>
        <v>0</v>
      </c>
      <c r="AC358" s="110">
        <f t="shared" si="156"/>
        <v>-1.1368683772161603E-13</v>
      </c>
      <c r="AD358" s="112">
        <f t="shared" si="156"/>
        <v>0</v>
      </c>
      <c r="AE358" s="110">
        <f t="shared" si="157"/>
        <v>6.2925500000000003</v>
      </c>
      <c r="AF358" s="2">
        <v>0</v>
      </c>
      <c r="AG358" s="110">
        <v>6.2925500000000003</v>
      </c>
      <c r="AH358" s="112">
        <v>0</v>
      </c>
      <c r="AI358" s="14"/>
      <c r="AJ358" s="14"/>
      <c r="AL358" s="3"/>
      <c r="AM358" s="3"/>
    </row>
    <row r="359" spans="1:39" ht="72.75" customHeight="1" x14ac:dyDescent="0.2">
      <c r="A359" s="86">
        <v>58</v>
      </c>
      <c r="B359" s="120" t="s">
        <v>187</v>
      </c>
      <c r="C359" s="24">
        <v>17961.703480000004</v>
      </c>
      <c r="D359" s="24">
        <f>SUM(D360:D363)</f>
        <v>1457.1208200000001</v>
      </c>
      <c r="E359" s="24">
        <v>653.84942000000001</v>
      </c>
      <c r="F359" s="24">
        <v>653.84942000000001</v>
      </c>
      <c r="G359" s="108">
        <f t="shared" si="151"/>
        <v>0</v>
      </c>
      <c r="H359" s="108">
        <f>SUM(H360:H363)</f>
        <v>0</v>
      </c>
      <c r="I359" s="108">
        <f>SUM(I360:I363)</f>
        <v>0</v>
      </c>
      <c r="J359" s="108">
        <f>SUM(J360:J363)</f>
        <v>0</v>
      </c>
      <c r="K359" s="108">
        <f t="shared" si="152"/>
        <v>0</v>
      </c>
      <c r="L359" s="24">
        <f>SUM(L360:L363)</f>
        <v>0</v>
      </c>
      <c r="M359" s="24">
        <f>SUM(M360:M363)</f>
        <v>0</v>
      </c>
      <c r="N359" s="24">
        <f>SUM(N360:N363)</f>
        <v>0</v>
      </c>
      <c r="O359" s="108">
        <f t="shared" si="153"/>
        <v>4491.0000000000018</v>
      </c>
      <c r="P359" s="24">
        <v>0</v>
      </c>
      <c r="Q359" s="24">
        <v>4491.0000000000018</v>
      </c>
      <c r="R359" s="24">
        <v>0</v>
      </c>
      <c r="S359" s="110">
        <f>SUM(T359,U359,V359)</f>
        <v>4482.2355400000006</v>
      </c>
      <c r="T359" s="2" t="s">
        <v>128</v>
      </c>
      <c r="U359" s="2">
        <v>4482.2355400000006</v>
      </c>
      <c r="V359" s="2" t="s">
        <v>128</v>
      </c>
      <c r="W359" s="29">
        <f>SUM(X359,Y359,Z359)</f>
        <v>4482.2355400000006</v>
      </c>
      <c r="X359" s="111" t="s">
        <v>128</v>
      </c>
      <c r="Y359" s="111">
        <v>4482.2355400000006</v>
      </c>
      <c r="Z359" s="111" t="s">
        <v>128</v>
      </c>
      <c r="AA359" s="103">
        <f t="shared" si="154"/>
        <v>0</v>
      </c>
      <c r="AB359" s="2">
        <f t="shared" si="155"/>
        <v>0</v>
      </c>
      <c r="AC359" s="110">
        <f t="shared" si="156"/>
        <v>0</v>
      </c>
      <c r="AD359" s="112">
        <f t="shared" si="156"/>
        <v>0</v>
      </c>
      <c r="AE359" s="29">
        <f t="shared" si="157"/>
        <v>0</v>
      </c>
      <c r="AF359" s="111">
        <f>SUM(AF360:AF363)</f>
        <v>0</v>
      </c>
      <c r="AG359" s="29">
        <f t="shared" ref="AG359:AH359" si="162">SUM(AG360:AG363)</f>
        <v>0</v>
      </c>
      <c r="AH359" s="113">
        <f t="shared" si="162"/>
        <v>0</v>
      </c>
      <c r="AI359" s="29"/>
      <c r="AJ359" s="123"/>
      <c r="AL359" s="3"/>
      <c r="AM359" s="3"/>
    </row>
    <row r="360" spans="1:39" ht="19.899999999999999" customHeight="1" x14ac:dyDescent="0.2">
      <c r="A360" s="86"/>
      <c r="B360" s="114" t="s">
        <v>24</v>
      </c>
      <c r="C360" s="2">
        <v>657.06978000000004</v>
      </c>
      <c r="D360" s="2">
        <f>C360</f>
        <v>657.06978000000004</v>
      </c>
      <c r="E360" s="2">
        <v>629.68221999999992</v>
      </c>
      <c r="F360" s="2">
        <v>629.68221999999992</v>
      </c>
      <c r="G360" s="110">
        <f t="shared" si="151"/>
        <v>0</v>
      </c>
      <c r="H360" s="2"/>
      <c r="I360" s="2"/>
      <c r="J360" s="2"/>
      <c r="K360" s="110">
        <f t="shared" si="152"/>
        <v>0</v>
      </c>
      <c r="L360" s="19"/>
      <c r="M360" s="14"/>
      <c r="N360" s="20"/>
      <c r="O360" s="110">
        <f t="shared" si="153"/>
        <v>27.387560000000001</v>
      </c>
      <c r="P360" s="2">
        <v>0</v>
      </c>
      <c r="Q360" s="2">
        <v>27.387560000000001</v>
      </c>
      <c r="R360" s="2">
        <v>0</v>
      </c>
      <c r="S360" s="110">
        <v>27.387560000000001</v>
      </c>
      <c r="T360" s="2" t="s">
        <v>128</v>
      </c>
      <c r="U360" s="2">
        <v>27.387560000000001</v>
      </c>
      <c r="V360" s="2" t="s">
        <v>128</v>
      </c>
      <c r="W360" s="110">
        <v>27.387560000000001</v>
      </c>
      <c r="X360" s="2" t="s">
        <v>128</v>
      </c>
      <c r="Y360" s="2">
        <v>27.387560000000001</v>
      </c>
      <c r="Z360" s="2" t="s">
        <v>128</v>
      </c>
      <c r="AA360" s="103">
        <f t="shared" si="154"/>
        <v>0</v>
      </c>
      <c r="AB360" s="2">
        <f t="shared" si="155"/>
        <v>0</v>
      </c>
      <c r="AC360" s="110">
        <f t="shared" si="156"/>
        <v>0</v>
      </c>
      <c r="AD360" s="112">
        <f t="shared" si="156"/>
        <v>0</v>
      </c>
      <c r="AE360" s="110">
        <f t="shared" si="157"/>
        <v>0</v>
      </c>
      <c r="AF360" s="2">
        <v>0</v>
      </c>
      <c r="AG360" s="110">
        <v>0</v>
      </c>
      <c r="AH360" s="112">
        <v>0</v>
      </c>
      <c r="AI360" s="14"/>
      <c r="AJ360" s="14"/>
      <c r="AL360" s="3"/>
      <c r="AM360" s="3"/>
    </row>
    <row r="361" spans="1:39" ht="19.899999999999999" customHeight="1" x14ac:dyDescent="0.2">
      <c r="A361" s="86"/>
      <c r="B361" s="114" t="s">
        <v>25</v>
      </c>
      <c r="C361" s="2">
        <v>14464.600549999999</v>
      </c>
      <c r="D361" s="2"/>
      <c r="E361" s="2">
        <v>0</v>
      </c>
      <c r="F361" s="2">
        <v>0</v>
      </c>
      <c r="G361" s="110">
        <f t="shared" si="151"/>
        <v>0</v>
      </c>
      <c r="H361" s="2"/>
      <c r="I361" s="2"/>
      <c r="J361" s="2"/>
      <c r="K361" s="110">
        <f t="shared" si="152"/>
        <v>0</v>
      </c>
      <c r="L361" s="19"/>
      <c r="M361" s="14"/>
      <c r="N361" s="20"/>
      <c r="O361" s="110">
        <f t="shared" si="153"/>
        <v>4066</v>
      </c>
      <c r="P361" s="2">
        <v>0</v>
      </c>
      <c r="Q361" s="2">
        <v>4066</v>
      </c>
      <c r="R361" s="2">
        <v>0</v>
      </c>
      <c r="S361" s="110">
        <v>4065.1153599999998</v>
      </c>
      <c r="T361" s="2" t="s">
        <v>128</v>
      </c>
      <c r="U361" s="2">
        <v>4065.1153599999998</v>
      </c>
      <c r="V361" s="2" t="s">
        <v>128</v>
      </c>
      <c r="W361" s="110">
        <v>4065.1153600000002</v>
      </c>
      <c r="X361" s="2" t="s">
        <v>128</v>
      </c>
      <c r="Y361" s="2">
        <v>4065.1153600000002</v>
      </c>
      <c r="Z361" s="2" t="s">
        <v>128</v>
      </c>
      <c r="AA361" s="103">
        <f t="shared" si="154"/>
        <v>0</v>
      </c>
      <c r="AB361" s="2">
        <f t="shared" si="155"/>
        <v>0</v>
      </c>
      <c r="AC361" s="110">
        <f t="shared" si="156"/>
        <v>0</v>
      </c>
      <c r="AD361" s="112">
        <f t="shared" si="156"/>
        <v>0</v>
      </c>
      <c r="AE361" s="110">
        <f t="shared" si="157"/>
        <v>0</v>
      </c>
      <c r="AF361" s="2">
        <v>0</v>
      </c>
      <c r="AG361" s="110">
        <v>0</v>
      </c>
      <c r="AH361" s="112">
        <v>0</v>
      </c>
      <c r="AI361" s="14"/>
      <c r="AJ361" s="14"/>
      <c r="AL361" s="3"/>
      <c r="AM361" s="3"/>
    </row>
    <row r="362" spans="1:39" ht="19.899999999999999" customHeight="1" x14ac:dyDescent="0.2">
      <c r="A362" s="86"/>
      <c r="B362" s="114" t="s">
        <v>26</v>
      </c>
      <c r="C362" s="2">
        <v>2039.9821099999999</v>
      </c>
      <c r="D362" s="2"/>
      <c r="E362" s="2">
        <v>0</v>
      </c>
      <c r="F362" s="2">
        <v>0</v>
      </c>
      <c r="G362" s="110">
        <f t="shared" si="151"/>
        <v>0</v>
      </c>
      <c r="H362" s="2"/>
      <c r="I362" s="2"/>
      <c r="J362" s="2"/>
      <c r="K362" s="110">
        <f t="shared" si="152"/>
        <v>0</v>
      </c>
      <c r="L362" s="19"/>
      <c r="M362" s="14"/>
      <c r="N362" s="20"/>
      <c r="O362" s="110">
        <f t="shared" si="153"/>
        <v>184.03517999999997</v>
      </c>
      <c r="P362" s="2">
        <v>0</v>
      </c>
      <c r="Q362" s="2">
        <v>184.03517999999997</v>
      </c>
      <c r="R362" s="2">
        <v>0</v>
      </c>
      <c r="S362" s="110">
        <v>183.44810999999999</v>
      </c>
      <c r="T362" s="2" t="s">
        <v>128</v>
      </c>
      <c r="U362" s="2">
        <v>183.44810999999999</v>
      </c>
      <c r="V362" s="2" t="s">
        <v>128</v>
      </c>
      <c r="W362" s="110">
        <v>183.44810999999999</v>
      </c>
      <c r="X362" s="2" t="s">
        <v>128</v>
      </c>
      <c r="Y362" s="2">
        <v>183.44811000000001</v>
      </c>
      <c r="Z362" s="2" t="s">
        <v>128</v>
      </c>
      <c r="AA362" s="103">
        <f t="shared" si="154"/>
        <v>0</v>
      </c>
      <c r="AB362" s="2">
        <f t="shared" si="155"/>
        <v>0</v>
      </c>
      <c r="AC362" s="110">
        <f t="shared" si="156"/>
        <v>0</v>
      </c>
      <c r="AD362" s="112">
        <f t="shared" si="156"/>
        <v>0</v>
      </c>
      <c r="AE362" s="110">
        <f t="shared" si="157"/>
        <v>0</v>
      </c>
      <c r="AF362" s="2">
        <v>0</v>
      </c>
      <c r="AG362" s="110">
        <v>0</v>
      </c>
      <c r="AH362" s="112">
        <v>0</v>
      </c>
      <c r="AI362" s="14"/>
      <c r="AJ362" s="14"/>
      <c r="AL362" s="3"/>
      <c r="AM362" s="3"/>
    </row>
    <row r="363" spans="1:39" ht="19.899999999999999" customHeight="1" x14ac:dyDescent="0.2">
      <c r="A363" s="86"/>
      <c r="B363" s="114" t="s">
        <v>27</v>
      </c>
      <c r="C363" s="2">
        <v>800.05104000000006</v>
      </c>
      <c r="D363" s="2">
        <f>C363</f>
        <v>800.05104000000006</v>
      </c>
      <c r="E363" s="2">
        <v>24.167200000000001</v>
      </c>
      <c r="F363" s="2">
        <v>24.167200000000001</v>
      </c>
      <c r="G363" s="110">
        <f t="shared" si="151"/>
        <v>0</v>
      </c>
      <c r="H363" s="2"/>
      <c r="I363" s="2"/>
      <c r="J363" s="2"/>
      <c r="K363" s="110">
        <f t="shared" si="152"/>
        <v>0</v>
      </c>
      <c r="L363" s="19"/>
      <c r="M363" s="14"/>
      <c r="N363" s="20"/>
      <c r="O363" s="110">
        <f t="shared" si="153"/>
        <v>213.57726000000079</v>
      </c>
      <c r="P363" s="2">
        <v>0</v>
      </c>
      <c r="Q363" s="2">
        <v>213.57726000000079</v>
      </c>
      <c r="R363" s="2">
        <v>0</v>
      </c>
      <c r="S363" s="110">
        <f>SUM(T363:V363)</f>
        <v>206.28451000000041</v>
      </c>
      <c r="T363" s="2">
        <f>SUM(T359)-SUM(T360:T362)</f>
        <v>0</v>
      </c>
      <c r="U363" s="2">
        <f>SUM(U359)-SUM(U360:U362)</f>
        <v>206.28451000000041</v>
      </c>
      <c r="V363" s="2">
        <f>SUM(V359)-SUM(V360:V362)</f>
        <v>0</v>
      </c>
      <c r="W363" s="110">
        <f>SUM(X363:Z363)</f>
        <v>206.28451000000041</v>
      </c>
      <c r="X363" s="2">
        <f>SUM(X359)-SUM(X360:X362)</f>
        <v>0</v>
      </c>
      <c r="Y363" s="2">
        <f>SUM(Y359)-SUM(Y360:Y362)</f>
        <v>206.28451000000041</v>
      </c>
      <c r="Z363" s="2">
        <f>SUM(Z359)-SUM(Z360:Z362)</f>
        <v>0</v>
      </c>
      <c r="AA363" s="103">
        <f t="shared" si="154"/>
        <v>0</v>
      </c>
      <c r="AB363" s="2">
        <f t="shared" si="155"/>
        <v>0</v>
      </c>
      <c r="AC363" s="110">
        <f t="shared" si="156"/>
        <v>0</v>
      </c>
      <c r="AD363" s="112">
        <f t="shared" si="156"/>
        <v>0</v>
      </c>
      <c r="AE363" s="110">
        <f t="shared" si="157"/>
        <v>0</v>
      </c>
      <c r="AF363" s="2">
        <v>0</v>
      </c>
      <c r="AG363" s="110">
        <v>0</v>
      </c>
      <c r="AH363" s="112">
        <v>0</v>
      </c>
      <c r="AI363" s="14"/>
      <c r="AJ363" s="14"/>
      <c r="AL363" s="3"/>
      <c r="AM363" s="3"/>
    </row>
    <row r="364" spans="1:39" ht="45" customHeight="1" x14ac:dyDescent="0.2">
      <c r="A364" s="86">
        <v>59</v>
      </c>
      <c r="B364" s="107" t="s">
        <v>188</v>
      </c>
      <c r="C364" s="24">
        <v>8561.8912899999996</v>
      </c>
      <c r="D364" s="24">
        <f>SUM(D365:D368)</f>
        <v>530.68328999999994</v>
      </c>
      <c r="E364" s="24">
        <v>8465.5399400000006</v>
      </c>
      <c r="F364" s="24">
        <v>8465.5399400000006</v>
      </c>
      <c r="G364" s="108">
        <f t="shared" si="151"/>
        <v>0</v>
      </c>
      <c r="H364" s="108">
        <f>SUM(H365:H368)</f>
        <v>0</v>
      </c>
      <c r="I364" s="108">
        <f>SUM(I365:I368)</f>
        <v>0</v>
      </c>
      <c r="J364" s="108">
        <f>SUM(J365:J368)</f>
        <v>0</v>
      </c>
      <c r="K364" s="108">
        <f t="shared" si="152"/>
        <v>0</v>
      </c>
      <c r="L364" s="24">
        <f>SUM(L365:L368)</f>
        <v>0</v>
      </c>
      <c r="M364" s="24">
        <f>SUM(M365:M368)</f>
        <v>0</v>
      </c>
      <c r="N364" s="24">
        <f>SUM(N365:N368)</f>
        <v>0</v>
      </c>
      <c r="O364" s="108">
        <f t="shared" si="153"/>
        <v>97</v>
      </c>
      <c r="P364" s="24">
        <v>0</v>
      </c>
      <c r="Q364" s="24">
        <v>97</v>
      </c>
      <c r="R364" s="24">
        <v>0</v>
      </c>
      <c r="S364" s="110">
        <f>SUM(T364,U364,V364)</f>
        <v>95.157910000000001</v>
      </c>
      <c r="T364" s="2" t="s">
        <v>128</v>
      </c>
      <c r="U364" s="2">
        <v>95.157910000000001</v>
      </c>
      <c r="V364" s="2" t="s">
        <v>128</v>
      </c>
      <c r="W364" s="29">
        <f>SUM(X364,Y364,Z364)</f>
        <v>95.157910000000001</v>
      </c>
      <c r="X364" s="111" t="s">
        <v>128</v>
      </c>
      <c r="Y364" s="111">
        <v>95.157910000000001</v>
      </c>
      <c r="Z364" s="111" t="s">
        <v>128</v>
      </c>
      <c r="AA364" s="103">
        <f t="shared" si="154"/>
        <v>0</v>
      </c>
      <c r="AB364" s="2">
        <f t="shared" si="155"/>
        <v>0</v>
      </c>
      <c r="AC364" s="110">
        <f t="shared" si="156"/>
        <v>0</v>
      </c>
      <c r="AD364" s="112">
        <f t="shared" si="156"/>
        <v>0</v>
      </c>
      <c r="AE364" s="29">
        <f t="shared" si="157"/>
        <v>0</v>
      </c>
      <c r="AF364" s="111">
        <f>SUM(AF365:AF368)</f>
        <v>0</v>
      </c>
      <c r="AG364" s="29">
        <f t="shared" ref="AG364:AH364" si="163">SUM(AG365:AG368)</f>
        <v>0</v>
      </c>
      <c r="AH364" s="113">
        <f t="shared" si="163"/>
        <v>0</v>
      </c>
      <c r="AI364" s="29"/>
      <c r="AJ364" s="29"/>
      <c r="AL364" s="3"/>
      <c r="AM364" s="3"/>
    </row>
    <row r="365" spans="1:39" ht="19.899999999999999" customHeight="1" x14ac:dyDescent="0.2">
      <c r="A365" s="86"/>
      <c r="B365" s="114" t="s">
        <v>24</v>
      </c>
      <c r="C365" s="2">
        <v>0</v>
      </c>
      <c r="D365" s="2">
        <f>C365</f>
        <v>0</v>
      </c>
      <c r="E365" s="2">
        <v>0</v>
      </c>
      <c r="F365" s="2">
        <v>0</v>
      </c>
      <c r="G365" s="110">
        <f t="shared" si="151"/>
        <v>0</v>
      </c>
      <c r="H365" s="110"/>
      <c r="I365" s="110"/>
      <c r="J365" s="110"/>
      <c r="K365" s="110">
        <f t="shared" si="152"/>
        <v>0</v>
      </c>
      <c r="L365" s="2"/>
      <c r="M365" s="110"/>
      <c r="N365" s="112"/>
      <c r="O365" s="110">
        <f t="shared" si="153"/>
        <v>0</v>
      </c>
      <c r="P365" s="2">
        <v>0</v>
      </c>
      <c r="Q365" s="2">
        <v>0</v>
      </c>
      <c r="R365" s="2">
        <v>0</v>
      </c>
      <c r="S365" s="110">
        <v>0</v>
      </c>
      <c r="T365" s="2" t="s">
        <v>128</v>
      </c>
      <c r="U365" s="2" t="s">
        <v>128</v>
      </c>
      <c r="V365" s="2" t="s">
        <v>128</v>
      </c>
      <c r="W365" s="110">
        <v>0</v>
      </c>
      <c r="X365" s="2" t="s">
        <v>128</v>
      </c>
      <c r="Y365" s="2" t="s">
        <v>128</v>
      </c>
      <c r="Z365" s="2" t="s">
        <v>128</v>
      </c>
      <c r="AA365" s="103">
        <f t="shared" si="154"/>
        <v>0</v>
      </c>
      <c r="AB365" s="2">
        <f t="shared" si="155"/>
        <v>0</v>
      </c>
      <c r="AC365" s="110">
        <f t="shared" si="156"/>
        <v>0</v>
      </c>
      <c r="AD365" s="112">
        <f t="shared" si="156"/>
        <v>0</v>
      </c>
      <c r="AE365" s="110">
        <f t="shared" si="157"/>
        <v>0</v>
      </c>
      <c r="AF365" s="2">
        <v>0</v>
      </c>
      <c r="AG365" s="110">
        <v>0</v>
      </c>
      <c r="AH365" s="112">
        <v>0</v>
      </c>
      <c r="AI365" s="110"/>
      <c r="AJ365" s="110"/>
      <c r="AL365" s="3"/>
      <c r="AM365" s="3"/>
    </row>
    <row r="366" spans="1:39" ht="19.899999999999999" customHeight="1" x14ac:dyDescent="0.2">
      <c r="A366" s="86"/>
      <c r="B366" s="114" t="s">
        <v>25</v>
      </c>
      <c r="C366" s="2">
        <v>8031.2079999999996</v>
      </c>
      <c r="D366" s="2"/>
      <c r="E366" s="2">
        <v>8031.2079999999996</v>
      </c>
      <c r="F366" s="2">
        <v>8031.2079999999996</v>
      </c>
      <c r="G366" s="110">
        <f t="shared" si="151"/>
        <v>0</v>
      </c>
      <c r="H366" s="110"/>
      <c r="I366" s="110"/>
      <c r="J366" s="110"/>
      <c r="K366" s="110">
        <f t="shared" si="152"/>
        <v>0</v>
      </c>
      <c r="L366" s="2"/>
      <c r="M366" s="110"/>
      <c r="N366" s="112"/>
      <c r="O366" s="110">
        <f t="shared" si="153"/>
        <v>0</v>
      </c>
      <c r="P366" s="2">
        <v>0</v>
      </c>
      <c r="Q366" s="2">
        <v>0</v>
      </c>
      <c r="R366" s="2">
        <v>0</v>
      </c>
      <c r="S366" s="110">
        <v>0</v>
      </c>
      <c r="T366" s="2" t="s">
        <v>128</v>
      </c>
      <c r="U366" s="2" t="s">
        <v>128</v>
      </c>
      <c r="V366" s="2" t="s">
        <v>128</v>
      </c>
      <c r="W366" s="110">
        <v>0</v>
      </c>
      <c r="X366" s="2" t="s">
        <v>128</v>
      </c>
      <c r="Y366" s="2" t="s">
        <v>128</v>
      </c>
      <c r="Z366" s="2" t="s">
        <v>128</v>
      </c>
      <c r="AA366" s="103">
        <f t="shared" si="154"/>
        <v>0</v>
      </c>
      <c r="AB366" s="2">
        <f t="shared" si="155"/>
        <v>0</v>
      </c>
      <c r="AC366" s="110">
        <f t="shared" si="156"/>
        <v>0</v>
      </c>
      <c r="AD366" s="112">
        <f t="shared" si="156"/>
        <v>0</v>
      </c>
      <c r="AE366" s="110">
        <f t="shared" si="157"/>
        <v>0</v>
      </c>
      <c r="AF366" s="2">
        <v>0</v>
      </c>
      <c r="AG366" s="110">
        <v>0</v>
      </c>
      <c r="AH366" s="112">
        <v>0</v>
      </c>
      <c r="AI366" s="110"/>
      <c r="AJ366" s="110"/>
      <c r="AL366" s="3"/>
      <c r="AM366" s="3"/>
    </row>
    <row r="367" spans="1:39" ht="19.899999999999999" customHeight="1" x14ac:dyDescent="0.2">
      <c r="A367" s="86"/>
      <c r="B367" s="114" t="s">
        <v>26</v>
      </c>
      <c r="C367" s="2">
        <v>0</v>
      </c>
      <c r="D367" s="2"/>
      <c r="E367" s="2">
        <v>0</v>
      </c>
      <c r="F367" s="2">
        <v>0</v>
      </c>
      <c r="G367" s="110">
        <f t="shared" si="151"/>
        <v>0</v>
      </c>
      <c r="H367" s="110"/>
      <c r="I367" s="110"/>
      <c r="J367" s="110"/>
      <c r="K367" s="110">
        <f t="shared" si="152"/>
        <v>0</v>
      </c>
      <c r="L367" s="2"/>
      <c r="M367" s="110"/>
      <c r="N367" s="112"/>
      <c r="O367" s="110">
        <f t="shared" si="153"/>
        <v>0</v>
      </c>
      <c r="P367" s="2">
        <v>0</v>
      </c>
      <c r="Q367" s="2">
        <v>0</v>
      </c>
      <c r="R367" s="2">
        <v>0</v>
      </c>
      <c r="S367" s="110">
        <v>0</v>
      </c>
      <c r="T367" s="2" t="s">
        <v>128</v>
      </c>
      <c r="U367" s="2" t="s">
        <v>128</v>
      </c>
      <c r="V367" s="2" t="s">
        <v>128</v>
      </c>
      <c r="W367" s="110">
        <v>0</v>
      </c>
      <c r="X367" s="2" t="s">
        <v>128</v>
      </c>
      <c r="Y367" s="2" t="s">
        <v>128</v>
      </c>
      <c r="Z367" s="2" t="s">
        <v>128</v>
      </c>
      <c r="AA367" s="103">
        <f t="shared" si="154"/>
        <v>0</v>
      </c>
      <c r="AB367" s="2">
        <f t="shared" si="155"/>
        <v>0</v>
      </c>
      <c r="AC367" s="110">
        <f t="shared" si="156"/>
        <v>0</v>
      </c>
      <c r="AD367" s="112">
        <f t="shared" si="156"/>
        <v>0</v>
      </c>
      <c r="AE367" s="110">
        <f t="shared" si="157"/>
        <v>0</v>
      </c>
      <c r="AF367" s="2">
        <v>0</v>
      </c>
      <c r="AG367" s="110">
        <v>0</v>
      </c>
      <c r="AH367" s="112">
        <v>0</v>
      </c>
      <c r="AI367" s="110"/>
      <c r="AJ367" s="110"/>
      <c r="AL367" s="3"/>
      <c r="AM367" s="3"/>
    </row>
    <row r="368" spans="1:39" ht="19.899999999999999" customHeight="1" x14ac:dyDescent="0.2">
      <c r="A368" s="86"/>
      <c r="B368" s="114" t="s">
        <v>27</v>
      </c>
      <c r="C368" s="2">
        <v>530.68328999999994</v>
      </c>
      <c r="D368" s="2">
        <f>C368</f>
        <v>530.68328999999994</v>
      </c>
      <c r="E368" s="2">
        <v>434.33193999999997</v>
      </c>
      <c r="F368" s="2">
        <v>434.33193999999997</v>
      </c>
      <c r="G368" s="110">
        <f t="shared" si="151"/>
        <v>0</v>
      </c>
      <c r="H368" s="110"/>
      <c r="I368" s="110"/>
      <c r="J368" s="110"/>
      <c r="K368" s="110">
        <f t="shared" si="152"/>
        <v>0</v>
      </c>
      <c r="L368" s="2"/>
      <c r="M368" s="110"/>
      <c r="N368" s="112"/>
      <c r="O368" s="110">
        <f t="shared" si="153"/>
        <v>97</v>
      </c>
      <c r="P368" s="2">
        <v>0</v>
      </c>
      <c r="Q368" s="2">
        <v>97</v>
      </c>
      <c r="R368" s="2">
        <v>0</v>
      </c>
      <c r="S368" s="110">
        <f>SUM(T368:V368)</f>
        <v>95.157910000000001</v>
      </c>
      <c r="T368" s="2">
        <f>SUM(T364)-SUM(T365:T367)</f>
        <v>0</v>
      </c>
      <c r="U368" s="2">
        <f>SUM(U364)-SUM(U365:U367)</f>
        <v>95.157910000000001</v>
      </c>
      <c r="V368" s="2">
        <f>SUM(V364)-SUM(V365:V367)</f>
        <v>0</v>
      </c>
      <c r="W368" s="110">
        <f>SUM(X368:Z368)</f>
        <v>95.157910000000001</v>
      </c>
      <c r="X368" s="2">
        <f>SUM(X364)-SUM(X365:X367)</f>
        <v>0</v>
      </c>
      <c r="Y368" s="2">
        <f>SUM(Y364)-SUM(Y365:Y367)</f>
        <v>95.157910000000001</v>
      </c>
      <c r="Z368" s="2">
        <f>SUM(Z364)-SUM(Z365:Z367)</f>
        <v>0</v>
      </c>
      <c r="AA368" s="103">
        <f t="shared" si="154"/>
        <v>0</v>
      </c>
      <c r="AB368" s="2">
        <f t="shared" si="155"/>
        <v>0</v>
      </c>
      <c r="AC368" s="110">
        <f t="shared" si="156"/>
        <v>0</v>
      </c>
      <c r="AD368" s="112">
        <f t="shared" si="156"/>
        <v>0</v>
      </c>
      <c r="AE368" s="110">
        <f t="shared" si="157"/>
        <v>0</v>
      </c>
      <c r="AF368" s="2">
        <v>0</v>
      </c>
      <c r="AG368" s="110">
        <v>0</v>
      </c>
      <c r="AH368" s="112">
        <v>0</v>
      </c>
      <c r="AI368" s="110"/>
      <c r="AJ368" s="110"/>
      <c r="AL368" s="3"/>
      <c r="AM368" s="3"/>
    </row>
    <row r="369" spans="1:39" ht="89.25" customHeight="1" x14ac:dyDescent="0.2">
      <c r="A369" s="86">
        <v>60</v>
      </c>
      <c r="B369" s="120" t="s">
        <v>189</v>
      </c>
      <c r="C369" s="24">
        <v>15351.843370000001</v>
      </c>
      <c r="D369" s="24">
        <f>SUM(D370:D373)</f>
        <v>1351.84337</v>
      </c>
      <c r="E369" s="24">
        <v>370.53852999999998</v>
      </c>
      <c r="F369" s="24">
        <v>370.53852999999998</v>
      </c>
      <c r="G369" s="108">
        <f t="shared" si="151"/>
        <v>0</v>
      </c>
      <c r="H369" s="108">
        <f>SUM(H370:H373)</f>
        <v>0</v>
      </c>
      <c r="I369" s="108">
        <f>SUM(I370:I373)</f>
        <v>0</v>
      </c>
      <c r="J369" s="108">
        <f>SUM(J370:J373)</f>
        <v>0</v>
      </c>
      <c r="K369" s="108">
        <f t="shared" si="152"/>
        <v>0</v>
      </c>
      <c r="L369" s="24">
        <f>SUM(L370:L373)</f>
        <v>0</v>
      </c>
      <c r="M369" s="24">
        <f>SUM(M370:M373)</f>
        <v>0</v>
      </c>
      <c r="N369" s="24">
        <f>SUM(N370:N373)</f>
        <v>0</v>
      </c>
      <c r="O369" s="108">
        <f t="shared" si="153"/>
        <v>285.39999999999998</v>
      </c>
      <c r="P369" s="24">
        <v>0</v>
      </c>
      <c r="Q369" s="24">
        <v>285.39999999999998</v>
      </c>
      <c r="R369" s="24">
        <v>0</v>
      </c>
      <c r="S369" s="110">
        <f>SUM(T369,U369,V369)</f>
        <v>0</v>
      </c>
      <c r="T369" s="2" t="s">
        <v>128</v>
      </c>
      <c r="U369" s="2" t="s">
        <v>128</v>
      </c>
      <c r="V369" s="2" t="s">
        <v>128</v>
      </c>
      <c r="W369" s="29">
        <f>SUM(X369,Y369,Z369)</f>
        <v>0</v>
      </c>
      <c r="X369" s="111" t="s">
        <v>128</v>
      </c>
      <c r="Y369" s="111" t="s">
        <v>128</v>
      </c>
      <c r="Z369" s="111" t="s">
        <v>128</v>
      </c>
      <c r="AA369" s="103">
        <f>SUM(AB369:AD369)</f>
        <v>0</v>
      </c>
      <c r="AB369" s="2">
        <f t="shared" si="155"/>
        <v>0</v>
      </c>
      <c r="AC369" s="110">
        <f t="shared" si="156"/>
        <v>0</v>
      </c>
      <c r="AD369" s="112">
        <f t="shared" si="156"/>
        <v>0</v>
      </c>
      <c r="AE369" s="29">
        <f>AF369+AG369+AH369</f>
        <v>0</v>
      </c>
      <c r="AF369" s="111">
        <f>SUM(AF370:AF373)</f>
        <v>0</v>
      </c>
      <c r="AG369" s="29">
        <f t="shared" ref="AG369:AH369" si="164">SUM(AG370:AG373)</f>
        <v>0</v>
      </c>
      <c r="AH369" s="113">
        <f t="shared" si="164"/>
        <v>0</v>
      </c>
      <c r="AI369" s="123"/>
      <c r="AJ369" s="123"/>
      <c r="AL369" s="3"/>
      <c r="AM369" s="3"/>
    </row>
    <row r="370" spans="1:39" ht="19.899999999999999" customHeight="1" x14ac:dyDescent="0.2">
      <c r="A370" s="86"/>
      <c r="B370" s="114" t="s">
        <v>24</v>
      </c>
      <c r="C370" s="2">
        <v>629.68222000000003</v>
      </c>
      <c r="D370" s="2">
        <f>C370</f>
        <v>629.68222000000003</v>
      </c>
      <c r="E370" s="2">
        <v>356.84289999999999</v>
      </c>
      <c r="F370" s="2">
        <v>356.84289999999999</v>
      </c>
      <c r="G370" s="110">
        <f t="shared" si="151"/>
        <v>0</v>
      </c>
      <c r="H370" s="2"/>
      <c r="I370" s="2"/>
      <c r="J370" s="2"/>
      <c r="K370" s="110">
        <f t="shared" si="152"/>
        <v>0</v>
      </c>
      <c r="L370" s="19"/>
      <c r="M370" s="14"/>
      <c r="N370" s="20"/>
      <c r="O370" s="110">
        <f t="shared" si="153"/>
        <v>272.83932000000004</v>
      </c>
      <c r="P370" s="2">
        <v>0</v>
      </c>
      <c r="Q370" s="2">
        <v>272.83932000000004</v>
      </c>
      <c r="R370" s="2">
        <v>0</v>
      </c>
      <c r="S370" s="110">
        <v>0</v>
      </c>
      <c r="T370" s="2" t="s">
        <v>128</v>
      </c>
      <c r="U370" s="2" t="s">
        <v>128</v>
      </c>
      <c r="V370" s="2" t="s">
        <v>128</v>
      </c>
      <c r="W370" s="110">
        <v>0</v>
      </c>
      <c r="X370" s="2" t="s">
        <v>128</v>
      </c>
      <c r="Y370" s="2" t="s">
        <v>128</v>
      </c>
      <c r="Z370" s="2" t="s">
        <v>128</v>
      </c>
      <c r="AA370" s="103">
        <f>SUM(AB370:AD370)</f>
        <v>0</v>
      </c>
      <c r="AB370" s="2">
        <f t="shared" si="155"/>
        <v>0</v>
      </c>
      <c r="AC370" s="110">
        <f t="shared" si="156"/>
        <v>0</v>
      </c>
      <c r="AD370" s="112">
        <f t="shared" si="156"/>
        <v>0</v>
      </c>
      <c r="AE370" s="110">
        <f>AF370+AG370+AH370</f>
        <v>0</v>
      </c>
      <c r="AF370" s="2">
        <v>0</v>
      </c>
      <c r="AG370" s="110">
        <v>0</v>
      </c>
      <c r="AH370" s="112">
        <v>0</v>
      </c>
      <c r="AI370" s="14"/>
      <c r="AJ370" s="14"/>
      <c r="AL370" s="3"/>
      <c r="AM370" s="3"/>
    </row>
    <row r="371" spans="1:39" ht="19.899999999999999" customHeight="1" x14ac:dyDescent="0.2">
      <c r="A371" s="86"/>
      <c r="B371" s="114" t="s">
        <v>25</v>
      </c>
      <c r="C371" s="2">
        <v>12300</v>
      </c>
      <c r="D371" s="2"/>
      <c r="E371" s="2">
        <v>0</v>
      </c>
      <c r="F371" s="2">
        <v>0</v>
      </c>
      <c r="G371" s="110">
        <f t="shared" si="151"/>
        <v>0</v>
      </c>
      <c r="H371" s="2"/>
      <c r="I371" s="2"/>
      <c r="J371" s="2"/>
      <c r="K371" s="110">
        <f t="shared" si="152"/>
        <v>0</v>
      </c>
      <c r="L371" s="19"/>
      <c r="M371" s="14"/>
      <c r="N371" s="20"/>
      <c r="O371" s="110">
        <f t="shared" si="153"/>
        <v>0</v>
      </c>
      <c r="P371" s="2">
        <v>0</v>
      </c>
      <c r="Q371" s="2">
        <v>0</v>
      </c>
      <c r="R371" s="2">
        <v>0</v>
      </c>
      <c r="S371" s="110">
        <v>0</v>
      </c>
      <c r="T371" s="2" t="s">
        <v>128</v>
      </c>
      <c r="U371" s="2" t="s">
        <v>128</v>
      </c>
      <c r="V371" s="2" t="s">
        <v>128</v>
      </c>
      <c r="W371" s="110">
        <v>0</v>
      </c>
      <c r="X371" s="2" t="s">
        <v>128</v>
      </c>
      <c r="Y371" s="2" t="s">
        <v>128</v>
      </c>
      <c r="Z371" s="2" t="s">
        <v>128</v>
      </c>
      <c r="AA371" s="103">
        <f>SUM(AB371:AD371)</f>
        <v>0</v>
      </c>
      <c r="AB371" s="2">
        <f t="shared" si="155"/>
        <v>0</v>
      </c>
      <c r="AC371" s="110">
        <f t="shared" si="156"/>
        <v>0</v>
      </c>
      <c r="AD371" s="112">
        <f t="shared" si="156"/>
        <v>0</v>
      </c>
      <c r="AE371" s="110">
        <f>AF371+AG371+AH371</f>
        <v>0</v>
      </c>
      <c r="AF371" s="2">
        <v>0</v>
      </c>
      <c r="AG371" s="110">
        <v>0</v>
      </c>
      <c r="AH371" s="112">
        <v>0</v>
      </c>
      <c r="AI371" s="14"/>
      <c r="AJ371" s="14"/>
      <c r="AL371" s="3"/>
      <c r="AM371" s="3"/>
    </row>
    <row r="372" spans="1:39" ht="19.899999999999999" customHeight="1" x14ac:dyDescent="0.2">
      <c r="A372" s="86"/>
      <c r="B372" s="114" t="s">
        <v>26</v>
      </c>
      <c r="C372" s="2">
        <v>1700</v>
      </c>
      <c r="D372" s="2"/>
      <c r="E372" s="2">
        <v>0</v>
      </c>
      <c r="F372" s="2">
        <v>0</v>
      </c>
      <c r="G372" s="110">
        <f t="shared" si="151"/>
        <v>0</v>
      </c>
      <c r="H372" s="2"/>
      <c r="I372" s="2"/>
      <c r="J372" s="2"/>
      <c r="K372" s="110">
        <f t="shared" si="152"/>
        <v>0</v>
      </c>
      <c r="L372" s="19"/>
      <c r="M372" s="14"/>
      <c r="N372" s="20"/>
      <c r="O372" s="110">
        <f t="shared" si="153"/>
        <v>0</v>
      </c>
      <c r="P372" s="2">
        <v>0</v>
      </c>
      <c r="Q372" s="2">
        <v>0</v>
      </c>
      <c r="R372" s="2">
        <v>0</v>
      </c>
      <c r="S372" s="110">
        <v>0</v>
      </c>
      <c r="T372" s="2" t="s">
        <v>128</v>
      </c>
      <c r="U372" s="2" t="s">
        <v>128</v>
      </c>
      <c r="V372" s="2" t="s">
        <v>128</v>
      </c>
      <c r="W372" s="110">
        <v>0</v>
      </c>
      <c r="X372" s="2" t="s">
        <v>128</v>
      </c>
      <c r="Y372" s="2" t="s">
        <v>128</v>
      </c>
      <c r="Z372" s="2" t="s">
        <v>128</v>
      </c>
      <c r="AA372" s="103">
        <f>SUM(AB372:AD372)</f>
        <v>0</v>
      </c>
      <c r="AB372" s="2">
        <f t="shared" si="155"/>
        <v>0</v>
      </c>
      <c r="AC372" s="110">
        <f t="shared" si="156"/>
        <v>0</v>
      </c>
      <c r="AD372" s="112">
        <f t="shared" si="156"/>
        <v>0</v>
      </c>
      <c r="AE372" s="110">
        <f>AF372+AG372+AH372</f>
        <v>0</v>
      </c>
      <c r="AF372" s="2">
        <v>0</v>
      </c>
      <c r="AG372" s="110">
        <v>0</v>
      </c>
      <c r="AH372" s="112">
        <v>0</v>
      </c>
      <c r="AI372" s="14"/>
      <c r="AJ372" s="14"/>
      <c r="AL372" s="3"/>
      <c r="AM372" s="3"/>
    </row>
    <row r="373" spans="1:39" ht="19.899999999999999" customHeight="1" x14ac:dyDescent="0.2">
      <c r="A373" s="86"/>
      <c r="B373" s="114" t="s">
        <v>27</v>
      </c>
      <c r="C373" s="2">
        <v>722.16115000000002</v>
      </c>
      <c r="D373" s="2">
        <f>C373</f>
        <v>722.16115000000002</v>
      </c>
      <c r="E373" s="2">
        <v>13.69563</v>
      </c>
      <c r="F373" s="2">
        <v>13.69563</v>
      </c>
      <c r="G373" s="110">
        <f t="shared" si="151"/>
        <v>0</v>
      </c>
      <c r="H373" s="2"/>
      <c r="I373" s="2"/>
      <c r="J373" s="2"/>
      <c r="K373" s="110">
        <f t="shared" si="152"/>
        <v>0</v>
      </c>
      <c r="L373" s="19"/>
      <c r="M373" s="14"/>
      <c r="N373" s="20"/>
      <c r="O373" s="110">
        <f t="shared" si="153"/>
        <v>12.560679999999948</v>
      </c>
      <c r="P373" s="2">
        <v>0</v>
      </c>
      <c r="Q373" s="2">
        <v>12.560679999999948</v>
      </c>
      <c r="R373" s="2">
        <v>0</v>
      </c>
      <c r="S373" s="110">
        <f>SUM(T373:V373)</f>
        <v>0</v>
      </c>
      <c r="T373" s="2">
        <f>SUM(T369)-SUM(T370:T372)</f>
        <v>0</v>
      </c>
      <c r="U373" s="2">
        <f>SUM(U369)-SUM(U370:U372)</f>
        <v>0</v>
      </c>
      <c r="V373" s="2">
        <f>SUM(V369)-SUM(V370:V372)</f>
        <v>0</v>
      </c>
      <c r="W373" s="110">
        <f>SUM(X373:Z373)</f>
        <v>0</v>
      </c>
      <c r="X373" s="2">
        <f>SUM(X369)-SUM(X370:X372)</f>
        <v>0</v>
      </c>
      <c r="Y373" s="2">
        <f>SUM(Y369)-SUM(Y370:Y372)</f>
        <v>0</v>
      </c>
      <c r="Z373" s="2">
        <f>SUM(Z369)-SUM(Z370:Z372)</f>
        <v>0</v>
      </c>
      <c r="AA373" s="103">
        <f>SUM(AB373:AD373)</f>
        <v>0</v>
      </c>
      <c r="AB373" s="2">
        <f t="shared" si="155"/>
        <v>0</v>
      </c>
      <c r="AC373" s="110">
        <f t="shared" si="156"/>
        <v>0</v>
      </c>
      <c r="AD373" s="112">
        <f t="shared" si="156"/>
        <v>0</v>
      </c>
      <c r="AE373" s="110">
        <f>AF373+AG373+AH373</f>
        <v>0</v>
      </c>
      <c r="AF373" s="2">
        <v>0</v>
      </c>
      <c r="AG373" s="110">
        <v>0</v>
      </c>
      <c r="AH373" s="112">
        <v>0</v>
      </c>
      <c r="AI373" s="14"/>
      <c r="AJ373" s="14"/>
      <c r="AL373" s="3"/>
      <c r="AM373" s="3"/>
    </row>
    <row r="374" spans="1:39" ht="74.25" customHeight="1" x14ac:dyDescent="0.2">
      <c r="A374" s="86">
        <v>61</v>
      </c>
      <c r="B374" s="120" t="s">
        <v>190</v>
      </c>
      <c r="C374" s="24">
        <v>12963.285730000003</v>
      </c>
      <c r="D374" s="24">
        <f>SUM(D375:D378)</f>
        <v>1185.42983</v>
      </c>
      <c r="E374" s="24">
        <v>660.14197000000001</v>
      </c>
      <c r="F374" s="24">
        <v>653.84942000000001</v>
      </c>
      <c r="G374" s="108">
        <f t="shared" si="151"/>
        <v>0</v>
      </c>
      <c r="H374" s="108">
        <f>SUM(H375:H378)</f>
        <v>0</v>
      </c>
      <c r="I374" s="108">
        <f>SUM(I375:I378)</f>
        <v>0</v>
      </c>
      <c r="J374" s="108">
        <f>SUM(J375:J378)</f>
        <v>0</v>
      </c>
      <c r="K374" s="108">
        <f t="shared" si="152"/>
        <v>6.2925500000000003</v>
      </c>
      <c r="L374" s="24">
        <f>SUM(L375:L378)</f>
        <v>0</v>
      </c>
      <c r="M374" s="24">
        <f>SUM(M375:M378)</f>
        <v>6.2925500000000003</v>
      </c>
      <c r="N374" s="24">
        <f>SUM(N375:N378)</f>
        <v>0</v>
      </c>
      <c r="O374" s="108">
        <f t="shared" si="153"/>
        <v>2883.2000000000007</v>
      </c>
      <c r="P374" s="24">
        <v>0</v>
      </c>
      <c r="Q374" s="24">
        <v>2883.2000000000007</v>
      </c>
      <c r="R374" s="24">
        <v>0</v>
      </c>
      <c r="S374" s="110">
        <f>SUM(T374,U374,V374)</f>
        <v>2300.5097700000001</v>
      </c>
      <c r="T374" s="2" t="s">
        <v>128</v>
      </c>
      <c r="U374" s="2">
        <v>2300.5097700000001</v>
      </c>
      <c r="V374" s="2" t="s">
        <v>128</v>
      </c>
      <c r="W374" s="29">
        <f>SUM(X374,Y374,Z374)</f>
        <v>2300.5097700000006</v>
      </c>
      <c r="X374" s="111" t="s">
        <v>128</v>
      </c>
      <c r="Y374" s="111">
        <v>2300.5097700000006</v>
      </c>
      <c r="Z374" s="111" t="s">
        <v>128</v>
      </c>
      <c r="AA374" s="103">
        <f t="shared" si="154"/>
        <v>0</v>
      </c>
      <c r="AB374" s="2">
        <f t="shared" si="155"/>
        <v>0</v>
      </c>
      <c r="AC374" s="110">
        <f t="shared" si="156"/>
        <v>0</v>
      </c>
      <c r="AD374" s="112">
        <f t="shared" si="156"/>
        <v>0</v>
      </c>
      <c r="AE374" s="29">
        <f t="shared" si="157"/>
        <v>6.2925500000000003</v>
      </c>
      <c r="AF374" s="111">
        <f>SUM(AF375:AF378)</f>
        <v>0</v>
      </c>
      <c r="AG374" s="29">
        <f t="shared" ref="AG374:AH374" si="165">SUM(AG375:AG378)</f>
        <v>6.2925500000000003</v>
      </c>
      <c r="AH374" s="113">
        <f t="shared" si="165"/>
        <v>0</v>
      </c>
      <c r="AI374" s="29"/>
      <c r="AJ374" s="123"/>
      <c r="AL374" s="3"/>
      <c r="AM374" s="3"/>
    </row>
    <row r="375" spans="1:39" ht="19.899999999999999" customHeight="1" x14ac:dyDescent="0.2">
      <c r="A375" s="86"/>
      <c r="B375" s="114" t="s">
        <v>24</v>
      </c>
      <c r="C375" s="2">
        <v>657.06978000000004</v>
      </c>
      <c r="D375" s="2">
        <f>C375</f>
        <v>657.06978000000004</v>
      </c>
      <c r="E375" s="2">
        <v>629.68221999999992</v>
      </c>
      <c r="F375" s="2">
        <v>629.68221999999992</v>
      </c>
      <c r="G375" s="110">
        <f t="shared" si="151"/>
        <v>0</v>
      </c>
      <c r="H375" s="2"/>
      <c r="I375" s="2"/>
      <c r="J375" s="2"/>
      <c r="K375" s="110">
        <f t="shared" si="152"/>
        <v>0</v>
      </c>
      <c r="L375" s="19"/>
      <c r="M375" s="14"/>
      <c r="N375" s="20"/>
      <c r="O375" s="110">
        <f t="shared" si="153"/>
        <v>27.387560000000001</v>
      </c>
      <c r="P375" s="2">
        <v>0</v>
      </c>
      <c r="Q375" s="2">
        <v>27.387560000000001</v>
      </c>
      <c r="R375" s="2">
        <v>0</v>
      </c>
      <c r="S375" s="110">
        <v>27.387560000000001</v>
      </c>
      <c r="T375" s="2" t="s">
        <v>128</v>
      </c>
      <c r="U375" s="2">
        <v>27.387560000000001</v>
      </c>
      <c r="V375" s="2" t="s">
        <v>128</v>
      </c>
      <c r="W375" s="110">
        <v>27.387560000000001</v>
      </c>
      <c r="X375" s="2" t="s">
        <v>128</v>
      </c>
      <c r="Y375" s="2">
        <v>27.387560000000001</v>
      </c>
      <c r="Z375" s="2" t="s">
        <v>128</v>
      </c>
      <c r="AA375" s="103">
        <f t="shared" si="154"/>
        <v>0</v>
      </c>
      <c r="AB375" s="2">
        <f t="shared" si="155"/>
        <v>0</v>
      </c>
      <c r="AC375" s="110">
        <f t="shared" si="156"/>
        <v>0</v>
      </c>
      <c r="AD375" s="112">
        <f t="shared" si="156"/>
        <v>0</v>
      </c>
      <c r="AE375" s="110">
        <f t="shared" si="157"/>
        <v>0</v>
      </c>
      <c r="AF375" s="2">
        <v>0</v>
      </c>
      <c r="AG375" s="110">
        <v>0</v>
      </c>
      <c r="AH375" s="112">
        <v>0</v>
      </c>
      <c r="AI375" s="14"/>
      <c r="AJ375" s="14"/>
      <c r="AL375" s="3"/>
      <c r="AM375" s="3"/>
    </row>
    <row r="376" spans="1:39" ht="19.899999999999999" customHeight="1" x14ac:dyDescent="0.2">
      <c r="A376" s="86"/>
      <c r="B376" s="114" t="s">
        <v>25</v>
      </c>
      <c r="C376" s="2">
        <v>9812.4675299999999</v>
      </c>
      <c r="D376" s="2"/>
      <c r="E376" s="2">
        <v>0</v>
      </c>
      <c r="F376" s="2">
        <v>0</v>
      </c>
      <c r="G376" s="110">
        <f t="shared" si="151"/>
        <v>0</v>
      </c>
      <c r="H376" s="2"/>
      <c r="I376" s="2"/>
      <c r="J376" s="2"/>
      <c r="K376" s="110">
        <f t="shared" si="152"/>
        <v>0</v>
      </c>
      <c r="L376" s="19"/>
      <c r="M376" s="14"/>
      <c r="N376" s="20"/>
      <c r="O376" s="110">
        <f t="shared" si="153"/>
        <v>2549.8193346440007</v>
      </c>
      <c r="P376" s="2">
        <v>0</v>
      </c>
      <c r="Q376" s="2">
        <v>2549.8193346440007</v>
      </c>
      <c r="R376" s="2">
        <v>0</v>
      </c>
      <c r="S376" s="110">
        <v>1997.0316</v>
      </c>
      <c r="T376" s="2" t="s">
        <v>128</v>
      </c>
      <c r="U376" s="2">
        <v>1997.0316</v>
      </c>
      <c r="V376" s="2" t="s">
        <v>128</v>
      </c>
      <c r="W376" s="110">
        <v>1997.0316000000003</v>
      </c>
      <c r="X376" s="2" t="s">
        <v>128</v>
      </c>
      <c r="Y376" s="2">
        <v>1997.0316000000003</v>
      </c>
      <c r="Z376" s="2" t="s">
        <v>128</v>
      </c>
      <c r="AA376" s="103">
        <f t="shared" si="154"/>
        <v>0</v>
      </c>
      <c r="AB376" s="2">
        <f t="shared" si="155"/>
        <v>0</v>
      </c>
      <c r="AC376" s="110">
        <f t="shared" si="156"/>
        <v>0</v>
      </c>
      <c r="AD376" s="112">
        <f t="shared" si="156"/>
        <v>0</v>
      </c>
      <c r="AE376" s="110">
        <f t="shared" si="157"/>
        <v>0</v>
      </c>
      <c r="AF376" s="2">
        <v>0</v>
      </c>
      <c r="AG376" s="110">
        <v>0</v>
      </c>
      <c r="AH376" s="112">
        <v>0</v>
      </c>
      <c r="AI376" s="14"/>
      <c r="AJ376" s="14"/>
      <c r="AL376" s="3"/>
      <c r="AM376" s="3"/>
    </row>
    <row r="377" spans="1:39" ht="19.899999999999999" customHeight="1" x14ac:dyDescent="0.2">
      <c r="A377" s="86"/>
      <c r="B377" s="114" t="s">
        <v>26</v>
      </c>
      <c r="C377" s="2">
        <v>1965.3883700000001</v>
      </c>
      <c r="D377" s="2"/>
      <c r="E377" s="2">
        <v>0</v>
      </c>
      <c r="F377" s="2">
        <v>0</v>
      </c>
      <c r="G377" s="110">
        <f t="shared" si="151"/>
        <v>0</v>
      </c>
      <c r="H377" s="2"/>
      <c r="I377" s="2"/>
      <c r="J377" s="2"/>
      <c r="K377" s="110">
        <f t="shared" si="152"/>
        <v>0</v>
      </c>
      <c r="L377" s="19"/>
      <c r="M377" s="14"/>
      <c r="N377" s="20"/>
      <c r="O377" s="110">
        <f t="shared" si="153"/>
        <v>183.44650999999999</v>
      </c>
      <c r="P377" s="2">
        <v>0</v>
      </c>
      <c r="Q377" s="2">
        <v>183.44650999999999</v>
      </c>
      <c r="R377" s="2">
        <v>0</v>
      </c>
      <c r="S377" s="110">
        <v>182.90881999999999</v>
      </c>
      <c r="T377" s="2" t="s">
        <v>128</v>
      </c>
      <c r="U377" s="2">
        <v>182.90881999999999</v>
      </c>
      <c r="V377" s="2" t="s">
        <v>128</v>
      </c>
      <c r="W377" s="110">
        <v>182.90881999999999</v>
      </c>
      <c r="X377" s="2" t="s">
        <v>128</v>
      </c>
      <c r="Y377" s="2">
        <v>182.90882000000002</v>
      </c>
      <c r="Z377" s="2" t="s">
        <v>128</v>
      </c>
      <c r="AA377" s="103">
        <f t="shared" si="154"/>
        <v>0</v>
      </c>
      <c r="AB377" s="2">
        <f t="shared" si="155"/>
        <v>0</v>
      </c>
      <c r="AC377" s="110">
        <f t="shared" si="156"/>
        <v>0</v>
      </c>
      <c r="AD377" s="112">
        <f t="shared" si="156"/>
        <v>0</v>
      </c>
      <c r="AE377" s="110">
        <f t="shared" si="157"/>
        <v>0</v>
      </c>
      <c r="AF377" s="2">
        <v>0</v>
      </c>
      <c r="AG377" s="110">
        <v>0</v>
      </c>
      <c r="AH377" s="112">
        <v>0</v>
      </c>
      <c r="AI377" s="14"/>
      <c r="AJ377" s="14"/>
      <c r="AL377" s="3"/>
      <c r="AM377" s="3"/>
    </row>
    <row r="378" spans="1:39" ht="19.899999999999999" customHeight="1" x14ac:dyDescent="0.2">
      <c r="A378" s="86"/>
      <c r="B378" s="114" t="s">
        <v>27</v>
      </c>
      <c r="C378" s="2">
        <v>528.36005</v>
      </c>
      <c r="D378" s="2">
        <f>C378</f>
        <v>528.36005</v>
      </c>
      <c r="E378" s="2">
        <v>30.45975</v>
      </c>
      <c r="F378" s="2">
        <v>24.167200000000001</v>
      </c>
      <c r="G378" s="110">
        <f t="shared" si="151"/>
        <v>0</v>
      </c>
      <c r="H378" s="2"/>
      <c r="I378" s="2"/>
      <c r="J378" s="2"/>
      <c r="K378" s="110">
        <f t="shared" si="152"/>
        <v>6.2925500000000003</v>
      </c>
      <c r="L378" s="19"/>
      <c r="M378" s="110">
        <v>6.2925500000000003</v>
      </c>
      <c r="N378" s="20"/>
      <c r="O378" s="110">
        <f t="shared" si="153"/>
        <v>122.54659535599998</v>
      </c>
      <c r="P378" s="2">
        <v>0</v>
      </c>
      <c r="Q378" s="2">
        <v>122.54659535599998</v>
      </c>
      <c r="R378" s="2">
        <v>0</v>
      </c>
      <c r="S378" s="110">
        <f>SUM(T378:V378)</f>
        <v>93.181790000000092</v>
      </c>
      <c r="T378" s="2">
        <f>SUM(T374)-SUM(T375:T377)</f>
        <v>0</v>
      </c>
      <c r="U378" s="2">
        <f>SUM(U374)-SUM(U375:U377)</f>
        <v>93.181790000000092</v>
      </c>
      <c r="V378" s="2">
        <f>SUM(V374)-SUM(V375:V377)</f>
        <v>0</v>
      </c>
      <c r="W378" s="110">
        <f>SUM(X378:Z378)</f>
        <v>93.181790000000547</v>
      </c>
      <c r="X378" s="2">
        <f>SUM(X374)-SUM(X375:X377)</f>
        <v>0</v>
      </c>
      <c r="Y378" s="2">
        <f>SUM(Y374)-SUM(Y375:Y377)</f>
        <v>93.181790000000547</v>
      </c>
      <c r="Z378" s="2">
        <f>SUM(Z374)-SUM(Z375:Z377)</f>
        <v>0</v>
      </c>
      <c r="AA378" s="103">
        <f t="shared" si="154"/>
        <v>4.5474735088646412E-13</v>
      </c>
      <c r="AB378" s="2">
        <f t="shared" si="155"/>
        <v>0</v>
      </c>
      <c r="AC378" s="110">
        <f t="shared" si="156"/>
        <v>4.5474735088646412E-13</v>
      </c>
      <c r="AD378" s="112">
        <f t="shared" si="156"/>
        <v>0</v>
      </c>
      <c r="AE378" s="110">
        <f t="shared" si="157"/>
        <v>6.2925500000000003</v>
      </c>
      <c r="AF378" s="2">
        <v>0</v>
      </c>
      <c r="AG378" s="110">
        <v>6.2925500000000003</v>
      </c>
      <c r="AH378" s="112">
        <v>0</v>
      </c>
      <c r="AI378" s="14"/>
      <c r="AJ378" s="14"/>
      <c r="AL378" s="3"/>
      <c r="AM378" s="3"/>
    </row>
    <row r="379" spans="1:39" ht="63.75" customHeight="1" x14ac:dyDescent="0.2">
      <c r="A379" s="86">
        <v>62</v>
      </c>
      <c r="B379" s="120" t="s">
        <v>191</v>
      </c>
      <c r="C379" s="24">
        <v>8764.5399699999998</v>
      </c>
      <c r="D379" s="24">
        <f>SUM(D380:D383)</f>
        <v>1014.53997</v>
      </c>
      <c r="E379" s="24">
        <v>336.91044999999997</v>
      </c>
      <c r="F379" s="24">
        <v>336.91044999999997</v>
      </c>
      <c r="G379" s="108">
        <f t="shared" si="151"/>
        <v>0</v>
      </c>
      <c r="H379" s="108">
        <f>SUM(H380:H383)</f>
        <v>0</v>
      </c>
      <c r="I379" s="108">
        <f>SUM(I380:I383)</f>
        <v>0</v>
      </c>
      <c r="J379" s="108">
        <f>SUM(J380:J383)</f>
        <v>0</v>
      </c>
      <c r="K379" s="108">
        <f t="shared" si="152"/>
        <v>0</v>
      </c>
      <c r="L379" s="24">
        <f>SUM(L380:L383)</f>
        <v>0</v>
      </c>
      <c r="M379" s="24">
        <f>SUM(M380:M383)</f>
        <v>0</v>
      </c>
      <c r="N379" s="24">
        <f>SUM(N380:N383)</f>
        <v>0</v>
      </c>
      <c r="O379" s="108">
        <f t="shared" si="153"/>
        <v>241.4</v>
      </c>
      <c r="P379" s="24">
        <v>0</v>
      </c>
      <c r="Q379" s="24">
        <v>241.4</v>
      </c>
      <c r="R379" s="24">
        <v>0</v>
      </c>
      <c r="S379" s="110">
        <f>SUM(T379,U379,V379)</f>
        <v>0</v>
      </c>
      <c r="T379" s="2" t="s">
        <v>128</v>
      </c>
      <c r="U379" s="2" t="s">
        <v>128</v>
      </c>
      <c r="V379" s="2" t="s">
        <v>128</v>
      </c>
      <c r="W379" s="29">
        <f>SUM(X379,Y379,Z379)</f>
        <v>0</v>
      </c>
      <c r="X379" s="111" t="s">
        <v>128</v>
      </c>
      <c r="Y379" s="111" t="s">
        <v>128</v>
      </c>
      <c r="Z379" s="111" t="s">
        <v>128</v>
      </c>
      <c r="AA379" s="103">
        <f t="shared" si="154"/>
        <v>0</v>
      </c>
      <c r="AB379" s="2">
        <f t="shared" ref="AB379:AB442" si="166">SUM(X379,H379)-SUM(L379)-SUM(T379,-AF379)</f>
        <v>0</v>
      </c>
      <c r="AC379" s="110">
        <f t="shared" ref="AC379:AD408" si="167">SUM(Y379,I379)-SUM(M379)-SUM(U379,-AG379)</f>
        <v>0</v>
      </c>
      <c r="AD379" s="112">
        <f t="shared" si="167"/>
        <v>0</v>
      </c>
      <c r="AE379" s="29">
        <f t="shared" si="157"/>
        <v>0</v>
      </c>
      <c r="AF379" s="111">
        <f>SUM(AF380:AF383)</f>
        <v>0</v>
      </c>
      <c r="AG379" s="29">
        <f t="shared" ref="AG379:AH379" si="168">SUM(AG380:AG383)</f>
        <v>0</v>
      </c>
      <c r="AH379" s="113">
        <f t="shared" si="168"/>
        <v>0</v>
      </c>
      <c r="AI379" s="123"/>
      <c r="AJ379" s="123"/>
      <c r="AL379" s="3"/>
      <c r="AM379" s="3"/>
    </row>
    <row r="380" spans="1:39" ht="19.899999999999999" customHeight="1" x14ac:dyDescent="0.2">
      <c r="A380" s="86"/>
      <c r="B380" s="114" t="s">
        <v>24</v>
      </c>
      <c r="C380" s="2">
        <v>555.23608000000002</v>
      </c>
      <c r="D380" s="2">
        <f>C380</f>
        <v>555.23608000000002</v>
      </c>
      <c r="E380" s="2">
        <v>324.45776999999998</v>
      </c>
      <c r="F380" s="2">
        <v>324.45776999999998</v>
      </c>
      <c r="G380" s="110">
        <f t="shared" si="151"/>
        <v>0</v>
      </c>
      <c r="H380" s="2"/>
      <c r="I380" s="2"/>
      <c r="J380" s="2"/>
      <c r="K380" s="110">
        <f t="shared" si="152"/>
        <v>0</v>
      </c>
      <c r="L380" s="19"/>
      <c r="M380" s="14"/>
      <c r="N380" s="20"/>
      <c r="O380" s="110">
        <f t="shared" si="153"/>
        <v>230.77831000000003</v>
      </c>
      <c r="P380" s="2">
        <v>0</v>
      </c>
      <c r="Q380" s="2">
        <v>230.77831000000003</v>
      </c>
      <c r="R380" s="2">
        <v>0</v>
      </c>
      <c r="S380" s="110">
        <v>0</v>
      </c>
      <c r="T380" s="2" t="s">
        <v>128</v>
      </c>
      <c r="U380" s="2" t="s">
        <v>128</v>
      </c>
      <c r="V380" s="2" t="s">
        <v>128</v>
      </c>
      <c r="W380" s="110">
        <v>0</v>
      </c>
      <c r="X380" s="2" t="s">
        <v>128</v>
      </c>
      <c r="Y380" s="2" t="s">
        <v>128</v>
      </c>
      <c r="Z380" s="2" t="s">
        <v>128</v>
      </c>
      <c r="AA380" s="103">
        <f t="shared" si="154"/>
        <v>0</v>
      </c>
      <c r="AB380" s="2">
        <f t="shared" ref="AB380:AB383" si="169">SUM(X380,H380)-SUM(L380)-SUM(T380,-AF380)</f>
        <v>0</v>
      </c>
      <c r="AC380" s="110">
        <f t="shared" si="167"/>
        <v>0</v>
      </c>
      <c r="AD380" s="112">
        <f t="shared" si="167"/>
        <v>0</v>
      </c>
      <c r="AE380" s="110">
        <f t="shared" si="157"/>
        <v>0</v>
      </c>
      <c r="AF380" s="2">
        <v>0</v>
      </c>
      <c r="AG380" s="110">
        <v>0</v>
      </c>
      <c r="AH380" s="112">
        <v>0</v>
      </c>
      <c r="AI380" s="14"/>
      <c r="AJ380" s="14"/>
      <c r="AL380" s="3"/>
      <c r="AM380" s="3"/>
    </row>
    <row r="381" spans="1:39" ht="19.899999999999999" customHeight="1" x14ac:dyDescent="0.2">
      <c r="A381" s="86"/>
      <c r="B381" s="114" t="s">
        <v>25</v>
      </c>
      <c r="C381" s="2">
        <v>6500</v>
      </c>
      <c r="D381" s="2"/>
      <c r="E381" s="2">
        <v>0</v>
      </c>
      <c r="F381" s="2">
        <v>0</v>
      </c>
      <c r="G381" s="110">
        <f t="shared" si="151"/>
        <v>0</v>
      </c>
      <c r="H381" s="2"/>
      <c r="I381" s="2"/>
      <c r="J381" s="2"/>
      <c r="K381" s="110">
        <f t="shared" si="152"/>
        <v>0</v>
      </c>
      <c r="L381" s="19"/>
      <c r="M381" s="14"/>
      <c r="N381" s="20"/>
      <c r="O381" s="110">
        <f t="shared" si="153"/>
        <v>0</v>
      </c>
      <c r="P381" s="2">
        <v>0</v>
      </c>
      <c r="Q381" s="2">
        <v>0</v>
      </c>
      <c r="R381" s="2">
        <v>0</v>
      </c>
      <c r="S381" s="110">
        <v>0</v>
      </c>
      <c r="T381" s="2" t="s">
        <v>128</v>
      </c>
      <c r="U381" s="2" t="s">
        <v>128</v>
      </c>
      <c r="V381" s="2" t="s">
        <v>128</v>
      </c>
      <c r="W381" s="110">
        <v>0</v>
      </c>
      <c r="X381" s="2" t="s">
        <v>128</v>
      </c>
      <c r="Y381" s="2" t="s">
        <v>128</v>
      </c>
      <c r="Z381" s="2" t="s">
        <v>128</v>
      </c>
      <c r="AA381" s="103">
        <f t="shared" si="154"/>
        <v>0</v>
      </c>
      <c r="AB381" s="2">
        <f t="shared" si="169"/>
        <v>0</v>
      </c>
      <c r="AC381" s="110">
        <f t="shared" si="167"/>
        <v>0</v>
      </c>
      <c r="AD381" s="112">
        <f t="shared" si="167"/>
        <v>0</v>
      </c>
      <c r="AE381" s="110">
        <f t="shared" si="157"/>
        <v>0</v>
      </c>
      <c r="AF381" s="2">
        <v>0</v>
      </c>
      <c r="AG381" s="110">
        <v>0</v>
      </c>
      <c r="AH381" s="112">
        <v>0</v>
      </c>
      <c r="AI381" s="14"/>
      <c r="AJ381" s="14"/>
      <c r="AL381" s="3"/>
      <c r="AM381" s="3"/>
    </row>
    <row r="382" spans="1:39" ht="19.899999999999999" customHeight="1" x14ac:dyDescent="0.2">
      <c r="A382" s="86"/>
      <c r="B382" s="114" t="s">
        <v>26</v>
      </c>
      <c r="C382" s="2">
        <v>1250</v>
      </c>
      <c r="D382" s="2"/>
      <c r="E382" s="2">
        <v>0</v>
      </c>
      <c r="F382" s="2">
        <v>0</v>
      </c>
      <c r="G382" s="110">
        <f t="shared" si="151"/>
        <v>0</v>
      </c>
      <c r="H382" s="2"/>
      <c r="I382" s="2"/>
      <c r="J382" s="2"/>
      <c r="K382" s="110">
        <f t="shared" si="152"/>
        <v>0</v>
      </c>
      <c r="L382" s="19"/>
      <c r="M382" s="14"/>
      <c r="N382" s="20"/>
      <c r="O382" s="110">
        <f t="shared" si="153"/>
        <v>0</v>
      </c>
      <c r="P382" s="2">
        <v>0</v>
      </c>
      <c r="Q382" s="2">
        <v>0</v>
      </c>
      <c r="R382" s="2">
        <v>0</v>
      </c>
      <c r="S382" s="110">
        <v>0</v>
      </c>
      <c r="T382" s="2" t="s">
        <v>128</v>
      </c>
      <c r="U382" s="2" t="s">
        <v>128</v>
      </c>
      <c r="V382" s="2" t="s">
        <v>128</v>
      </c>
      <c r="W382" s="110">
        <v>0</v>
      </c>
      <c r="X382" s="2" t="s">
        <v>128</v>
      </c>
      <c r="Y382" s="2" t="s">
        <v>128</v>
      </c>
      <c r="Z382" s="2" t="s">
        <v>128</v>
      </c>
      <c r="AA382" s="103">
        <f t="shared" si="154"/>
        <v>0</v>
      </c>
      <c r="AB382" s="2">
        <f t="shared" si="169"/>
        <v>0</v>
      </c>
      <c r="AC382" s="110">
        <f t="shared" si="167"/>
        <v>0</v>
      </c>
      <c r="AD382" s="112">
        <f t="shared" si="167"/>
        <v>0</v>
      </c>
      <c r="AE382" s="110">
        <f t="shared" si="157"/>
        <v>0</v>
      </c>
      <c r="AF382" s="2">
        <v>0</v>
      </c>
      <c r="AG382" s="110">
        <v>0</v>
      </c>
      <c r="AH382" s="112">
        <v>0</v>
      </c>
      <c r="AI382" s="14"/>
      <c r="AJ382" s="14"/>
      <c r="AL382" s="3"/>
      <c r="AM382" s="3"/>
    </row>
    <row r="383" spans="1:39" ht="19.899999999999999" customHeight="1" x14ac:dyDescent="0.2">
      <c r="A383" s="86"/>
      <c r="B383" s="114" t="s">
        <v>27</v>
      </c>
      <c r="C383" s="2">
        <v>459.30389000000002</v>
      </c>
      <c r="D383" s="2">
        <f>C383</f>
        <v>459.30389000000002</v>
      </c>
      <c r="E383" s="2">
        <v>12.452680000000001</v>
      </c>
      <c r="F383" s="2">
        <v>12.452680000000001</v>
      </c>
      <c r="G383" s="110">
        <f t="shared" si="151"/>
        <v>0</v>
      </c>
      <c r="H383" s="2"/>
      <c r="I383" s="2"/>
      <c r="J383" s="2"/>
      <c r="K383" s="110">
        <f t="shared" si="152"/>
        <v>0</v>
      </c>
      <c r="L383" s="19"/>
      <c r="M383" s="110"/>
      <c r="N383" s="20"/>
      <c r="O383" s="110">
        <f t="shared" si="153"/>
        <v>10.621689999999976</v>
      </c>
      <c r="P383" s="2">
        <v>0</v>
      </c>
      <c r="Q383" s="2">
        <v>10.621689999999976</v>
      </c>
      <c r="R383" s="2">
        <v>0</v>
      </c>
      <c r="S383" s="110">
        <f>SUM(T383:V383)</f>
        <v>0</v>
      </c>
      <c r="T383" s="2">
        <f>SUM(T379)-SUM(T380:T382)</f>
        <v>0</v>
      </c>
      <c r="U383" s="2">
        <f>SUM(U379)-SUM(U380:U382)</f>
        <v>0</v>
      </c>
      <c r="V383" s="2">
        <f>SUM(V379)-SUM(V380:V382)</f>
        <v>0</v>
      </c>
      <c r="W383" s="110">
        <f>SUM(X383:Z383)</f>
        <v>0</v>
      </c>
      <c r="X383" s="2">
        <f>SUM(X379)-SUM(X380:X382)</f>
        <v>0</v>
      </c>
      <c r="Y383" s="2">
        <f>SUM(Y379)-SUM(Y380:Y382)</f>
        <v>0</v>
      </c>
      <c r="Z383" s="2">
        <f>SUM(Z379)-SUM(Z380:Z382)</f>
        <v>0</v>
      </c>
      <c r="AA383" s="103">
        <f t="shared" si="154"/>
        <v>0</v>
      </c>
      <c r="AB383" s="2">
        <f t="shared" si="169"/>
        <v>0</v>
      </c>
      <c r="AC383" s="110">
        <f t="shared" si="167"/>
        <v>0</v>
      </c>
      <c r="AD383" s="112">
        <f t="shared" si="167"/>
        <v>0</v>
      </c>
      <c r="AE383" s="110">
        <f t="shared" si="157"/>
        <v>0</v>
      </c>
      <c r="AF383" s="2">
        <v>0</v>
      </c>
      <c r="AG383" s="110">
        <v>0</v>
      </c>
      <c r="AH383" s="112">
        <v>0</v>
      </c>
      <c r="AI383" s="14"/>
      <c r="AJ383" s="14"/>
      <c r="AL383" s="3"/>
      <c r="AM383" s="3"/>
    </row>
    <row r="384" spans="1:39" ht="74.25" customHeight="1" x14ac:dyDescent="0.2">
      <c r="A384" s="86">
        <v>63</v>
      </c>
      <c r="B384" s="120" t="s">
        <v>192</v>
      </c>
      <c r="C384" s="24">
        <v>8723.3369800000019</v>
      </c>
      <c r="D384" s="24">
        <f>SUM(D385:D388)</f>
        <v>973.33698000000004</v>
      </c>
      <c r="E384" s="24">
        <v>336.91044999999997</v>
      </c>
      <c r="F384" s="24">
        <v>336.91044999999997</v>
      </c>
      <c r="G384" s="108">
        <f t="shared" si="151"/>
        <v>0</v>
      </c>
      <c r="H384" s="108">
        <f>SUM(H385:H388)</f>
        <v>0</v>
      </c>
      <c r="I384" s="108">
        <f>SUM(I385:I388)</f>
        <v>0</v>
      </c>
      <c r="J384" s="108">
        <f>SUM(J385:J388)</f>
        <v>0</v>
      </c>
      <c r="K384" s="108">
        <f t="shared" si="152"/>
        <v>0</v>
      </c>
      <c r="L384" s="24">
        <f>SUM(L385:L388)</f>
        <v>0</v>
      </c>
      <c r="M384" s="24">
        <f>SUM(M385:M388)</f>
        <v>0</v>
      </c>
      <c r="N384" s="24">
        <f>SUM(N385:N388)</f>
        <v>0</v>
      </c>
      <c r="O384" s="108">
        <f t="shared" si="153"/>
        <v>254.4</v>
      </c>
      <c r="P384" s="24">
        <v>0</v>
      </c>
      <c r="Q384" s="24">
        <v>254.4</v>
      </c>
      <c r="R384" s="24">
        <v>0</v>
      </c>
      <c r="S384" s="110">
        <f>SUM(T384,U384,V384)</f>
        <v>253.75653</v>
      </c>
      <c r="T384" s="2" t="s">
        <v>128</v>
      </c>
      <c r="U384" s="2">
        <v>253.75653</v>
      </c>
      <c r="V384" s="2" t="s">
        <v>128</v>
      </c>
      <c r="W384" s="29">
        <f>SUM(X384,Y384,Z384)</f>
        <v>253.75653</v>
      </c>
      <c r="X384" s="111" t="s">
        <v>128</v>
      </c>
      <c r="Y384" s="111">
        <v>253.75653</v>
      </c>
      <c r="Z384" s="111" t="s">
        <v>128</v>
      </c>
      <c r="AA384" s="103">
        <f t="shared" si="154"/>
        <v>0</v>
      </c>
      <c r="AB384" s="2">
        <f t="shared" si="166"/>
        <v>0</v>
      </c>
      <c r="AC384" s="110">
        <f t="shared" si="167"/>
        <v>0</v>
      </c>
      <c r="AD384" s="112">
        <f t="shared" si="167"/>
        <v>0</v>
      </c>
      <c r="AE384" s="29">
        <f t="shared" si="157"/>
        <v>0</v>
      </c>
      <c r="AF384" s="111">
        <f>SUM(AF385:AF388)</f>
        <v>0</v>
      </c>
      <c r="AG384" s="29">
        <f t="shared" ref="AG384:AH384" si="170">SUM(AG385:AG388)</f>
        <v>0</v>
      </c>
      <c r="AH384" s="113">
        <f t="shared" si="170"/>
        <v>0</v>
      </c>
      <c r="AI384" s="123"/>
      <c r="AJ384" s="123"/>
      <c r="AL384" s="3"/>
      <c r="AM384" s="3"/>
    </row>
    <row r="385" spans="1:39" ht="19.899999999999999" customHeight="1" x14ac:dyDescent="0.2">
      <c r="A385" s="86"/>
      <c r="B385" s="114" t="s">
        <v>24</v>
      </c>
      <c r="C385" s="2">
        <v>555.23608000000002</v>
      </c>
      <c r="D385" s="2">
        <f>C385</f>
        <v>555.23608000000002</v>
      </c>
      <c r="E385" s="2">
        <v>324.45776999999998</v>
      </c>
      <c r="F385" s="2">
        <v>324.45776999999998</v>
      </c>
      <c r="G385" s="110">
        <f t="shared" si="151"/>
        <v>0</v>
      </c>
      <c r="H385" s="2"/>
      <c r="I385" s="2"/>
      <c r="J385" s="2"/>
      <c r="K385" s="110">
        <f t="shared" si="152"/>
        <v>0</v>
      </c>
      <c r="L385" s="19"/>
      <c r="M385" s="14"/>
      <c r="N385" s="20"/>
      <c r="O385" s="110">
        <f t="shared" si="153"/>
        <v>230.77831000000003</v>
      </c>
      <c r="P385" s="2">
        <v>0</v>
      </c>
      <c r="Q385" s="2">
        <v>230.77831000000003</v>
      </c>
      <c r="R385" s="2">
        <v>0</v>
      </c>
      <c r="S385" s="110">
        <v>230.77831</v>
      </c>
      <c r="T385" s="2" t="s">
        <v>128</v>
      </c>
      <c r="U385" s="2">
        <v>230.77831</v>
      </c>
      <c r="V385" s="2" t="s">
        <v>128</v>
      </c>
      <c r="W385" s="110">
        <v>230.77831</v>
      </c>
      <c r="X385" s="2" t="s">
        <v>128</v>
      </c>
      <c r="Y385" s="2">
        <v>230.77831</v>
      </c>
      <c r="Z385" s="2" t="s">
        <v>128</v>
      </c>
      <c r="AA385" s="103">
        <f t="shared" si="154"/>
        <v>0</v>
      </c>
      <c r="AB385" s="2">
        <f t="shared" si="166"/>
        <v>0</v>
      </c>
      <c r="AC385" s="110">
        <f t="shared" si="167"/>
        <v>0</v>
      </c>
      <c r="AD385" s="112">
        <f t="shared" si="167"/>
        <v>0</v>
      </c>
      <c r="AE385" s="110">
        <f t="shared" si="157"/>
        <v>0</v>
      </c>
      <c r="AF385" s="2">
        <v>0</v>
      </c>
      <c r="AG385" s="110">
        <v>0</v>
      </c>
      <c r="AH385" s="112">
        <v>0</v>
      </c>
      <c r="AI385" s="14"/>
      <c r="AJ385" s="14"/>
      <c r="AL385" s="3"/>
      <c r="AM385" s="3"/>
    </row>
    <row r="386" spans="1:39" ht="19.899999999999999" customHeight="1" x14ac:dyDescent="0.2">
      <c r="A386" s="86"/>
      <c r="B386" s="114" t="s">
        <v>25</v>
      </c>
      <c r="C386" s="2">
        <v>6500</v>
      </c>
      <c r="D386" s="2"/>
      <c r="E386" s="2">
        <v>0</v>
      </c>
      <c r="F386" s="2">
        <v>0</v>
      </c>
      <c r="G386" s="110">
        <f t="shared" si="151"/>
        <v>0</v>
      </c>
      <c r="H386" s="2"/>
      <c r="I386" s="2"/>
      <c r="J386" s="2"/>
      <c r="K386" s="110">
        <f t="shared" si="152"/>
        <v>0</v>
      </c>
      <c r="L386" s="19"/>
      <c r="M386" s="14"/>
      <c r="N386" s="20"/>
      <c r="O386" s="110">
        <f t="shared" si="153"/>
        <v>0</v>
      </c>
      <c r="P386" s="2">
        <v>0</v>
      </c>
      <c r="Q386" s="2">
        <v>0</v>
      </c>
      <c r="R386" s="2">
        <v>0</v>
      </c>
      <c r="S386" s="110">
        <v>0</v>
      </c>
      <c r="T386" s="2" t="s">
        <v>128</v>
      </c>
      <c r="U386" s="2" t="s">
        <v>128</v>
      </c>
      <c r="V386" s="2" t="s">
        <v>128</v>
      </c>
      <c r="W386" s="110">
        <v>0</v>
      </c>
      <c r="X386" s="2" t="s">
        <v>128</v>
      </c>
      <c r="Y386" s="2" t="s">
        <v>128</v>
      </c>
      <c r="Z386" s="2" t="s">
        <v>128</v>
      </c>
      <c r="AA386" s="103">
        <f t="shared" si="154"/>
        <v>0</v>
      </c>
      <c r="AB386" s="2">
        <f t="shared" si="166"/>
        <v>0</v>
      </c>
      <c r="AC386" s="110">
        <f t="shared" si="167"/>
        <v>0</v>
      </c>
      <c r="AD386" s="112">
        <f t="shared" si="167"/>
        <v>0</v>
      </c>
      <c r="AE386" s="110">
        <f t="shared" si="157"/>
        <v>0</v>
      </c>
      <c r="AF386" s="2">
        <v>0</v>
      </c>
      <c r="AG386" s="110">
        <v>0</v>
      </c>
      <c r="AH386" s="112">
        <v>0</v>
      </c>
      <c r="AI386" s="14"/>
      <c r="AJ386" s="14"/>
      <c r="AL386" s="3"/>
      <c r="AM386" s="3"/>
    </row>
    <row r="387" spans="1:39" ht="19.899999999999999" customHeight="1" x14ac:dyDescent="0.2">
      <c r="A387" s="86"/>
      <c r="B387" s="114" t="s">
        <v>26</v>
      </c>
      <c r="C387" s="2">
        <v>1250</v>
      </c>
      <c r="D387" s="2"/>
      <c r="E387" s="2">
        <v>0</v>
      </c>
      <c r="F387" s="2">
        <v>0</v>
      </c>
      <c r="G387" s="110">
        <f t="shared" si="151"/>
        <v>0</v>
      </c>
      <c r="H387" s="2"/>
      <c r="I387" s="2"/>
      <c r="J387" s="2"/>
      <c r="K387" s="110">
        <f t="shared" si="152"/>
        <v>0</v>
      </c>
      <c r="L387" s="19"/>
      <c r="M387" s="14"/>
      <c r="N387" s="20"/>
      <c r="O387" s="110">
        <f t="shared" si="153"/>
        <v>0</v>
      </c>
      <c r="P387" s="2">
        <v>0</v>
      </c>
      <c r="Q387" s="2">
        <v>0</v>
      </c>
      <c r="R387" s="2">
        <v>0</v>
      </c>
      <c r="S387" s="110">
        <v>0</v>
      </c>
      <c r="T387" s="2" t="s">
        <v>128</v>
      </c>
      <c r="U387" s="2" t="s">
        <v>128</v>
      </c>
      <c r="V387" s="2" t="s">
        <v>128</v>
      </c>
      <c r="W387" s="110">
        <v>0</v>
      </c>
      <c r="X387" s="2" t="s">
        <v>128</v>
      </c>
      <c r="Y387" s="2" t="s">
        <v>128</v>
      </c>
      <c r="Z387" s="2" t="s">
        <v>128</v>
      </c>
      <c r="AA387" s="103">
        <f t="shared" si="154"/>
        <v>0</v>
      </c>
      <c r="AB387" s="2">
        <f t="shared" si="166"/>
        <v>0</v>
      </c>
      <c r="AC387" s="110">
        <f t="shared" si="167"/>
        <v>0</v>
      </c>
      <c r="AD387" s="112">
        <f t="shared" si="167"/>
        <v>0</v>
      </c>
      <c r="AE387" s="110">
        <f t="shared" si="157"/>
        <v>0</v>
      </c>
      <c r="AF387" s="2">
        <v>0</v>
      </c>
      <c r="AG387" s="110">
        <v>0</v>
      </c>
      <c r="AH387" s="112">
        <v>0</v>
      </c>
      <c r="AI387" s="14"/>
      <c r="AJ387" s="14"/>
      <c r="AL387" s="3"/>
      <c r="AM387" s="3"/>
    </row>
    <row r="388" spans="1:39" ht="19.899999999999999" customHeight="1" x14ac:dyDescent="0.2">
      <c r="A388" s="86"/>
      <c r="B388" s="114" t="s">
        <v>27</v>
      </c>
      <c r="C388" s="2">
        <v>418.10090000000002</v>
      </c>
      <c r="D388" s="2">
        <f>C388</f>
        <v>418.10090000000002</v>
      </c>
      <c r="E388" s="2">
        <v>12.452680000000001</v>
      </c>
      <c r="F388" s="2">
        <v>12.452680000000001</v>
      </c>
      <c r="G388" s="110">
        <f t="shared" si="151"/>
        <v>0</v>
      </c>
      <c r="H388" s="2"/>
      <c r="I388" s="2"/>
      <c r="J388" s="2"/>
      <c r="K388" s="110">
        <f t="shared" si="152"/>
        <v>0</v>
      </c>
      <c r="L388" s="19"/>
      <c r="M388" s="110"/>
      <c r="N388" s="20"/>
      <c r="O388" s="110">
        <f t="shared" si="153"/>
        <v>23.62168999999998</v>
      </c>
      <c r="P388" s="2">
        <v>0</v>
      </c>
      <c r="Q388" s="2">
        <v>23.62168999999998</v>
      </c>
      <c r="R388" s="2">
        <v>0</v>
      </c>
      <c r="S388" s="110">
        <f>SUM(T388:V388)</f>
        <v>22.978219999999993</v>
      </c>
      <c r="T388" s="2">
        <f>SUM(T384)-SUM(T385:T387)</f>
        <v>0</v>
      </c>
      <c r="U388" s="2">
        <f>SUM(U384)-SUM(U385:U387)</f>
        <v>22.978219999999993</v>
      </c>
      <c r="V388" s="2">
        <f>SUM(V384)-SUM(V385:V387)</f>
        <v>0</v>
      </c>
      <c r="W388" s="110">
        <f>SUM(X388:Z388)</f>
        <v>22.978219999999993</v>
      </c>
      <c r="X388" s="2">
        <f>SUM(X384)-SUM(X385:X387)</f>
        <v>0</v>
      </c>
      <c r="Y388" s="2">
        <f>SUM(Y384)-SUM(Y385:Y387)</f>
        <v>22.978219999999993</v>
      </c>
      <c r="Z388" s="2">
        <f>SUM(Z384)-SUM(Z385:Z387)</f>
        <v>0</v>
      </c>
      <c r="AA388" s="103">
        <f t="shared" si="154"/>
        <v>0</v>
      </c>
      <c r="AB388" s="2">
        <f t="shared" si="166"/>
        <v>0</v>
      </c>
      <c r="AC388" s="110">
        <f t="shared" si="167"/>
        <v>0</v>
      </c>
      <c r="AD388" s="112">
        <f t="shared" si="167"/>
        <v>0</v>
      </c>
      <c r="AE388" s="110">
        <f t="shared" si="157"/>
        <v>0</v>
      </c>
      <c r="AF388" s="2">
        <v>0</v>
      </c>
      <c r="AG388" s="110">
        <v>0</v>
      </c>
      <c r="AH388" s="112">
        <v>0</v>
      </c>
      <c r="AI388" s="14"/>
      <c r="AJ388" s="14"/>
      <c r="AL388" s="3"/>
      <c r="AM388" s="3"/>
    </row>
    <row r="389" spans="1:39" ht="72.75" customHeight="1" x14ac:dyDescent="0.2">
      <c r="A389" s="86">
        <v>64</v>
      </c>
      <c r="B389" s="120" t="s">
        <v>193</v>
      </c>
      <c r="C389" s="24">
        <v>13830.874030000003</v>
      </c>
      <c r="D389" s="24">
        <f>SUM(D390:D393)</f>
        <v>1220.32943</v>
      </c>
      <c r="E389" s="24">
        <v>660.14197000000001</v>
      </c>
      <c r="F389" s="24">
        <v>653.84942000000001</v>
      </c>
      <c r="G389" s="108">
        <f t="shared" si="151"/>
        <v>0</v>
      </c>
      <c r="H389" s="108">
        <f>SUM(H390:H393)</f>
        <v>0</v>
      </c>
      <c r="I389" s="108">
        <f>SUM(I390:I393)</f>
        <v>0</v>
      </c>
      <c r="J389" s="108">
        <f>SUM(J390:J393)</f>
        <v>0</v>
      </c>
      <c r="K389" s="108">
        <f t="shared" si="152"/>
        <v>6.2925500000000003</v>
      </c>
      <c r="L389" s="24">
        <f>SUM(L390:L393)</f>
        <v>0</v>
      </c>
      <c r="M389" s="24">
        <f>SUM(M390:M393)</f>
        <v>6.2925500000000003</v>
      </c>
      <c r="N389" s="24">
        <f>SUM(N390:N393)</f>
        <v>0</v>
      </c>
      <c r="O389" s="108">
        <f t="shared" si="153"/>
        <v>3933.3000000000011</v>
      </c>
      <c r="P389" s="24">
        <v>0</v>
      </c>
      <c r="Q389" s="24">
        <v>3933.3000000000011</v>
      </c>
      <c r="R389" s="24">
        <v>0</v>
      </c>
      <c r="S389" s="110">
        <f>SUM(T389,U389,V389)</f>
        <v>3721.5237499999994</v>
      </c>
      <c r="T389" s="2" t="s">
        <v>128</v>
      </c>
      <c r="U389" s="2">
        <v>3721.5237499999994</v>
      </c>
      <c r="V389" s="2" t="s">
        <v>128</v>
      </c>
      <c r="W389" s="29">
        <f>SUM(X389,Y389,Z389)</f>
        <v>3721.5237499999998</v>
      </c>
      <c r="X389" s="111" t="s">
        <v>128</v>
      </c>
      <c r="Y389" s="111">
        <v>3721.5237499999998</v>
      </c>
      <c r="Z389" s="111" t="s">
        <v>128</v>
      </c>
      <c r="AA389" s="103">
        <f t="shared" si="154"/>
        <v>0</v>
      </c>
      <c r="AB389" s="2">
        <f t="shared" si="166"/>
        <v>0</v>
      </c>
      <c r="AC389" s="110">
        <f t="shared" si="167"/>
        <v>0</v>
      </c>
      <c r="AD389" s="112">
        <f t="shared" si="167"/>
        <v>0</v>
      </c>
      <c r="AE389" s="29">
        <f t="shared" si="157"/>
        <v>6.2925500000000003</v>
      </c>
      <c r="AF389" s="111">
        <f>SUM(AF390:AF393)</f>
        <v>0</v>
      </c>
      <c r="AG389" s="29">
        <f t="shared" ref="AG389:AH389" si="171">SUM(AG390:AG393)</f>
        <v>6.2925500000000003</v>
      </c>
      <c r="AH389" s="113">
        <f t="shared" si="171"/>
        <v>0</v>
      </c>
      <c r="AI389" s="29"/>
      <c r="AJ389" s="123"/>
      <c r="AL389" s="3"/>
      <c r="AM389" s="3"/>
    </row>
    <row r="390" spans="1:39" ht="19.899999999999999" customHeight="1" x14ac:dyDescent="0.2">
      <c r="A390" s="86"/>
      <c r="B390" s="114" t="s">
        <v>24</v>
      </c>
      <c r="C390" s="2">
        <v>657.06978000000004</v>
      </c>
      <c r="D390" s="2">
        <f>C390</f>
        <v>657.06978000000004</v>
      </c>
      <c r="E390" s="2">
        <v>629.68221999999992</v>
      </c>
      <c r="F390" s="2">
        <v>629.68221999999992</v>
      </c>
      <c r="G390" s="110">
        <f t="shared" si="151"/>
        <v>0</v>
      </c>
      <c r="H390" s="2"/>
      <c r="I390" s="2"/>
      <c r="J390" s="2"/>
      <c r="K390" s="110">
        <f t="shared" si="152"/>
        <v>0</v>
      </c>
      <c r="L390" s="19"/>
      <c r="M390" s="110"/>
      <c r="N390" s="20"/>
      <c r="O390" s="110">
        <f t="shared" si="153"/>
        <v>27.387560000000001</v>
      </c>
      <c r="P390" s="2">
        <v>0</v>
      </c>
      <c r="Q390" s="2">
        <v>27.387560000000001</v>
      </c>
      <c r="R390" s="2">
        <v>0</v>
      </c>
      <c r="S390" s="110">
        <v>27.387560000000001</v>
      </c>
      <c r="T390" s="2" t="s">
        <v>128</v>
      </c>
      <c r="U390" s="2">
        <v>27.387560000000001</v>
      </c>
      <c r="V390" s="2" t="s">
        <v>128</v>
      </c>
      <c r="W390" s="110">
        <v>27.387560000000001</v>
      </c>
      <c r="X390" s="2" t="s">
        <v>128</v>
      </c>
      <c r="Y390" s="2">
        <v>27.387560000000001</v>
      </c>
      <c r="Z390" s="2" t="s">
        <v>128</v>
      </c>
      <c r="AA390" s="103">
        <f t="shared" si="154"/>
        <v>0</v>
      </c>
      <c r="AB390" s="2">
        <f t="shared" si="166"/>
        <v>0</v>
      </c>
      <c r="AC390" s="110">
        <f t="shared" si="167"/>
        <v>0</v>
      </c>
      <c r="AD390" s="112">
        <f t="shared" si="167"/>
        <v>0</v>
      </c>
      <c r="AE390" s="110">
        <f t="shared" si="157"/>
        <v>0</v>
      </c>
      <c r="AF390" s="2">
        <v>0</v>
      </c>
      <c r="AG390" s="110">
        <v>0</v>
      </c>
      <c r="AH390" s="112">
        <v>0</v>
      </c>
      <c r="AI390" s="14"/>
      <c r="AJ390" s="14"/>
      <c r="AL390" s="3"/>
      <c r="AM390" s="3"/>
    </row>
    <row r="391" spans="1:39" ht="19.899999999999999" customHeight="1" x14ac:dyDescent="0.2">
      <c r="A391" s="86"/>
      <c r="B391" s="114" t="s">
        <v>25</v>
      </c>
      <c r="C391" s="2">
        <v>10645.156230000001</v>
      </c>
      <c r="D391" s="2"/>
      <c r="E391" s="2">
        <v>0</v>
      </c>
      <c r="F391" s="2">
        <v>0</v>
      </c>
      <c r="G391" s="110">
        <f t="shared" si="151"/>
        <v>0</v>
      </c>
      <c r="H391" s="2"/>
      <c r="I391" s="2"/>
      <c r="J391" s="2"/>
      <c r="K391" s="110">
        <f t="shared" si="152"/>
        <v>0</v>
      </c>
      <c r="L391" s="19"/>
      <c r="M391" s="110"/>
      <c r="N391" s="20"/>
      <c r="O391" s="110">
        <f t="shared" si="153"/>
        <v>3542</v>
      </c>
      <c r="P391" s="2">
        <v>0</v>
      </c>
      <c r="Q391" s="2">
        <v>3542</v>
      </c>
      <c r="R391" s="2">
        <v>0</v>
      </c>
      <c r="S391" s="110">
        <v>3359.9472000000001</v>
      </c>
      <c r="T391" s="2" t="s">
        <v>128</v>
      </c>
      <c r="U391" s="2">
        <v>3359.9472000000001</v>
      </c>
      <c r="V391" s="2" t="s">
        <v>128</v>
      </c>
      <c r="W391" s="110">
        <v>3359.9472000000001</v>
      </c>
      <c r="X391" s="2" t="s">
        <v>128</v>
      </c>
      <c r="Y391" s="2">
        <v>3359.9472000000001</v>
      </c>
      <c r="Z391" s="2" t="s">
        <v>128</v>
      </c>
      <c r="AA391" s="103">
        <f t="shared" si="154"/>
        <v>0</v>
      </c>
      <c r="AB391" s="2">
        <f t="shared" si="166"/>
        <v>0</v>
      </c>
      <c r="AC391" s="110">
        <f t="shared" si="167"/>
        <v>0</v>
      </c>
      <c r="AD391" s="112">
        <f t="shared" si="167"/>
        <v>0</v>
      </c>
      <c r="AE391" s="110">
        <f t="shared" si="157"/>
        <v>0</v>
      </c>
      <c r="AF391" s="2">
        <v>0</v>
      </c>
      <c r="AG391" s="110">
        <v>0</v>
      </c>
      <c r="AH391" s="112">
        <v>0</v>
      </c>
      <c r="AI391" s="14"/>
      <c r="AJ391" s="14"/>
      <c r="AL391" s="3"/>
      <c r="AM391" s="3"/>
    </row>
    <row r="392" spans="1:39" ht="19.899999999999999" customHeight="1" x14ac:dyDescent="0.2">
      <c r="A392" s="86"/>
      <c r="B392" s="114" t="s">
        <v>26</v>
      </c>
      <c r="C392" s="2">
        <v>1965.3883700000001</v>
      </c>
      <c r="D392" s="2"/>
      <c r="E392" s="2">
        <v>0</v>
      </c>
      <c r="F392" s="2">
        <v>0</v>
      </c>
      <c r="G392" s="110">
        <f t="shared" si="151"/>
        <v>0</v>
      </c>
      <c r="H392" s="2"/>
      <c r="I392" s="2"/>
      <c r="J392" s="2"/>
      <c r="K392" s="110">
        <f t="shared" si="152"/>
        <v>0</v>
      </c>
      <c r="L392" s="19"/>
      <c r="M392" s="110"/>
      <c r="N392" s="20"/>
      <c r="O392" s="110">
        <f t="shared" si="153"/>
        <v>183.44650999999999</v>
      </c>
      <c r="P392" s="2">
        <v>0</v>
      </c>
      <c r="Q392" s="2">
        <v>183.44650999999999</v>
      </c>
      <c r="R392" s="2">
        <v>0</v>
      </c>
      <c r="S392" s="110">
        <v>182.85944000000001</v>
      </c>
      <c r="T392" s="2" t="s">
        <v>128</v>
      </c>
      <c r="U392" s="2">
        <v>182.85944000000001</v>
      </c>
      <c r="V392" s="2" t="s">
        <v>128</v>
      </c>
      <c r="W392" s="110">
        <v>182.85944000000001</v>
      </c>
      <c r="X392" s="2" t="s">
        <v>128</v>
      </c>
      <c r="Y392" s="2">
        <v>182.85944000000001</v>
      </c>
      <c r="Z392" s="2" t="s">
        <v>128</v>
      </c>
      <c r="AA392" s="103">
        <f t="shared" si="154"/>
        <v>0</v>
      </c>
      <c r="AB392" s="2">
        <f t="shared" si="166"/>
        <v>0</v>
      </c>
      <c r="AC392" s="110">
        <f t="shared" si="167"/>
        <v>0</v>
      </c>
      <c r="AD392" s="112">
        <f t="shared" si="167"/>
        <v>0</v>
      </c>
      <c r="AE392" s="110">
        <f t="shared" si="157"/>
        <v>0</v>
      </c>
      <c r="AF392" s="2">
        <v>0</v>
      </c>
      <c r="AG392" s="110">
        <v>0</v>
      </c>
      <c r="AH392" s="112">
        <v>0</v>
      </c>
      <c r="AI392" s="14"/>
      <c r="AJ392" s="14"/>
      <c r="AL392" s="3"/>
      <c r="AM392" s="3"/>
    </row>
    <row r="393" spans="1:39" ht="19.899999999999999" customHeight="1" x14ac:dyDescent="0.2">
      <c r="A393" s="86"/>
      <c r="B393" s="114" t="s">
        <v>27</v>
      </c>
      <c r="C393" s="2">
        <v>563.25964999999997</v>
      </c>
      <c r="D393" s="2">
        <f>C393</f>
        <v>563.25964999999997</v>
      </c>
      <c r="E393" s="2">
        <v>30.45975</v>
      </c>
      <c r="F393" s="2">
        <v>24.167200000000001</v>
      </c>
      <c r="G393" s="110">
        <f t="shared" si="151"/>
        <v>0</v>
      </c>
      <c r="H393" s="2"/>
      <c r="I393" s="2"/>
      <c r="J393" s="2"/>
      <c r="K393" s="110">
        <f t="shared" si="152"/>
        <v>6.2925500000000003</v>
      </c>
      <c r="L393" s="19"/>
      <c r="M393" s="110">
        <v>6.2925500000000003</v>
      </c>
      <c r="N393" s="20"/>
      <c r="O393" s="110">
        <f t="shared" si="153"/>
        <v>180.46593000000064</v>
      </c>
      <c r="P393" s="2">
        <v>0</v>
      </c>
      <c r="Q393" s="2">
        <v>180.46593000000064</v>
      </c>
      <c r="R393" s="2">
        <v>0</v>
      </c>
      <c r="S393" s="110">
        <f>SUM(T393:V393)</f>
        <v>151.32954999999902</v>
      </c>
      <c r="T393" s="2">
        <f>SUM(T389)-SUM(T390:T392)</f>
        <v>0</v>
      </c>
      <c r="U393" s="2">
        <f>SUM(U389)-SUM(U390:U392)</f>
        <v>151.32954999999902</v>
      </c>
      <c r="V393" s="2">
        <f>SUM(V389)-SUM(V390:V392)</f>
        <v>0</v>
      </c>
      <c r="W393" s="110">
        <f>SUM(X393:Z393)</f>
        <v>151.32954999999947</v>
      </c>
      <c r="X393" s="2">
        <f>SUM(X389)-SUM(X390:X392)</f>
        <v>0</v>
      </c>
      <c r="Y393" s="2">
        <f>SUM(Y389)-SUM(Y390:Y392)</f>
        <v>151.32954999999947</v>
      </c>
      <c r="Z393" s="2">
        <f>SUM(Z389)-SUM(Z390:Z392)</f>
        <v>0</v>
      </c>
      <c r="AA393" s="103">
        <f t="shared" si="154"/>
        <v>4.5474735088646412E-13</v>
      </c>
      <c r="AB393" s="2">
        <f t="shared" si="166"/>
        <v>0</v>
      </c>
      <c r="AC393" s="110">
        <f t="shared" si="167"/>
        <v>4.5474735088646412E-13</v>
      </c>
      <c r="AD393" s="112">
        <f t="shared" si="167"/>
        <v>0</v>
      </c>
      <c r="AE393" s="110">
        <f t="shared" si="157"/>
        <v>6.2925500000000003</v>
      </c>
      <c r="AF393" s="2">
        <v>0</v>
      </c>
      <c r="AG393" s="110">
        <v>6.2925500000000003</v>
      </c>
      <c r="AH393" s="112">
        <v>0</v>
      </c>
      <c r="AI393" s="14"/>
      <c r="AJ393" s="14"/>
      <c r="AL393" s="3"/>
      <c r="AM393" s="3"/>
    </row>
    <row r="394" spans="1:39" ht="60" customHeight="1" x14ac:dyDescent="0.2">
      <c r="A394" s="86">
        <v>65</v>
      </c>
      <c r="B394" s="120" t="s">
        <v>194</v>
      </c>
      <c r="C394" s="24">
        <v>11428.23264</v>
      </c>
      <c r="D394" s="24">
        <f>SUM(D395:D398)</f>
        <v>1064.1225300000001</v>
      </c>
      <c r="E394" s="24">
        <v>616.41317000000004</v>
      </c>
      <c r="F394" s="24">
        <v>610.12062000000003</v>
      </c>
      <c r="G394" s="108">
        <f t="shared" si="151"/>
        <v>0</v>
      </c>
      <c r="H394" s="108">
        <f>SUM(H395:H398)</f>
        <v>0</v>
      </c>
      <c r="I394" s="108">
        <f>SUM(I395:I398)</f>
        <v>0</v>
      </c>
      <c r="J394" s="108">
        <f>SUM(J395:J398)</f>
        <v>0</v>
      </c>
      <c r="K394" s="108">
        <f t="shared" si="152"/>
        <v>6.2925500000000003</v>
      </c>
      <c r="L394" s="24">
        <f>SUM(L395:L398)</f>
        <v>0</v>
      </c>
      <c r="M394" s="24">
        <f>SUM(M395:M398)</f>
        <v>6.2925500000000003</v>
      </c>
      <c r="N394" s="24">
        <f>SUM(N395:N398)</f>
        <v>0</v>
      </c>
      <c r="O394" s="108">
        <f t="shared" si="153"/>
        <v>501</v>
      </c>
      <c r="P394" s="24">
        <v>0</v>
      </c>
      <c r="Q394" s="24">
        <v>501</v>
      </c>
      <c r="R394" s="24">
        <v>0</v>
      </c>
      <c r="S394" s="110">
        <f>SUM(T394,U394,V394)</f>
        <v>500.13158000000004</v>
      </c>
      <c r="T394" s="2" t="s">
        <v>128</v>
      </c>
      <c r="U394" s="2">
        <v>500.13158000000004</v>
      </c>
      <c r="V394" s="2" t="s">
        <v>128</v>
      </c>
      <c r="W394" s="29">
        <f>SUM(X394,Y394,Z394)</f>
        <v>500.13157999999999</v>
      </c>
      <c r="X394" s="111" t="s">
        <v>128</v>
      </c>
      <c r="Y394" s="111">
        <v>500.13157999999999</v>
      </c>
      <c r="Z394" s="111" t="s">
        <v>128</v>
      </c>
      <c r="AA394" s="103">
        <f t="shared" si="154"/>
        <v>0</v>
      </c>
      <c r="AB394" s="2">
        <f t="shared" si="166"/>
        <v>0</v>
      </c>
      <c r="AC394" s="110">
        <f t="shared" si="167"/>
        <v>0</v>
      </c>
      <c r="AD394" s="112">
        <f t="shared" si="167"/>
        <v>0</v>
      </c>
      <c r="AE394" s="29">
        <f t="shared" si="157"/>
        <v>6.2925500000000003</v>
      </c>
      <c r="AF394" s="111">
        <f>SUM(AF395:AF398)</f>
        <v>0</v>
      </c>
      <c r="AG394" s="29">
        <f t="shared" ref="AG394:AH394" si="172">SUM(AG395:AG398)</f>
        <v>6.2925500000000003</v>
      </c>
      <c r="AH394" s="113">
        <f t="shared" si="172"/>
        <v>0</v>
      </c>
      <c r="AI394" s="29"/>
      <c r="AJ394" s="123"/>
      <c r="AL394" s="3"/>
      <c r="AM394" s="3"/>
    </row>
    <row r="395" spans="1:39" ht="19.899999999999999" customHeight="1" x14ac:dyDescent="0.2">
      <c r="A395" s="86"/>
      <c r="B395" s="114" t="s">
        <v>24</v>
      </c>
      <c r="C395" s="2">
        <v>613.91502000000003</v>
      </c>
      <c r="D395" s="2">
        <f>C395</f>
        <v>613.91502000000003</v>
      </c>
      <c r="E395" s="2">
        <v>587.56966</v>
      </c>
      <c r="F395" s="2">
        <v>587.56966</v>
      </c>
      <c r="G395" s="110">
        <f t="shared" si="151"/>
        <v>0</v>
      </c>
      <c r="H395" s="2"/>
      <c r="I395" s="2"/>
      <c r="J395" s="2"/>
      <c r="K395" s="110">
        <f t="shared" si="152"/>
        <v>0</v>
      </c>
      <c r="L395" s="19"/>
      <c r="M395" s="110"/>
      <c r="N395" s="20"/>
      <c r="O395" s="110">
        <f t="shared" si="153"/>
        <v>26.345359999999999</v>
      </c>
      <c r="P395" s="2">
        <v>0</v>
      </c>
      <c r="Q395" s="2">
        <v>26.345359999999999</v>
      </c>
      <c r="R395" s="2">
        <v>0</v>
      </c>
      <c r="S395" s="110">
        <v>26.345359999999999</v>
      </c>
      <c r="T395" s="2" t="s">
        <v>128</v>
      </c>
      <c r="U395" s="2">
        <v>26.345359999999999</v>
      </c>
      <c r="V395" s="2" t="s">
        <v>128</v>
      </c>
      <c r="W395" s="110">
        <v>26.345359999999999</v>
      </c>
      <c r="X395" s="2" t="s">
        <v>128</v>
      </c>
      <c r="Y395" s="2">
        <v>26.345359999999999</v>
      </c>
      <c r="Z395" s="2" t="s">
        <v>128</v>
      </c>
      <c r="AA395" s="103">
        <f t="shared" si="154"/>
        <v>0</v>
      </c>
      <c r="AB395" s="2">
        <f t="shared" si="166"/>
        <v>0</v>
      </c>
      <c r="AC395" s="110">
        <f t="shared" si="167"/>
        <v>0</v>
      </c>
      <c r="AD395" s="112">
        <f t="shared" si="167"/>
        <v>0</v>
      </c>
      <c r="AE395" s="110">
        <f t="shared" si="157"/>
        <v>0</v>
      </c>
      <c r="AF395" s="2">
        <v>0</v>
      </c>
      <c r="AG395" s="110">
        <v>0</v>
      </c>
      <c r="AH395" s="112">
        <v>0</v>
      </c>
      <c r="AI395" s="14"/>
      <c r="AJ395" s="14"/>
      <c r="AL395" s="3"/>
      <c r="AM395" s="3"/>
    </row>
    <row r="396" spans="1:39" ht="19.899999999999999" customHeight="1" x14ac:dyDescent="0.2">
      <c r="A396" s="86"/>
      <c r="B396" s="114" t="s">
        <v>25</v>
      </c>
      <c r="C396" s="2">
        <v>8891.1684499999992</v>
      </c>
      <c r="D396" s="2"/>
      <c r="E396" s="2">
        <v>0</v>
      </c>
      <c r="F396" s="2">
        <v>0</v>
      </c>
      <c r="G396" s="110">
        <f t="shared" si="151"/>
        <v>0</v>
      </c>
      <c r="H396" s="2"/>
      <c r="I396" s="2"/>
      <c r="J396" s="2"/>
      <c r="K396" s="110">
        <f t="shared" si="152"/>
        <v>0</v>
      </c>
      <c r="L396" s="19"/>
      <c r="M396" s="110"/>
      <c r="N396" s="20"/>
      <c r="O396" s="110">
        <f t="shared" si="153"/>
        <v>332.90039999999999</v>
      </c>
      <c r="P396" s="2">
        <v>0</v>
      </c>
      <c r="Q396" s="2">
        <v>332.90039999999999</v>
      </c>
      <c r="R396" s="2">
        <v>0</v>
      </c>
      <c r="S396" s="110">
        <v>332.90039999999999</v>
      </c>
      <c r="T396" s="2" t="s">
        <v>128</v>
      </c>
      <c r="U396" s="2">
        <v>332.90039999999999</v>
      </c>
      <c r="V396" s="2" t="s">
        <v>128</v>
      </c>
      <c r="W396" s="110">
        <v>332.90040000000005</v>
      </c>
      <c r="X396" s="2" t="s">
        <v>128</v>
      </c>
      <c r="Y396" s="2">
        <v>332.90040000000005</v>
      </c>
      <c r="Z396" s="2" t="s">
        <v>128</v>
      </c>
      <c r="AA396" s="103">
        <f t="shared" si="154"/>
        <v>0</v>
      </c>
      <c r="AB396" s="2">
        <f t="shared" si="166"/>
        <v>0</v>
      </c>
      <c r="AC396" s="110">
        <f t="shared" si="167"/>
        <v>0</v>
      </c>
      <c r="AD396" s="112">
        <f t="shared" si="167"/>
        <v>0</v>
      </c>
      <c r="AE396" s="110">
        <f t="shared" si="157"/>
        <v>0</v>
      </c>
      <c r="AF396" s="2">
        <v>0</v>
      </c>
      <c r="AG396" s="110">
        <v>0</v>
      </c>
      <c r="AH396" s="112">
        <v>0</v>
      </c>
      <c r="AI396" s="14"/>
      <c r="AJ396" s="14"/>
      <c r="AL396" s="3"/>
      <c r="AM396" s="3"/>
    </row>
    <row r="397" spans="1:39" ht="19.899999999999999" customHeight="1" x14ac:dyDescent="0.2">
      <c r="A397" s="86"/>
      <c r="B397" s="114" t="s">
        <v>26</v>
      </c>
      <c r="C397" s="2">
        <v>1472.9416600000004</v>
      </c>
      <c r="D397" s="2"/>
      <c r="E397" s="2">
        <v>0</v>
      </c>
      <c r="F397" s="2">
        <v>0</v>
      </c>
      <c r="G397" s="110">
        <f t="shared" si="151"/>
        <v>0</v>
      </c>
      <c r="H397" s="2"/>
      <c r="I397" s="2"/>
      <c r="J397" s="2"/>
      <c r="K397" s="110">
        <f t="shared" si="152"/>
        <v>0</v>
      </c>
      <c r="L397" s="19"/>
      <c r="M397" s="110"/>
      <c r="N397" s="20"/>
      <c r="O397" s="110">
        <f t="shared" si="153"/>
        <v>128.10909000000001</v>
      </c>
      <c r="P397" s="2">
        <v>0</v>
      </c>
      <c r="Q397" s="2">
        <v>128.10909000000001</v>
      </c>
      <c r="R397" s="2">
        <v>0</v>
      </c>
      <c r="S397" s="110">
        <v>128.10909999999998</v>
      </c>
      <c r="T397" s="2" t="s">
        <v>128</v>
      </c>
      <c r="U397" s="2">
        <v>128.10909999999998</v>
      </c>
      <c r="V397" s="2" t="s">
        <v>128</v>
      </c>
      <c r="W397" s="110">
        <v>128.10909999999998</v>
      </c>
      <c r="X397" s="2" t="s">
        <v>128</v>
      </c>
      <c r="Y397" s="2">
        <v>128.10909999999998</v>
      </c>
      <c r="Z397" s="2" t="s">
        <v>128</v>
      </c>
      <c r="AA397" s="103">
        <f t="shared" si="154"/>
        <v>0</v>
      </c>
      <c r="AB397" s="2">
        <f t="shared" si="166"/>
        <v>0</v>
      </c>
      <c r="AC397" s="110">
        <f t="shared" si="167"/>
        <v>0</v>
      </c>
      <c r="AD397" s="112">
        <f t="shared" si="167"/>
        <v>0</v>
      </c>
      <c r="AE397" s="110">
        <f t="shared" si="157"/>
        <v>0</v>
      </c>
      <c r="AF397" s="2">
        <v>0</v>
      </c>
      <c r="AG397" s="110">
        <v>0</v>
      </c>
      <c r="AH397" s="112">
        <v>0</v>
      </c>
      <c r="AI397" s="14"/>
      <c r="AJ397" s="14"/>
      <c r="AL397" s="3"/>
      <c r="AM397" s="3"/>
    </row>
    <row r="398" spans="1:39" ht="19.899999999999999" customHeight="1" x14ac:dyDescent="0.2">
      <c r="A398" s="86"/>
      <c r="B398" s="114" t="s">
        <v>27</v>
      </c>
      <c r="C398" s="2">
        <v>450.20751000000001</v>
      </c>
      <c r="D398" s="2">
        <f>C398</f>
        <v>450.20751000000001</v>
      </c>
      <c r="E398" s="2">
        <v>28.843510000000002</v>
      </c>
      <c r="F398" s="2">
        <v>22.55096</v>
      </c>
      <c r="G398" s="110">
        <f t="shared" si="151"/>
        <v>0</v>
      </c>
      <c r="H398" s="2"/>
      <c r="I398" s="2"/>
      <c r="J398" s="2"/>
      <c r="K398" s="110">
        <f t="shared" si="152"/>
        <v>6.2925500000000003</v>
      </c>
      <c r="L398" s="19"/>
      <c r="M398" s="110">
        <v>6.2925500000000003</v>
      </c>
      <c r="N398" s="20"/>
      <c r="O398" s="110">
        <f t="shared" si="153"/>
        <v>13.645149999999989</v>
      </c>
      <c r="P398" s="2">
        <v>0</v>
      </c>
      <c r="Q398" s="2">
        <v>13.645149999999989</v>
      </c>
      <c r="R398" s="2">
        <v>0</v>
      </c>
      <c r="S398" s="110">
        <f>SUM(T398:V398)</f>
        <v>12.776720000000012</v>
      </c>
      <c r="T398" s="2">
        <f>SUM(T394)-SUM(T395:T397)</f>
        <v>0</v>
      </c>
      <c r="U398" s="2">
        <f>SUM(U394)-SUM(U395:U397)</f>
        <v>12.776720000000012</v>
      </c>
      <c r="V398" s="2">
        <f>SUM(V394)-SUM(V395:V397)</f>
        <v>0</v>
      </c>
      <c r="W398" s="110">
        <f>SUM(X398:Z398)</f>
        <v>12.776719999999955</v>
      </c>
      <c r="X398" s="2">
        <f>SUM(X394)-SUM(X395:X397)</f>
        <v>0</v>
      </c>
      <c r="Y398" s="2">
        <f>SUM(Y394)-SUM(Y395:Y397)</f>
        <v>12.776719999999955</v>
      </c>
      <c r="Z398" s="2">
        <f>SUM(Z394)-SUM(Z395:Z397)</f>
        <v>0</v>
      </c>
      <c r="AA398" s="103">
        <f t="shared" ref="AA398:AA429" si="173">SUM(AB398:AD398)</f>
        <v>-5.6843418860808015E-14</v>
      </c>
      <c r="AB398" s="2">
        <f t="shared" si="166"/>
        <v>0</v>
      </c>
      <c r="AC398" s="110">
        <f t="shared" si="167"/>
        <v>-5.6843418860808015E-14</v>
      </c>
      <c r="AD398" s="112">
        <f t="shared" si="167"/>
        <v>0</v>
      </c>
      <c r="AE398" s="110">
        <f t="shared" si="157"/>
        <v>6.2925500000000003</v>
      </c>
      <c r="AF398" s="2">
        <v>0</v>
      </c>
      <c r="AG398" s="110">
        <v>6.2925500000000003</v>
      </c>
      <c r="AH398" s="112">
        <v>0</v>
      </c>
      <c r="AI398" s="14"/>
      <c r="AJ398" s="14"/>
      <c r="AL398" s="3"/>
      <c r="AM398" s="3"/>
    </row>
    <row r="399" spans="1:39" ht="60" customHeight="1" x14ac:dyDescent="0.2">
      <c r="A399" s="86">
        <v>66</v>
      </c>
      <c r="B399" s="120" t="s">
        <v>195</v>
      </c>
      <c r="C399" s="24">
        <v>8709.2160200000017</v>
      </c>
      <c r="D399" s="24">
        <f>SUM(D400:D403)</f>
        <v>959.21602000000007</v>
      </c>
      <c r="E399" s="24">
        <v>336.91044999999997</v>
      </c>
      <c r="F399" s="24">
        <v>336.91044999999997</v>
      </c>
      <c r="G399" s="108">
        <f t="shared" si="151"/>
        <v>0</v>
      </c>
      <c r="H399" s="108">
        <f>SUM(H400:H403)</f>
        <v>0</v>
      </c>
      <c r="I399" s="108">
        <f>SUM(I400:I403)</f>
        <v>0</v>
      </c>
      <c r="J399" s="108">
        <f>SUM(J400:J403)</f>
        <v>0</v>
      </c>
      <c r="K399" s="108">
        <f t="shared" si="152"/>
        <v>0</v>
      </c>
      <c r="L399" s="24">
        <f>SUM(L400:L403)</f>
        <v>0</v>
      </c>
      <c r="M399" s="24">
        <f>SUM(M400:M403)</f>
        <v>0</v>
      </c>
      <c r="N399" s="24">
        <f>SUM(N400:N403)</f>
        <v>0</v>
      </c>
      <c r="O399" s="108">
        <f t="shared" si="153"/>
        <v>241.4</v>
      </c>
      <c r="P399" s="24">
        <v>0</v>
      </c>
      <c r="Q399" s="24">
        <v>241.4</v>
      </c>
      <c r="R399" s="24">
        <v>0</v>
      </c>
      <c r="S399" s="110">
        <f>SUM(T399,U399,V399)</f>
        <v>239.63557</v>
      </c>
      <c r="T399" s="2" t="s">
        <v>128</v>
      </c>
      <c r="U399" s="2">
        <v>239.63557</v>
      </c>
      <c r="V399" s="2" t="s">
        <v>128</v>
      </c>
      <c r="W399" s="29">
        <f>SUM(X399,Y399,Z399)</f>
        <v>239.63557</v>
      </c>
      <c r="X399" s="111" t="s">
        <v>128</v>
      </c>
      <c r="Y399" s="111">
        <v>239.63557</v>
      </c>
      <c r="Z399" s="111" t="s">
        <v>128</v>
      </c>
      <c r="AA399" s="103">
        <f t="shared" si="173"/>
        <v>0</v>
      </c>
      <c r="AB399" s="2">
        <f t="shared" si="166"/>
        <v>0</v>
      </c>
      <c r="AC399" s="110">
        <f t="shared" si="167"/>
        <v>0</v>
      </c>
      <c r="AD399" s="112">
        <f t="shared" si="167"/>
        <v>0</v>
      </c>
      <c r="AE399" s="29">
        <f t="shared" si="157"/>
        <v>0</v>
      </c>
      <c r="AF399" s="111">
        <f>SUM(AF400:AF403)</f>
        <v>0</v>
      </c>
      <c r="AG399" s="29">
        <f t="shared" ref="AG399:AH399" si="174">SUM(AG400:AG403)</f>
        <v>0</v>
      </c>
      <c r="AH399" s="113">
        <f t="shared" si="174"/>
        <v>0</v>
      </c>
      <c r="AI399" s="123"/>
      <c r="AJ399" s="123"/>
      <c r="AL399" s="3"/>
      <c r="AM399" s="3"/>
    </row>
    <row r="400" spans="1:39" ht="19.899999999999999" customHeight="1" x14ac:dyDescent="0.2">
      <c r="A400" s="86"/>
      <c r="B400" s="114" t="s">
        <v>24</v>
      </c>
      <c r="C400" s="2">
        <v>555.23608000000002</v>
      </c>
      <c r="D400" s="2">
        <f>C400</f>
        <v>555.23608000000002</v>
      </c>
      <c r="E400" s="2">
        <v>324.45776999999998</v>
      </c>
      <c r="F400" s="2">
        <v>324.45776999999998</v>
      </c>
      <c r="G400" s="110">
        <f t="shared" si="151"/>
        <v>0</v>
      </c>
      <c r="H400" s="2"/>
      <c r="I400" s="2"/>
      <c r="J400" s="2"/>
      <c r="K400" s="110">
        <f t="shared" si="152"/>
        <v>0</v>
      </c>
      <c r="L400" s="19"/>
      <c r="M400" s="110"/>
      <c r="N400" s="20"/>
      <c r="O400" s="110">
        <f t="shared" si="153"/>
        <v>230.77831000000003</v>
      </c>
      <c r="P400" s="2">
        <v>0</v>
      </c>
      <c r="Q400" s="2">
        <v>230.77831000000003</v>
      </c>
      <c r="R400" s="2">
        <v>0</v>
      </c>
      <c r="S400" s="110">
        <v>230.77831</v>
      </c>
      <c r="T400" s="2" t="s">
        <v>128</v>
      </c>
      <c r="U400" s="2">
        <v>230.77831</v>
      </c>
      <c r="V400" s="2" t="s">
        <v>128</v>
      </c>
      <c r="W400" s="110">
        <v>230.77831</v>
      </c>
      <c r="X400" s="2" t="s">
        <v>128</v>
      </c>
      <c r="Y400" s="2">
        <v>230.77831</v>
      </c>
      <c r="Z400" s="2" t="s">
        <v>128</v>
      </c>
      <c r="AA400" s="103">
        <f t="shared" si="173"/>
        <v>0</v>
      </c>
      <c r="AB400" s="2">
        <f t="shared" si="166"/>
        <v>0</v>
      </c>
      <c r="AC400" s="110">
        <f t="shared" si="167"/>
        <v>0</v>
      </c>
      <c r="AD400" s="112">
        <f t="shared" si="167"/>
        <v>0</v>
      </c>
      <c r="AE400" s="110">
        <f t="shared" si="157"/>
        <v>0</v>
      </c>
      <c r="AF400" s="2">
        <v>0</v>
      </c>
      <c r="AG400" s="110">
        <v>0</v>
      </c>
      <c r="AH400" s="112">
        <v>0</v>
      </c>
      <c r="AI400" s="14"/>
      <c r="AJ400" s="14"/>
      <c r="AL400" s="3"/>
      <c r="AM400" s="3"/>
    </row>
    <row r="401" spans="1:39" ht="19.899999999999999" customHeight="1" x14ac:dyDescent="0.2">
      <c r="A401" s="86"/>
      <c r="B401" s="114" t="s">
        <v>25</v>
      </c>
      <c r="C401" s="2">
        <v>6500</v>
      </c>
      <c r="D401" s="2"/>
      <c r="E401" s="2">
        <v>0</v>
      </c>
      <c r="F401" s="2">
        <v>0</v>
      </c>
      <c r="G401" s="110">
        <f t="shared" si="151"/>
        <v>0</v>
      </c>
      <c r="H401" s="2"/>
      <c r="I401" s="2"/>
      <c r="J401" s="2"/>
      <c r="K401" s="110">
        <f t="shared" si="152"/>
        <v>0</v>
      </c>
      <c r="L401" s="19"/>
      <c r="M401" s="110"/>
      <c r="N401" s="20"/>
      <c r="O401" s="110">
        <f t="shared" si="153"/>
        <v>0</v>
      </c>
      <c r="P401" s="2">
        <v>0</v>
      </c>
      <c r="Q401" s="2">
        <v>0</v>
      </c>
      <c r="R401" s="2">
        <v>0</v>
      </c>
      <c r="S401" s="110">
        <v>0</v>
      </c>
      <c r="T401" s="2" t="s">
        <v>128</v>
      </c>
      <c r="U401" s="2" t="s">
        <v>128</v>
      </c>
      <c r="V401" s="2" t="s">
        <v>128</v>
      </c>
      <c r="W401" s="110">
        <v>0</v>
      </c>
      <c r="X401" s="2" t="s">
        <v>128</v>
      </c>
      <c r="Y401" s="2" t="s">
        <v>128</v>
      </c>
      <c r="Z401" s="2" t="s">
        <v>128</v>
      </c>
      <c r="AA401" s="103">
        <f t="shared" si="173"/>
        <v>0</v>
      </c>
      <c r="AB401" s="2">
        <f t="shared" si="166"/>
        <v>0</v>
      </c>
      <c r="AC401" s="110">
        <f t="shared" si="167"/>
        <v>0</v>
      </c>
      <c r="AD401" s="112">
        <f t="shared" si="167"/>
        <v>0</v>
      </c>
      <c r="AE401" s="110">
        <f t="shared" si="157"/>
        <v>0</v>
      </c>
      <c r="AF401" s="2">
        <v>0</v>
      </c>
      <c r="AG401" s="110">
        <v>0</v>
      </c>
      <c r="AH401" s="112">
        <v>0</v>
      </c>
      <c r="AI401" s="14"/>
      <c r="AJ401" s="14"/>
      <c r="AL401" s="3"/>
      <c r="AM401" s="3"/>
    </row>
    <row r="402" spans="1:39" ht="19.899999999999999" customHeight="1" x14ac:dyDescent="0.2">
      <c r="A402" s="86"/>
      <c r="B402" s="114" t="s">
        <v>26</v>
      </c>
      <c r="C402" s="2">
        <v>1250</v>
      </c>
      <c r="D402" s="2"/>
      <c r="E402" s="2">
        <v>0</v>
      </c>
      <c r="F402" s="2">
        <v>0</v>
      </c>
      <c r="G402" s="110">
        <f t="shared" si="151"/>
        <v>0</v>
      </c>
      <c r="H402" s="2"/>
      <c r="I402" s="2"/>
      <c r="J402" s="2"/>
      <c r="K402" s="110">
        <f t="shared" si="152"/>
        <v>0</v>
      </c>
      <c r="L402" s="19"/>
      <c r="M402" s="110"/>
      <c r="N402" s="20"/>
      <c r="O402" s="110">
        <f t="shared" si="153"/>
        <v>0</v>
      </c>
      <c r="P402" s="2">
        <v>0</v>
      </c>
      <c r="Q402" s="2">
        <v>0</v>
      </c>
      <c r="R402" s="2">
        <v>0</v>
      </c>
      <c r="S402" s="110">
        <v>0</v>
      </c>
      <c r="T402" s="2" t="s">
        <v>128</v>
      </c>
      <c r="U402" s="2" t="s">
        <v>128</v>
      </c>
      <c r="V402" s="2" t="s">
        <v>128</v>
      </c>
      <c r="W402" s="110">
        <v>0</v>
      </c>
      <c r="X402" s="2" t="s">
        <v>128</v>
      </c>
      <c r="Y402" s="2" t="s">
        <v>128</v>
      </c>
      <c r="Z402" s="2" t="s">
        <v>128</v>
      </c>
      <c r="AA402" s="103">
        <f t="shared" si="173"/>
        <v>0</v>
      </c>
      <c r="AB402" s="2">
        <f t="shared" si="166"/>
        <v>0</v>
      </c>
      <c r="AC402" s="110">
        <f t="shared" si="167"/>
        <v>0</v>
      </c>
      <c r="AD402" s="112">
        <f t="shared" si="167"/>
        <v>0</v>
      </c>
      <c r="AE402" s="110">
        <f t="shared" si="157"/>
        <v>0</v>
      </c>
      <c r="AF402" s="2">
        <v>0</v>
      </c>
      <c r="AG402" s="110">
        <v>0</v>
      </c>
      <c r="AH402" s="112">
        <v>0</v>
      </c>
      <c r="AI402" s="14"/>
      <c r="AJ402" s="14"/>
      <c r="AL402" s="3"/>
      <c r="AM402" s="3"/>
    </row>
    <row r="403" spans="1:39" ht="19.899999999999999" customHeight="1" x14ac:dyDescent="0.2">
      <c r="A403" s="86"/>
      <c r="B403" s="114" t="s">
        <v>27</v>
      </c>
      <c r="C403" s="2">
        <v>403.97994</v>
      </c>
      <c r="D403" s="2">
        <f>C403</f>
        <v>403.97994</v>
      </c>
      <c r="E403" s="2">
        <v>12.452680000000001</v>
      </c>
      <c r="F403" s="2">
        <v>12.452680000000001</v>
      </c>
      <c r="G403" s="110">
        <f t="shared" ref="G403:G466" si="175">H403+I403+J403</f>
        <v>0</v>
      </c>
      <c r="H403" s="2"/>
      <c r="I403" s="2"/>
      <c r="J403" s="2"/>
      <c r="K403" s="110">
        <f t="shared" ref="K403:K466" si="176">L403+M403+N403</f>
        <v>0</v>
      </c>
      <c r="L403" s="19"/>
      <c r="M403" s="110"/>
      <c r="N403" s="20"/>
      <c r="O403" s="110">
        <f t="shared" ref="O403:O424" si="177">P403+Q403+R403</f>
        <v>10.621689999999976</v>
      </c>
      <c r="P403" s="2">
        <v>0</v>
      </c>
      <c r="Q403" s="2">
        <v>10.621689999999976</v>
      </c>
      <c r="R403" s="2">
        <v>0</v>
      </c>
      <c r="S403" s="110">
        <f>SUM(T403:V403)</f>
        <v>8.8572599999999966</v>
      </c>
      <c r="T403" s="2">
        <f>SUM(T399)-SUM(T400:T402)</f>
        <v>0</v>
      </c>
      <c r="U403" s="2">
        <f>SUM(U399)-SUM(U400:U402)</f>
        <v>8.8572599999999966</v>
      </c>
      <c r="V403" s="2">
        <f>SUM(V399)-SUM(V400:V402)</f>
        <v>0</v>
      </c>
      <c r="W403" s="110">
        <f>SUM(X403:Z403)</f>
        <v>8.8572599999999966</v>
      </c>
      <c r="X403" s="2">
        <f>SUM(X399)-SUM(X400:X402)</f>
        <v>0</v>
      </c>
      <c r="Y403" s="2">
        <f>SUM(Y399)-SUM(Y400:Y402)</f>
        <v>8.8572599999999966</v>
      </c>
      <c r="Z403" s="2">
        <f>SUM(Z399)-SUM(Z400:Z402)</f>
        <v>0</v>
      </c>
      <c r="AA403" s="103">
        <f t="shared" si="173"/>
        <v>0</v>
      </c>
      <c r="AB403" s="2">
        <f t="shared" si="166"/>
        <v>0</v>
      </c>
      <c r="AC403" s="110">
        <f t="shared" si="167"/>
        <v>0</v>
      </c>
      <c r="AD403" s="112">
        <f t="shared" si="167"/>
        <v>0</v>
      </c>
      <c r="AE403" s="110">
        <f t="shared" si="157"/>
        <v>0</v>
      </c>
      <c r="AF403" s="2">
        <v>0</v>
      </c>
      <c r="AG403" s="110">
        <v>0</v>
      </c>
      <c r="AH403" s="112">
        <v>0</v>
      </c>
      <c r="AI403" s="14"/>
      <c r="AJ403" s="14"/>
      <c r="AL403" s="3"/>
      <c r="AM403" s="3"/>
    </row>
    <row r="404" spans="1:39" ht="60" customHeight="1" x14ac:dyDescent="0.2">
      <c r="A404" s="86">
        <v>67</v>
      </c>
      <c r="B404" s="120" t="s">
        <v>196</v>
      </c>
      <c r="C404" s="24">
        <v>9782.5650000000005</v>
      </c>
      <c r="D404" s="24">
        <f>SUM(D405:D408)</f>
        <v>1032.5650000000001</v>
      </c>
      <c r="E404" s="24">
        <v>343.81768</v>
      </c>
      <c r="F404" s="24">
        <v>343.81768</v>
      </c>
      <c r="G404" s="108">
        <f t="shared" si="175"/>
        <v>0</v>
      </c>
      <c r="H404" s="108">
        <f>SUM(H405:H408)</f>
        <v>0</v>
      </c>
      <c r="I404" s="108">
        <f>SUM(I405:I408)</f>
        <v>0</v>
      </c>
      <c r="J404" s="108">
        <f>SUM(J405:J408)</f>
        <v>0</v>
      </c>
      <c r="K404" s="108">
        <f t="shared" si="176"/>
        <v>0</v>
      </c>
      <c r="L404" s="24">
        <f>SUM(L405:L408)</f>
        <v>0</v>
      </c>
      <c r="M404" s="24">
        <f>SUM(M405:M408)</f>
        <v>0</v>
      </c>
      <c r="N404" s="24">
        <f>SUM(N405:N408)</f>
        <v>0</v>
      </c>
      <c r="O404" s="108">
        <f t="shared" si="177"/>
        <v>256.5</v>
      </c>
      <c r="P404" s="24">
        <v>0</v>
      </c>
      <c r="Q404" s="24">
        <v>256.5</v>
      </c>
      <c r="R404" s="24">
        <v>0</v>
      </c>
      <c r="S404" s="110">
        <f>SUM(T404,U404,V404)</f>
        <v>256.07731999999999</v>
      </c>
      <c r="T404" s="2" t="s">
        <v>128</v>
      </c>
      <c r="U404" s="2">
        <v>256.07731999999999</v>
      </c>
      <c r="V404" s="2" t="s">
        <v>128</v>
      </c>
      <c r="W404" s="29">
        <f>SUM(X404,Y404,Z404)</f>
        <v>256.07731999999999</v>
      </c>
      <c r="X404" s="111" t="s">
        <v>128</v>
      </c>
      <c r="Y404" s="111">
        <v>256.07731999999999</v>
      </c>
      <c r="Z404" s="111" t="s">
        <v>128</v>
      </c>
      <c r="AA404" s="103">
        <f t="shared" si="173"/>
        <v>0</v>
      </c>
      <c r="AB404" s="2">
        <f t="shared" si="166"/>
        <v>0</v>
      </c>
      <c r="AC404" s="110">
        <f t="shared" si="167"/>
        <v>0</v>
      </c>
      <c r="AD404" s="112">
        <f t="shared" si="167"/>
        <v>0</v>
      </c>
      <c r="AE404" s="29">
        <f t="shared" si="157"/>
        <v>0</v>
      </c>
      <c r="AF404" s="111">
        <f>SUM(AF405:AF408)</f>
        <v>0</v>
      </c>
      <c r="AG404" s="29">
        <f t="shared" ref="AG404:AH404" si="178">SUM(AG405:AG408)</f>
        <v>0</v>
      </c>
      <c r="AH404" s="113">
        <f t="shared" si="178"/>
        <v>0</v>
      </c>
      <c r="AI404" s="123"/>
      <c r="AJ404" s="123"/>
      <c r="AL404" s="3"/>
      <c r="AM404" s="3"/>
    </row>
    <row r="405" spans="1:39" ht="19.899999999999999" customHeight="1" x14ac:dyDescent="0.2">
      <c r="A405" s="86"/>
      <c r="B405" s="114" t="s">
        <v>24</v>
      </c>
      <c r="C405" s="2">
        <v>570.54327000000001</v>
      </c>
      <c r="D405" s="2">
        <f>C405</f>
        <v>570.54327000000001</v>
      </c>
      <c r="E405" s="2">
        <v>331.10971000000001</v>
      </c>
      <c r="F405" s="2">
        <v>331.10971000000001</v>
      </c>
      <c r="G405" s="110">
        <f t="shared" si="175"/>
        <v>0</v>
      </c>
      <c r="H405" s="2"/>
      <c r="I405" s="2"/>
      <c r="J405" s="2"/>
      <c r="K405" s="110">
        <f t="shared" si="176"/>
        <v>0</v>
      </c>
      <c r="L405" s="19"/>
      <c r="M405" s="110"/>
      <c r="N405" s="20"/>
      <c r="O405" s="110">
        <f t="shared" si="177"/>
        <v>239.43356</v>
      </c>
      <c r="P405" s="2">
        <v>0</v>
      </c>
      <c r="Q405" s="2">
        <v>239.43356</v>
      </c>
      <c r="R405" s="2">
        <v>0</v>
      </c>
      <c r="S405" s="110">
        <v>239.43356</v>
      </c>
      <c r="T405" s="2" t="s">
        <v>128</v>
      </c>
      <c r="U405" s="2">
        <v>239.43356</v>
      </c>
      <c r="V405" s="2" t="s">
        <v>128</v>
      </c>
      <c r="W405" s="110">
        <v>239.43356</v>
      </c>
      <c r="X405" s="2" t="s">
        <v>128</v>
      </c>
      <c r="Y405" s="2">
        <v>239.43356</v>
      </c>
      <c r="Z405" s="2" t="s">
        <v>128</v>
      </c>
      <c r="AA405" s="103">
        <f t="shared" si="173"/>
        <v>0</v>
      </c>
      <c r="AB405" s="2">
        <f t="shared" si="166"/>
        <v>0</v>
      </c>
      <c r="AC405" s="110">
        <f t="shared" si="167"/>
        <v>0</v>
      </c>
      <c r="AD405" s="112">
        <f t="shared" si="167"/>
        <v>0</v>
      </c>
      <c r="AE405" s="110">
        <f t="shared" si="157"/>
        <v>0</v>
      </c>
      <c r="AF405" s="2">
        <v>0</v>
      </c>
      <c r="AG405" s="110">
        <v>0</v>
      </c>
      <c r="AH405" s="112">
        <v>0</v>
      </c>
      <c r="AI405" s="14"/>
      <c r="AJ405" s="14"/>
      <c r="AL405" s="3"/>
      <c r="AM405" s="3"/>
    </row>
    <row r="406" spans="1:39" ht="19.899999999999999" customHeight="1" x14ac:dyDescent="0.2">
      <c r="A406" s="86"/>
      <c r="B406" s="114" t="s">
        <v>25</v>
      </c>
      <c r="C406" s="2">
        <v>7500</v>
      </c>
      <c r="D406" s="2"/>
      <c r="E406" s="2">
        <v>0</v>
      </c>
      <c r="F406" s="2">
        <v>0</v>
      </c>
      <c r="G406" s="110">
        <f t="shared" si="175"/>
        <v>0</v>
      </c>
      <c r="H406" s="2"/>
      <c r="I406" s="2"/>
      <c r="J406" s="2"/>
      <c r="K406" s="110">
        <f t="shared" si="176"/>
        <v>0</v>
      </c>
      <c r="L406" s="19"/>
      <c r="M406" s="110"/>
      <c r="N406" s="20"/>
      <c r="O406" s="110">
        <f t="shared" si="177"/>
        <v>0</v>
      </c>
      <c r="P406" s="2">
        <v>0</v>
      </c>
      <c r="Q406" s="2">
        <v>0</v>
      </c>
      <c r="R406" s="2">
        <v>0</v>
      </c>
      <c r="S406" s="110">
        <v>0</v>
      </c>
      <c r="T406" s="2" t="s">
        <v>128</v>
      </c>
      <c r="U406" s="2" t="s">
        <v>128</v>
      </c>
      <c r="V406" s="2" t="s">
        <v>128</v>
      </c>
      <c r="W406" s="110">
        <v>0</v>
      </c>
      <c r="X406" s="2" t="s">
        <v>128</v>
      </c>
      <c r="Y406" s="2" t="s">
        <v>128</v>
      </c>
      <c r="Z406" s="2" t="s">
        <v>128</v>
      </c>
      <c r="AA406" s="103">
        <f t="shared" si="173"/>
        <v>0</v>
      </c>
      <c r="AB406" s="2">
        <f t="shared" si="166"/>
        <v>0</v>
      </c>
      <c r="AC406" s="110">
        <f t="shared" si="167"/>
        <v>0</v>
      </c>
      <c r="AD406" s="112">
        <f t="shared" si="167"/>
        <v>0</v>
      </c>
      <c r="AE406" s="110">
        <f t="shared" si="157"/>
        <v>0</v>
      </c>
      <c r="AF406" s="2">
        <v>0</v>
      </c>
      <c r="AG406" s="110">
        <v>0</v>
      </c>
      <c r="AH406" s="112">
        <v>0</v>
      </c>
      <c r="AI406" s="14"/>
      <c r="AJ406" s="14"/>
      <c r="AL406" s="3"/>
      <c r="AM406" s="3"/>
    </row>
    <row r="407" spans="1:39" ht="19.899999999999999" customHeight="1" x14ac:dyDescent="0.2">
      <c r="A407" s="86"/>
      <c r="B407" s="114" t="s">
        <v>26</v>
      </c>
      <c r="C407" s="2">
        <v>1250</v>
      </c>
      <c r="D407" s="2"/>
      <c r="E407" s="2">
        <v>0</v>
      </c>
      <c r="F407" s="2">
        <v>0</v>
      </c>
      <c r="G407" s="110">
        <f t="shared" si="175"/>
        <v>0</v>
      </c>
      <c r="H407" s="2"/>
      <c r="I407" s="2"/>
      <c r="J407" s="2"/>
      <c r="K407" s="110">
        <f t="shared" si="176"/>
        <v>0</v>
      </c>
      <c r="L407" s="19"/>
      <c r="M407" s="110"/>
      <c r="N407" s="20"/>
      <c r="O407" s="110">
        <f t="shared" si="177"/>
        <v>0</v>
      </c>
      <c r="P407" s="2">
        <v>0</v>
      </c>
      <c r="Q407" s="2">
        <v>0</v>
      </c>
      <c r="R407" s="2">
        <v>0</v>
      </c>
      <c r="S407" s="110">
        <v>0</v>
      </c>
      <c r="T407" s="2" t="s">
        <v>128</v>
      </c>
      <c r="U407" s="2" t="s">
        <v>128</v>
      </c>
      <c r="V407" s="2" t="s">
        <v>128</v>
      </c>
      <c r="W407" s="110">
        <v>0</v>
      </c>
      <c r="X407" s="2" t="s">
        <v>128</v>
      </c>
      <c r="Y407" s="2" t="s">
        <v>128</v>
      </c>
      <c r="Z407" s="2" t="s">
        <v>128</v>
      </c>
      <c r="AA407" s="103">
        <f t="shared" si="173"/>
        <v>0</v>
      </c>
      <c r="AB407" s="2">
        <f t="shared" si="166"/>
        <v>0</v>
      </c>
      <c r="AC407" s="110">
        <f t="shared" si="167"/>
        <v>0</v>
      </c>
      <c r="AD407" s="112">
        <f t="shared" si="167"/>
        <v>0</v>
      </c>
      <c r="AE407" s="110">
        <f t="shared" si="157"/>
        <v>0</v>
      </c>
      <c r="AF407" s="2">
        <v>0</v>
      </c>
      <c r="AG407" s="110">
        <v>0</v>
      </c>
      <c r="AH407" s="112">
        <v>0</v>
      </c>
      <c r="AI407" s="14"/>
      <c r="AJ407" s="14"/>
      <c r="AL407" s="3"/>
      <c r="AM407" s="3"/>
    </row>
    <row r="408" spans="1:39" ht="19.899999999999999" customHeight="1" x14ac:dyDescent="0.2">
      <c r="A408" s="86"/>
      <c r="B408" s="114" t="s">
        <v>27</v>
      </c>
      <c r="C408" s="2">
        <v>462.02172999999999</v>
      </c>
      <c r="D408" s="2">
        <f>C408</f>
        <v>462.02172999999999</v>
      </c>
      <c r="E408" s="2">
        <v>12.70797</v>
      </c>
      <c r="F408" s="2">
        <v>12.70797</v>
      </c>
      <c r="G408" s="110">
        <f t="shared" si="175"/>
        <v>0</v>
      </c>
      <c r="H408" s="2"/>
      <c r="I408" s="2"/>
      <c r="J408" s="2"/>
      <c r="K408" s="110">
        <f t="shared" si="176"/>
        <v>0</v>
      </c>
      <c r="L408" s="19"/>
      <c r="M408" s="110"/>
      <c r="N408" s="20"/>
      <c r="O408" s="110">
        <f t="shared" si="177"/>
        <v>17.066440000000014</v>
      </c>
      <c r="P408" s="2">
        <v>0</v>
      </c>
      <c r="Q408" s="2">
        <v>17.066440000000014</v>
      </c>
      <c r="R408" s="2">
        <v>0</v>
      </c>
      <c r="S408" s="110">
        <f>SUM(T408:V408)</f>
        <v>16.643759999999986</v>
      </c>
      <c r="T408" s="2">
        <f>SUM(T404)-SUM(T405:T407)</f>
        <v>0</v>
      </c>
      <c r="U408" s="2">
        <f>SUM(U404)-SUM(U405:U407)</f>
        <v>16.643759999999986</v>
      </c>
      <c r="V408" s="2">
        <f>SUM(V404)-SUM(V405:V407)</f>
        <v>0</v>
      </c>
      <c r="W408" s="110">
        <f>SUM(X408:Z408)</f>
        <v>16.643759999999986</v>
      </c>
      <c r="X408" s="2">
        <f>SUM(X404)-SUM(X405:X407)</f>
        <v>0</v>
      </c>
      <c r="Y408" s="2">
        <f>SUM(Y404)-SUM(Y405:Y407)</f>
        <v>16.643759999999986</v>
      </c>
      <c r="Z408" s="2">
        <f>SUM(Z404)-SUM(Z405:Z407)</f>
        <v>0</v>
      </c>
      <c r="AA408" s="103">
        <f t="shared" si="173"/>
        <v>0</v>
      </c>
      <c r="AB408" s="2">
        <f t="shared" si="166"/>
        <v>0</v>
      </c>
      <c r="AC408" s="110">
        <f t="shared" si="167"/>
        <v>0</v>
      </c>
      <c r="AD408" s="112">
        <f t="shared" si="167"/>
        <v>0</v>
      </c>
      <c r="AE408" s="110">
        <f t="shared" ref="AE408:AE423" si="179">AF408+AG408+AH408</f>
        <v>0</v>
      </c>
      <c r="AF408" s="2">
        <v>0</v>
      </c>
      <c r="AG408" s="110">
        <v>0</v>
      </c>
      <c r="AH408" s="112">
        <v>0</v>
      </c>
      <c r="AI408" s="14"/>
      <c r="AJ408" s="14"/>
      <c r="AL408" s="3"/>
      <c r="AM408" s="3"/>
    </row>
    <row r="409" spans="1:39" ht="75" customHeight="1" x14ac:dyDescent="0.2">
      <c r="A409" s="86">
        <v>68</v>
      </c>
      <c r="B409" s="120" t="s">
        <v>197</v>
      </c>
      <c r="C409" s="24">
        <v>8764.5399699999998</v>
      </c>
      <c r="D409" s="24">
        <f>SUM(D410:D413)</f>
        <v>1014.53997</v>
      </c>
      <c r="E409" s="24">
        <v>336.91044999999997</v>
      </c>
      <c r="F409" s="24">
        <v>336.91044999999997</v>
      </c>
      <c r="G409" s="108">
        <f t="shared" si="175"/>
        <v>0</v>
      </c>
      <c r="H409" s="108">
        <f>SUM(H410:H413)</f>
        <v>0</v>
      </c>
      <c r="I409" s="108">
        <f>SUM(I410:I413)</f>
        <v>0</v>
      </c>
      <c r="J409" s="108">
        <f>SUM(J410:J413)</f>
        <v>0</v>
      </c>
      <c r="K409" s="108">
        <f t="shared" si="176"/>
        <v>0</v>
      </c>
      <c r="L409" s="24">
        <f>SUM(L410:L413)</f>
        <v>0</v>
      </c>
      <c r="M409" s="24">
        <f>SUM(M410:M413)</f>
        <v>0</v>
      </c>
      <c r="N409" s="24">
        <f>SUM(N410:N413)</f>
        <v>0</v>
      </c>
      <c r="O409" s="108">
        <f t="shared" si="177"/>
        <v>241.4</v>
      </c>
      <c r="P409" s="24">
        <v>0</v>
      </c>
      <c r="Q409" s="24">
        <v>241.4</v>
      </c>
      <c r="R409" s="24">
        <v>0</v>
      </c>
      <c r="S409" s="110">
        <f>SUM(T409,U409,V409)</f>
        <v>239.63557</v>
      </c>
      <c r="T409" s="2" t="s">
        <v>128</v>
      </c>
      <c r="U409" s="2">
        <v>239.63557</v>
      </c>
      <c r="V409" s="2" t="s">
        <v>128</v>
      </c>
      <c r="W409" s="29">
        <f>SUM(X409,Y409,Z409)</f>
        <v>239.63557</v>
      </c>
      <c r="X409" s="111" t="s">
        <v>128</v>
      </c>
      <c r="Y409" s="111">
        <v>239.63557</v>
      </c>
      <c r="Z409" s="111" t="s">
        <v>128</v>
      </c>
      <c r="AA409" s="103">
        <f t="shared" si="173"/>
        <v>0</v>
      </c>
      <c r="AB409" s="2">
        <f t="shared" si="166"/>
        <v>0</v>
      </c>
      <c r="AC409" s="110">
        <f t="shared" ref="AC409:AD443" si="180">SUM(Y409,I409)-SUM(M409)-SUM(U409,-AG409)</f>
        <v>0</v>
      </c>
      <c r="AD409" s="112">
        <f t="shared" si="180"/>
        <v>0</v>
      </c>
      <c r="AE409" s="29">
        <f t="shared" si="179"/>
        <v>0</v>
      </c>
      <c r="AF409" s="111">
        <f>SUM(AF410:AF413)</f>
        <v>0</v>
      </c>
      <c r="AG409" s="29">
        <f t="shared" ref="AG409:AH409" si="181">SUM(AG410:AG413)</f>
        <v>0</v>
      </c>
      <c r="AH409" s="113">
        <f t="shared" si="181"/>
        <v>0</v>
      </c>
      <c r="AI409" s="123"/>
      <c r="AJ409" s="123"/>
      <c r="AL409" s="3"/>
      <c r="AM409" s="3"/>
    </row>
    <row r="410" spans="1:39" ht="19.899999999999999" customHeight="1" x14ac:dyDescent="0.2">
      <c r="A410" s="86"/>
      <c r="B410" s="114" t="s">
        <v>24</v>
      </c>
      <c r="C410" s="2">
        <v>555.23608000000002</v>
      </c>
      <c r="D410" s="2">
        <f>C410</f>
        <v>555.23608000000002</v>
      </c>
      <c r="E410" s="2">
        <v>324.45776999999998</v>
      </c>
      <c r="F410" s="2">
        <v>324.45776999999998</v>
      </c>
      <c r="G410" s="110">
        <f t="shared" si="175"/>
        <v>0</v>
      </c>
      <c r="H410" s="2"/>
      <c r="I410" s="2"/>
      <c r="J410" s="2"/>
      <c r="K410" s="110">
        <f t="shared" si="176"/>
        <v>0</v>
      </c>
      <c r="L410" s="19"/>
      <c r="M410" s="110"/>
      <c r="N410" s="20"/>
      <c r="O410" s="110">
        <f t="shared" si="177"/>
        <v>230.77831000000003</v>
      </c>
      <c r="P410" s="2">
        <v>0</v>
      </c>
      <c r="Q410" s="2">
        <v>230.77831000000003</v>
      </c>
      <c r="R410" s="2">
        <v>0</v>
      </c>
      <c r="S410" s="110">
        <v>230.77831</v>
      </c>
      <c r="T410" s="2" t="s">
        <v>128</v>
      </c>
      <c r="U410" s="2">
        <v>230.77831</v>
      </c>
      <c r="V410" s="2" t="s">
        <v>128</v>
      </c>
      <c r="W410" s="110">
        <v>230.77831</v>
      </c>
      <c r="X410" s="2" t="s">
        <v>128</v>
      </c>
      <c r="Y410" s="2">
        <v>230.77831</v>
      </c>
      <c r="Z410" s="2" t="s">
        <v>128</v>
      </c>
      <c r="AA410" s="103">
        <f t="shared" si="173"/>
        <v>0</v>
      </c>
      <c r="AB410" s="2">
        <f t="shared" ref="AB410:AB413" si="182">SUM(X410,H410)-SUM(L410)-SUM(T410,-AF410)</f>
        <v>0</v>
      </c>
      <c r="AC410" s="110">
        <f t="shared" si="180"/>
        <v>0</v>
      </c>
      <c r="AD410" s="112">
        <f t="shared" si="180"/>
        <v>0</v>
      </c>
      <c r="AE410" s="110">
        <f t="shared" si="179"/>
        <v>0</v>
      </c>
      <c r="AF410" s="2">
        <v>0</v>
      </c>
      <c r="AG410" s="110">
        <v>0</v>
      </c>
      <c r="AH410" s="112">
        <v>0</v>
      </c>
      <c r="AI410" s="14"/>
      <c r="AJ410" s="14"/>
      <c r="AL410" s="3"/>
      <c r="AM410" s="3"/>
    </row>
    <row r="411" spans="1:39" ht="19.899999999999999" customHeight="1" x14ac:dyDescent="0.2">
      <c r="A411" s="86"/>
      <c r="B411" s="114" t="s">
        <v>25</v>
      </c>
      <c r="C411" s="2">
        <v>6500</v>
      </c>
      <c r="D411" s="2"/>
      <c r="E411" s="2">
        <v>0</v>
      </c>
      <c r="F411" s="2">
        <v>0</v>
      </c>
      <c r="G411" s="110">
        <f t="shared" si="175"/>
        <v>0</v>
      </c>
      <c r="H411" s="2"/>
      <c r="I411" s="2"/>
      <c r="J411" s="2"/>
      <c r="K411" s="110">
        <f t="shared" si="176"/>
        <v>0</v>
      </c>
      <c r="L411" s="19"/>
      <c r="M411" s="110"/>
      <c r="N411" s="20"/>
      <c r="O411" s="110">
        <f t="shared" si="177"/>
        <v>0</v>
      </c>
      <c r="P411" s="2">
        <v>0</v>
      </c>
      <c r="Q411" s="2">
        <v>0</v>
      </c>
      <c r="R411" s="2">
        <v>0</v>
      </c>
      <c r="S411" s="110">
        <v>0</v>
      </c>
      <c r="T411" s="2" t="s">
        <v>128</v>
      </c>
      <c r="U411" s="2" t="s">
        <v>128</v>
      </c>
      <c r="V411" s="2" t="s">
        <v>128</v>
      </c>
      <c r="W411" s="110">
        <v>0</v>
      </c>
      <c r="X411" s="2" t="s">
        <v>128</v>
      </c>
      <c r="Y411" s="2" t="s">
        <v>128</v>
      </c>
      <c r="Z411" s="2" t="s">
        <v>128</v>
      </c>
      <c r="AA411" s="103">
        <f t="shared" si="173"/>
        <v>0</v>
      </c>
      <c r="AB411" s="2">
        <f t="shared" si="182"/>
        <v>0</v>
      </c>
      <c r="AC411" s="110">
        <f t="shared" si="180"/>
        <v>0</v>
      </c>
      <c r="AD411" s="112">
        <f t="shared" si="180"/>
        <v>0</v>
      </c>
      <c r="AE411" s="110">
        <f t="shared" si="179"/>
        <v>0</v>
      </c>
      <c r="AF411" s="2">
        <v>0</v>
      </c>
      <c r="AG411" s="110">
        <v>0</v>
      </c>
      <c r="AH411" s="112">
        <v>0</v>
      </c>
      <c r="AI411" s="14"/>
      <c r="AJ411" s="14"/>
      <c r="AL411" s="3"/>
      <c r="AM411" s="3"/>
    </row>
    <row r="412" spans="1:39" ht="19.899999999999999" customHeight="1" x14ac:dyDescent="0.2">
      <c r="A412" s="86"/>
      <c r="B412" s="114" t="s">
        <v>26</v>
      </c>
      <c r="C412" s="2">
        <v>1250</v>
      </c>
      <c r="D412" s="2"/>
      <c r="E412" s="2">
        <v>0</v>
      </c>
      <c r="F412" s="2">
        <v>0</v>
      </c>
      <c r="G412" s="110">
        <f t="shared" si="175"/>
        <v>0</v>
      </c>
      <c r="H412" s="2"/>
      <c r="I412" s="2"/>
      <c r="J412" s="2"/>
      <c r="K412" s="110">
        <f t="shared" si="176"/>
        <v>0</v>
      </c>
      <c r="L412" s="19"/>
      <c r="M412" s="110"/>
      <c r="N412" s="20"/>
      <c r="O412" s="110">
        <f t="shared" si="177"/>
        <v>0</v>
      </c>
      <c r="P412" s="2">
        <v>0</v>
      </c>
      <c r="Q412" s="2">
        <v>0</v>
      </c>
      <c r="R412" s="2">
        <v>0</v>
      </c>
      <c r="S412" s="110">
        <v>0</v>
      </c>
      <c r="T412" s="2" t="s">
        <v>128</v>
      </c>
      <c r="U412" s="2" t="s">
        <v>128</v>
      </c>
      <c r="V412" s="2" t="s">
        <v>128</v>
      </c>
      <c r="W412" s="110">
        <v>0</v>
      </c>
      <c r="X412" s="2" t="s">
        <v>128</v>
      </c>
      <c r="Y412" s="2" t="s">
        <v>128</v>
      </c>
      <c r="Z412" s="2" t="s">
        <v>128</v>
      </c>
      <c r="AA412" s="103">
        <f t="shared" si="173"/>
        <v>0</v>
      </c>
      <c r="AB412" s="2">
        <f t="shared" si="182"/>
        <v>0</v>
      </c>
      <c r="AC412" s="110">
        <f t="shared" si="180"/>
        <v>0</v>
      </c>
      <c r="AD412" s="112">
        <f t="shared" si="180"/>
        <v>0</v>
      </c>
      <c r="AE412" s="110">
        <f t="shared" si="179"/>
        <v>0</v>
      </c>
      <c r="AF412" s="2">
        <v>0</v>
      </c>
      <c r="AG412" s="110">
        <v>0</v>
      </c>
      <c r="AH412" s="112">
        <v>0</v>
      </c>
      <c r="AI412" s="14"/>
      <c r="AJ412" s="14"/>
      <c r="AL412" s="3"/>
      <c r="AM412" s="3"/>
    </row>
    <row r="413" spans="1:39" ht="19.899999999999999" customHeight="1" x14ac:dyDescent="0.2">
      <c r="A413" s="86"/>
      <c r="B413" s="114" t="s">
        <v>27</v>
      </c>
      <c r="C413" s="2">
        <v>459.30389000000002</v>
      </c>
      <c r="D413" s="2">
        <f>C413</f>
        <v>459.30389000000002</v>
      </c>
      <c r="E413" s="2">
        <v>12.452680000000001</v>
      </c>
      <c r="F413" s="2">
        <v>12.452680000000001</v>
      </c>
      <c r="G413" s="110">
        <f t="shared" si="175"/>
        <v>0</v>
      </c>
      <c r="H413" s="2"/>
      <c r="I413" s="2"/>
      <c r="J413" s="2"/>
      <c r="K413" s="110">
        <f t="shared" si="176"/>
        <v>0</v>
      </c>
      <c r="L413" s="19"/>
      <c r="M413" s="110"/>
      <c r="N413" s="20"/>
      <c r="O413" s="110">
        <f t="shared" si="177"/>
        <v>10.621689999999976</v>
      </c>
      <c r="P413" s="2">
        <v>0</v>
      </c>
      <c r="Q413" s="2">
        <v>10.621689999999976</v>
      </c>
      <c r="R413" s="2">
        <v>0</v>
      </c>
      <c r="S413" s="110">
        <f>SUM(T413:V413)</f>
        <v>8.8572599999999966</v>
      </c>
      <c r="T413" s="2">
        <f>SUM(T409)-SUM(T410:T412)</f>
        <v>0</v>
      </c>
      <c r="U413" s="2">
        <f>SUM(U409)-SUM(U410:U412)</f>
        <v>8.8572599999999966</v>
      </c>
      <c r="V413" s="2">
        <f>SUM(V409)-SUM(V410:V412)</f>
        <v>0</v>
      </c>
      <c r="W413" s="110">
        <f>SUM(X413:Z413)</f>
        <v>8.8572599999999966</v>
      </c>
      <c r="X413" s="2">
        <f>SUM(X409)-SUM(X410:X412)</f>
        <v>0</v>
      </c>
      <c r="Y413" s="2">
        <f>SUM(Y409)-SUM(Y410:Y412)</f>
        <v>8.8572599999999966</v>
      </c>
      <c r="Z413" s="2">
        <f>SUM(Z409)-SUM(Z410:Z412)</f>
        <v>0</v>
      </c>
      <c r="AA413" s="103">
        <f t="shared" si="173"/>
        <v>0</v>
      </c>
      <c r="AB413" s="2">
        <f t="shared" si="182"/>
        <v>0</v>
      </c>
      <c r="AC413" s="110">
        <f t="shared" si="180"/>
        <v>0</v>
      </c>
      <c r="AD413" s="112">
        <f t="shared" si="180"/>
        <v>0</v>
      </c>
      <c r="AE413" s="110">
        <f t="shared" si="179"/>
        <v>0</v>
      </c>
      <c r="AF413" s="2">
        <v>0</v>
      </c>
      <c r="AG413" s="110">
        <v>0</v>
      </c>
      <c r="AH413" s="112">
        <v>0</v>
      </c>
      <c r="AI413" s="14"/>
      <c r="AJ413" s="14"/>
      <c r="AL413" s="3"/>
      <c r="AM413" s="3"/>
    </row>
    <row r="414" spans="1:39" ht="60" customHeight="1" x14ac:dyDescent="0.2">
      <c r="A414" s="86">
        <v>69</v>
      </c>
      <c r="B414" s="120" t="s">
        <v>198</v>
      </c>
      <c r="C414" s="24">
        <v>8767.0848700000006</v>
      </c>
      <c r="D414" s="24">
        <f>SUM(D415:D418)</f>
        <v>1017.08487</v>
      </c>
      <c r="E414" s="24">
        <v>336.91044999999997</v>
      </c>
      <c r="F414" s="24">
        <v>336.91044999999997</v>
      </c>
      <c r="G414" s="108">
        <f t="shared" si="175"/>
        <v>0</v>
      </c>
      <c r="H414" s="108">
        <f>SUM(H415:H418)</f>
        <v>0</v>
      </c>
      <c r="I414" s="108">
        <f>SUM(I415:I418)</f>
        <v>0</v>
      </c>
      <c r="J414" s="108">
        <f>SUM(J415:J418)</f>
        <v>0</v>
      </c>
      <c r="K414" s="108">
        <f t="shared" si="176"/>
        <v>0</v>
      </c>
      <c r="L414" s="24">
        <f>SUM(L415:L418)</f>
        <v>0</v>
      </c>
      <c r="M414" s="24">
        <f>SUM(M415:M418)</f>
        <v>0</v>
      </c>
      <c r="N414" s="24">
        <f>SUM(N415:N418)</f>
        <v>0</v>
      </c>
      <c r="O414" s="108">
        <f t="shared" si="177"/>
        <v>241.4</v>
      </c>
      <c r="P414" s="24">
        <v>0</v>
      </c>
      <c r="Q414" s="24">
        <v>241.4</v>
      </c>
      <c r="R414" s="24">
        <v>0</v>
      </c>
      <c r="S414" s="110">
        <f>SUM(T414,U414,V414)</f>
        <v>0</v>
      </c>
      <c r="T414" s="2" t="s">
        <v>128</v>
      </c>
      <c r="U414" s="2" t="s">
        <v>128</v>
      </c>
      <c r="V414" s="2" t="s">
        <v>128</v>
      </c>
      <c r="W414" s="29">
        <f>SUM(X414,Y414,Z414)</f>
        <v>0</v>
      </c>
      <c r="X414" s="111" t="s">
        <v>128</v>
      </c>
      <c r="Y414" s="111" t="s">
        <v>128</v>
      </c>
      <c r="Z414" s="111" t="s">
        <v>128</v>
      </c>
      <c r="AA414" s="103">
        <f t="shared" si="173"/>
        <v>0</v>
      </c>
      <c r="AB414" s="2">
        <f t="shared" si="166"/>
        <v>0</v>
      </c>
      <c r="AC414" s="110">
        <f t="shared" si="180"/>
        <v>0</v>
      </c>
      <c r="AD414" s="112">
        <f t="shared" si="180"/>
        <v>0</v>
      </c>
      <c r="AE414" s="29">
        <f t="shared" si="179"/>
        <v>0</v>
      </c>
      <c r="AF414" s="111">
        <f>SUM(AF415:AF418)</f>
        <v>0</v>
      </c>
      <c r="AG414" s="29">
        <f t="shared" ref="AG414:AH414" si="183">SUM(AG415:AG418)</f>
        <v>0</v>
      </c>
      <c r="AH414" s="113">
        <f t="shared" si="183"/>
        <v>0</v>
      </c>
      <c r="AI414" s="123"/>
      <c r="AJ414" s="123"/>
      <c r="AL414" s="3"/>
      <c r="AM414" s="3"/>
    </row>
    <row r="415" spans="1:39" ht="19.899999999999999" customHeight="1" x14ac:dyDescent="0.2">
      <c r="A415" s="86"/>
      <c r="B415" s="114" t="s">
        <v>24</v>
      </c>
      <c r="C415" s="2">
        <v>555.23608000000002</v>
      </c>
      <c r="D415" s="2">
        <f>C415</f>
        <v>555.23608000000002</v>
      </c>
      <c r="E415" s="2">
        <v>324.45776999999998</v>
      </c>
      <c r="F415" s="2">
        <v>324.45776999999998</v>
      </c>
      <c r="G415" s="110">
        <f t="shared" si="175"/>
        <v>0</v>
      </c>
      <c r="H415" s="2"/>
      <c r="I415" s="2"/>
      <c r="J415" s="2"/>
      <c r="K415" s="110">
        <f t="shared" si="176"/>
        <v>0</v>
      </c>
      <c r="L415" s="19"/>
      <c r="M415" s="110"/>
      <c r="N415" s="20"/>
      <c r="O415" s="110">
        <f t="shared" si="177"/>
        <v>230.77831000000003</v>
      </c>
      <c r="P415" s="2">
        <v>0</v>
      </c>
      <c r="Q415" s="2">
        <v>230.77831000000003</v>
      </c>
      <c r="R415" s="2">
        <v>0</v>
      </c>
      <c r="S415" s="110">
        <v>0</v>
      </c>
      <c r="T415" s="2" t="s">
        <v>128</v>
      </c>
      <c r="U415" s="2" t="s">
        <v>128</v>
      </c>
      <c r="V415" s="2" t="s">
        <v>128</v>
      </c>
      <c r="W415" s="110">
        <v>0</v>
      </c>
      <c r="X415" s="2" t="s">
        <v>128</v>
      </c>
      <c r="Y415" s="2" t="s">
        <v>128</v>
      </c>
      <c r="Z415" s="2" t="s">
        <v>128</v>
      </c>
      <c r="AA415" s="103">
        <f t="shared" si="173"/>
        <v>0</v>
      </c>
      <c r="AB415" s="2">
        <f t="shared" si="166"/>
        <v>0</v>
      </c>
      <c r="AC415" s="110">
        <f t="shared" si="180"/>
        <v>0</v>
      </c>
      <c r="AD415" s="112">
        <f t="shared" si="180"/>
        <v>0</v>
      </c>
      <c r="AE415" s="110">
        <f t="shared" si="179"/>
        <v>0</v>
      </c>
      <c r="AF415" s="2">
        <v>0</v>
      </c>
      <c r="AG415" s="110">
        <v>0</v>
      </c>
      <c r="AH415" s="112">
        <v>0</v>
      </c>
      <c r="AI415" s="14"/>
      <c r="AJ415" s="14"/>
      <c r="AL415" s="3"/>
      <c r="AM415" s="3"/>
    </row>
    <row r="416" spans="1:39" ht="19.899999999999999" customHeight="1" x14ac:dyDescent="0.2">
      <c r="A416" s="86"/>
      <c r="B416" s="114" t="s">
        <v>25</v>
      </c>
      <c r="C416" s="2">
        <v>6500</v>
      </c>
      <c r="D416" s="2"/>
      <c r="E416" s="2">
        <v>0</v>
      </c>
      <c r="F416" s="2">
        <v>0</v>
      </c>
      <c r="G416" s="110">
        <f t="shared" si="175"/>
        <v>0</v>
      </c>
      <c r="H416" s="2"/>
      <c r="I416" s="2"/>
      <c r="J416" s="2"/>
      <c r="K416" s="110">
        <f t="shared" si="176"/>
        <v>0</v>
      </c>
      <c r="L416" s="19"/>
      <c r="M416" s="110"/>
      <c r="N416" s="20"/>
      <c r="O416" s="110">
        <f t="shared" si="177"/>
        <v>0</v>
      </c>
      <c r="P416" s="2">
        <v>0</v>
      </c>
      <c r="Q416" s="2">
        <v>0</v>
      </c>
      <c r="R416" s="2">
        <v>0</v>
      </c>
      <c r="S416" s="110">
        <v>0</v>
      </c>
      <c r="T416" s="2" t="s">
        <v>128</v>
      </c>
      <c r="U416" s="2" t="s">
        <v>128</v>
      </c>
      <c r="V416" s="2" t="s">
        <v>128</v>
      </c>
      <c r="W416" s="110">
        <v>0</v>
      </c>
      <c r="X416" s="2" t="s">
        <v>128</v>
      </c>
      <c r="Y416" s="2" t="s">
        <v>128</v>
      </c>
      <c r="Z416" s="2" t="s">
        <v>128</v>
      </c>
      <c r="AA416" s="103">
        <f t="shared" si="173"/>
        <v>0</v>
      </c>
      <c r="AB416" s="2">
        <f t="shared" si="166"/>
        <v>0</v>
      </c>
      <c r="AC416" s="110">
        <f t="shared" si="180"/>
        <v>0</v>
      </c>
      <c r="AD416" s="112">
        <f t="shared" si="180"/>
        <v>0</v>
      </c>
      <c r="AE416" s="110">
        <f t="shared" si="179"/>
        <v>0</v>
      </c>
      <c r="AF416" s="2">
        <v>0</v>
      </c>
      <c r="AG416" s="110">
        <v>0</v>
      </c>
      <c r="AH416" s="112">
        <v>0</v>
      </c>
      <c r="AI416" s="14"/>
      <c r="AJ416" s="14"/>
      <c r="AL416" s="3"/>
      <c r="AM416" s="3"/>
    </row>
    <row r="417" spans="1:39" ht="19.899999999999999" customHeight="1" x14ac:dyDescent="0.2">
      <c r="A417" s="86"/>
      <c r="B417" s="114" t="s">
        <v>26</v>
      </c>
      <c r="C417" s="2">
        <v>1250</v>
      </c>
      <c r="D417" s="2"/>
      <c r="E417" s="2">
        <v>0</v>
      </c>
      <c r="F417" s="2">
        <v>0</v>
      </c>
      <c r="G417" s="110">
        <f t="shared" si="175"/>
        <v>0</v>
      </c>
      <c r="H417" s="2"/>
      <c r="I417" s="2"/>
      <c r="J417" s="2"/>
      <c r="K417" s="110">
        <f t="shared" si="176"/>
        <v>0</v>
      </c>
      <c r="L417" s="19"/>
      <c r="M417" s="110"/>
      <c r="N417" s="20"/>
      <c r="O417" s="110">
        <f t="shared" si="177"/>
        <v>0</v>
      </c>
      <c r="P417" s="2">
        <v>0</v>
      </c>
      <c r="Q417" s="2">
        <v>0</v>
      </c>
      <c r="R417" s="2">
        <v>0</v>
      </c>
      <c r="S417" s="110">
        <v>0</v>
      </c>
      <c r="T417" s="2" t="s">
        <v>128</v>
      </c>
      <c r="U417" s="2" t="s">
        <v>128</v>
      </c>
      <c r="V417" s="2" t="s">
        <v>128</v>
      </c>
      <c r="W417" s="110">
        <v>0</v>
      </c>
      <c r="X417" s="2" t="s">
        <v>128</v>
      </c>
      <c r="Y417" s="2" t="s">
        <v>128</v>
      </c>
      <c r="Z417" s="2" t="s">
        <v>128</v>
      </c>
      <c r="AA417" s="103">
        <f t="shared" si="173"/>
        <v>0</v>
      </c>
      <c r="AB417" s="2">
        <f t="shared" si="166"/>
        <v>0</v>
      </c>
      <c r="AC417" s="110">
        <f t="shared" si="180"/>
        <v>0</v>
      </c>
      <c r="AD417" s="112">
        <f t="shared" si="180"/>
        <v>0</v>
      </c>
      <c r="AE417" s="110">
        <f t="shared" si="179"/>
        <v>0</v>
      </c>
      <c r="AF417" s="2">
        <v>0</v>
      </c>
      <c r="AG417" s="110">
        <v>0</v>
      </c>
      <c r="AH417" s="112">
        <v>0</v>
      </c>
      <c r="AI417" s="14"/>
      <c r="AJ417" s="14"/>
      <c r="AL417" s="3"/>
      <c r="AM417" s="3"/>
    </row>
    <row r="418" spans="1:39" ht="19.899999999999999" customHeight="1" x14ac:dyDescent="0.2">
      <c r="A418" s="86"/>
      <c r="B418" s="114" t="s">
        <v>27</v>
      </c>
      <c r="C418" s="2">
        <v>461.84879000000001</v>
      </c>
      <c r="D418" s="2">
        <f>C418</f>
        <v>461.84879000000001</v>
      </c>
      <c r="E418" s="2">
        <v>12.452680000000001</v>
      </c>
      <c r="F418" s="2">
        <v>12.452680000000001</v>
      </c>
      <c r="G418" s="110">
        <f t="shared" si="175"/>
        <v>0</v>
      </c>
      <c r="H418" s="2"/>
      <c r="I418" s="2"/>
      <c r="J418" s="2"/>
      <c r="K418" s="110">
        <f t="shared" si="176"/>
        <v>0</v>
      </c>
      <c r="L418" s="19"/>
      <c r="M418" s="110"/>
      <c r="N418" s="20"/>
      <c r="O418" s="110">
        <f t="shared" si="177"/>
        <v>10.621689999999976</v>
      </c>
      <c r="P418" s="2">
        <v>0</v>
      </c>
      <c r="Q418" s="2">
        <v>10.621689999999976</v>
      </c>
      <c r="R418" s="2">
        <v>0</v>
      </c>
      <c r="S418" s="110">
        <f>SUM(T418:V418)</f>
        <v>0</v>
      </c>
      <c r="T418" s="2">
        <f>SUM(T414)-SUM(T415:T417)</f>
        <v>0</v>
      </c>
      <c r="U418" s="2">
        <f>SUM(U414)-SUM(U415:U417)</f>
        <v>0</v>
      </c>
      <c r="V418" s="2">
        <f>SUM(V414)-SUM(V415:V417)</f>
        <v>0</v>
      </c>
      <c r="W418" s="110">
        <f>SUM(X418:Z418)</f>
        <v>0</v>
      </c>
      <c r="X418" s="2">
        <f>SUM(X414)-SUM(X415:X417)</f>
        <v>0</v>
      </c>
      <c r="Y418" s="2">
        <f>SUM(Y414)-SUM(Y415:Y417)</f>
        <v>0</v>
      </c>
      <c r="Z418" s="2">
        <f>SUM(Z414)-SUM(Z415:Z417)</f>
        <v>0</v>
      </c>
      <c r="AA418" s="103">
        <f t="shared" si="173"/>
        <v>0</v>
      </c>
      <c r="AB418" s="2">
        <f t="shared" si="166"/>
        <v>0</v>
      </c>
      <c r="AC418" s="110">
        <f t="shared" si="180"/>
        <v>0</v>
      </c>
      <c r="AD418" s="112">
        <f t="shared" si="180"/>
        <v>0</v>
      </c>
      <c r="AE418" s="110">
        <f t="shared" si="179"/>
        <v>0</v>
      </c>
      <c r="AF418" s="2">
        <v>0</v>
      </c>
      <c r="AG418" s="110">
        <v>0</v>
      </c>
      <c r="AH418" s="112">
        <v>0</v>
      </c>
      <c r="AI418" s="14"/>
      <c r="AJ418" s="14"/>
      <c r="AL418" s="3"/>
      <c r="AM418" s="3"/>
    </row>
    <row r="419" spans="1:39" ht="60" customHeight="1" x14ac:dyDescent="0.2">
      <c r="A419" s="86">
        <v>70</v>
      </c>
      <c r="B419" s="120" t="s">
        <v>199</v>
      </c>
      <c r="C419" s="24">
        <v>8764.5399699999998</v>
      </c>
      <c r="D419" s="24">
        <f>SUM(D420:D423)</f>
        <v>1014.53997</v>
      </c>
      <c r="E419" s="24">
        <v>336.91044999999997</v>
      </c>
      <c r="F419" s="24">
        <v>336.91044999999997</v>
      </c>
      <c r="G419" s="108">
        <f t="shared" si="175"/>
        <v>0</v>
      </c>
      <c r="H419" s="108">
        <f>SUM(H420:H423)</f>
        <v>0</v>
      </c>
      <c r="I419" s="108">
        <f>SUM(I420:I423)</f>
        <v>0</v>
      </c>
      <c r="J419" s="108">
        <f>SUM(J420:J423)</f>
        <v>0</v>
      </c>
      <c r="K419" s="108">
        <f>L419+M419+N419</f>
        <v>0</v>
      </c>
      <c r="L419" s="24">
        <f>SUM(L420:L423)</f>
        <v>0</v>
      </c>
      <c r="M419" s="24">
        <f>SUM(M420:M423)</f>
        <v>0</v>
      </c>
      <c r="N419" s="24">
        <f>SUM(N420:N423)</f>
        <v>0</v>
      </c>
      <c r="O419" s="108">
        <f>P419+Q419+R419</f>
        <v>241.4</v>
      </c>
      <c r="P419" s="24">
        <v>0</v>
      </c>
      <c r="Q419" s="24">
        <v>241.4</v>
      </c>
      <c r="R419" s="24">
        <v>0</v>
      </c>
      <c r="S419" s="110">
        <f>SUM(T419,U419,V419)</f>
        <v>239.63557</v>
      </c>
      <c r="T419" s="2" t="s">
        <v>128</v>
      </c>
      <c r="U419" s="2">
        <v>239.63557</v>
      </c>
      <c r="V419" s="2" t="s">
        <v>128</v>
      </c>
      <c r="W419" s="29">
        <f>SUM(X419,Y419,Z419)</f>
        <v>239.63557</v>
      </c>
      <c r="X419" s="111" t="s">
        <v>128</v>
      </c>
      <c r="Y419" s="111">
        <v>239.63557</v>
      </c>
      <c r="Z419" s="111" t="s">
        <v>128</v>
      </c>
      <c r="AA419" s="103">
        <f t="shared" si="173"/>
        <v>0</v>
      </c>
      <c r="AB419" s="2">
        <f t="shared" si="166"/>
        <v>0</v>
      </c>
      <c r="AC419" s="110">
        <f t="shared" si="180"/>
        <v>0</v>
      </c>
      <c r="AD419" s="112">
        <f t="shared" si="180"/>
        <v>0</v>
      </c>
      <c r="AE419" s="29">
        <f t="shared" si="179"/>
        <v>0</v>
      </c>
      <c r="AF419" s="111">
        <f>SUM(AF420:AF423)</f>
        <v>0</v>
      </c>
      <c r="AG419" s="29">
        <f t="shared" ref="AG419:AH419" si="184">SUM(AG420:AG423)</f>
        <v>0</v>
      </c>
      <c r="AH419" s="113">
        <f t="shared" si="184"/>
        <v>0</v>
      </c>
      <c r="AI419" s="123"/>
      <c r="AJ419" s="123"/>
      <c r="AL419" s="3"/>
      <c r="AM419" s="3"/>
    </row>
    <row r="420" spans="1:39" ht="19.899999999999999" customHeight="1" x14ac:dyDescent="0.2">
      <c r="A420" s="86"/>
      <c r="B420" s="114" t="s">
        <v>24</v>
      </c>
      <c r="C420" s="2">
        <v>555.23608000000002</v>
      </c>
      <c r="D420" s="2">
        <f>C420</f>
        <v>555.23608000000002</v>
      </c>
      <c r="E420" s="2">
        <v>324.45776999999998</v>
      </c>
      <c r="F420" s="2">
        <v>324.45776999999998</v>
      </c>
      <c r="G420" s="110">
        <f t="shared" si="175"/>
        <v>0</v>
      </c>
      <c r="H420" s="2"/>
      <c r="I420" s="2"/>
      <c r="J420" s="2"/>
      <c r="K420" s="110">
        <f t="shared" si="176"/>
        <v>0</v>
      </c>
      <c r="L420" s="19"/>
      <c r="M420" s="110"/>
      <c r="N420" s="20"/>
      <c r="O420" s="110">
        <f>P420+Q420+R420</f>
        <v>230.77831000000003</v>
      </c>
      <c r="P420" s="2">
        <v>0</v>
      </c>
      <c r="Q420" s="2">
        <v>230.77831000000003</v>
      </c>
      <c r="R420" s="2">
        <v>0</v>
      </c>
      <c r="S420" s="110">
        <v>230.77831</v>
      </c>
      <c r="T420" s="2" t="s">
        <v>128</v>
      </c>
      <c r="U420" s="2">
        <v>230.77831</v>
      </c>
      <c r="V420" s="2" t="s">
        <v>128</v>
      </c>
      <c r="W420" s="110">
        <v>230.77831</v>
      </c>
      <c r="X420" s="2" t="s">
        <v>128</v>
      </c>
      <c r="Y420" s="2">
        <v>230.77831</v>
      </c>
      <c r="Z420" s="2" t="s">
        <v>128</v>
      </c>
      <c r="AA420" s="103">
        <f t="shared" si="173"/>
        <v>0</v>
      </c>
      <c r="AB420" s="2">
        <f t="shared" si="166"/>
        <v>0</v>
      </c>
      <c r="AC420" s="110">
        <f t="shared" si="180"/>
        <v>0</v>
      </c>
      <c r="AD420" s="112">
        <f t="shared" si="180"/>
        <v>0</v>
      </c>
      <c r="AE420" s="110">
        <f t="shared" si="179"/>
        <v>0</v>
      </c>
      <c r="AF420" s="2">
        <v>0</v>
      </c>
      <c r="AG420" s="110">
        <v>0</v>
      </c>
      <c r="AH420" s="112">
        <v>0</v>
      </c>
      <c r="AI420" s="14"/>
      <c r="AJ420" s="14"/>
      <c r="AL420" s="3"/>
      <c r="AM420" s="3"/>
    </row>
    <row r="421" spans="1:39" ht="19.899999999999999" customHeight="1" x14ac:dyDescent="0.2">
      <c r="A421" s="86"/>
      <c r="B421" s="114" t="s">
        <v>25</v>
      </c>
      <c r="C421" s="2">
        <v>6500</v>
      </c>
      <c r="D421" s="2"/>
      <c r="E421" s="2">
        <v>0</v>
      </c>
      <c r="F421" s="2">
        <v>0</v>
      </c>
      <c r="G421" s="110">
        <f t="shared" si="175"/>
        <v>0</v>
      </c>
      <c r="H421" s="2"/>
      <c r="I421" s="2"/>
      <c r="J421" s="2"/>
      <c r="K421" s="110">
        <f t="shared" si="176"/>
        <v>0</v>
      </c>
      <c r="L421" s="19"/>
      <c r="M421" s="110"/>
      <c r="N421" s="20"/>
      <c r="O421" s="110">
        <f>P421+Q421+R421</f>
        <v>0</v>
      </c>
      <c r="P421" s="2">
        <v>0</v>
      </c>
      <c r="Q421" s="2">
        <v>0</v>
      </c>
      <c r="R421" s="2">
        <v>0</v>
      </c>
      <c r="S421" s="110">
        <v>0</v>
      </c>
      <c r="T421" s="2" t="s">
        <v>128</v>
      </c>
      <c r="U421" s="2" t="s">
        <v>128</v>
      </c>
      <c r="V421" s="2" t="s">
        <v>128</v>
      </c>
      <c r="W421" s="110">
        <v>0</v>
      </c>
      <c r="X421" s="2" t="s">
        <v>128</v>
      </c>
      <c r="Y421" s="2" t="s">
        <v>128</v>
      </c>
      <c r="Z421" s="2" t="s">
        <v>128</v>
      </c>
      <c r="AA421" s="103">
        <f t="shared" si="173"/>
        <v>0</v>
      </c>
      <c r="AB421" s="2">
        <f t="shared" si="166"/>
        <v>0</v>
      </c>
      <c r="AC421" s="110">
        <f t="shared" si="180"/>
        <v>0</v>
      </c>
      <c r="AD421" s="112">
        <f t="shared" si="180"/>
        <v>0</v>
      </c>
      <c r="AE421" s="110">
        <f t="shared" si="179"/>
        <v>0</v>
      </c>
      <c r="AF421" s="2">
        <v>0</v>
      </c>
      <c r="AG421" s="110">
        <v>0</v>
      </c>
      <c r="AH421" s="112">
        <v>0</v>
      </c>
      <c r="AI421" s="14"/>
      <c r="AJ421" s="14"/>
      <c r="AL421" s="3"/>
      <c r="AM421" s="3"/>
    </row>
    <row r="422" spans="1:39" ht="19.899999999999999" customHeight="1" x14ac:dyDescent="0.2">
      <c r="A422" s="86"/>
      <c r="B422" s="114" t="s">
        <v>26</v>
      </c>
      <c r="C422" s="2">
        <v>1250</v>
      </c>
      <c r="D422" s="2"/>
      <c r="E422" s="2">
        <v>0</v>
      </c>
      <c r="F422" s="2">
        <v>0</v>
      </c>
      <c r="G422" s="110">
        <f t="shared" si="175"/>
        <v>0</v>
      </c>
      <c r="H422" s="2"/>
      <c r="I422" s="2"/>
      <c r="J422" s="2"/>
      <c r="K422" s="110">
        <f t="shared" si="176"/>
        <v>0</v>
      </c>
      <c r="L422" s="19"/>
      <c r="M422" s="110"/>
      <c r="N422" s="20"/>
      <c r="O422" s="110">
        <f>P422+Q422+R422</f>
        <v>0</v>
      </c>
      <c r="P422" s="2">
        <v>0</v>
      </c>
      <c r="Q422" s="2">
        <v>0</v>
      </c>
      <c r="R422" s="2">
        <v>0</v>
      </c>
      <c r="S422" s="110">
        <v>0</v>
      </c>
      <c r="T422" s="2" t="s">
        <v>128</v>
      </c>
      <c r="U422" s="2" t="s">
        <v>128</v>
      </c>
      <c r="V422" s="2" t="s">
        <v>128</v>
      </c>
      <c r="W422" s="110">
        <v>0</v>
      </c>
      <c r="X422" s="2" t="s">
        <v>128</v>
      </c>
      <c r="Y422" s="2" t="s">
        <v>128</v>
      </c>
      <c r="Z422" s="2" t="s">
        <v>128</v>
      </c>
      <c r="AA422" s="103">
        <f t="shared" si="173"/>
        <v>0</v>
      </c>
      <c r="AB422" s="2">
        <f t="shared" si="166"/>
        <v>0</v>
      </c>
      <c r="AC422" s="110">
        <f t="shared" si="180"/>
        <v>0</v>
      </c>
      <c r="AD422" s="112">
        <f t="shared" si="180"/>
        <v>0</v>
      </c>
      <c r="AE422" s="110">
        <f t="shared" si="179"/>
        <v>0</v>
      </c>
      <c r="AF422" s="2">
        <v>0</v>
      </c>
      <c r="AG422" s="110">
        <v>0</v>
      </c>
      <c r="AH422" s="112">
        <v>0</v>
      </c>
      <c r="AI422" s="14"/>
      <c r="AJ422" s="14"/>
      <c r="AL422" s="3"/>
      <c r="AM422" s="3"/>
    </row>
    <row r="423" spans="1:39" ht="19.899999999999999" customHeight="1" x14ac:dyDescent="0.2">
      <c r="A423" s="86"/>
      <c r="B423" s="114" t="s">
        <v>27</v>
      </c>
      <c r="C423" s="2">
        <v>459.30389000000002</v>
      </c>
      <c r="D423" s="2">
        <f>C423</f>
        <v>459.30389000000002</v>
      </c>
      <c r="E423" s="2">
        <v>12.452680000000001</v>
      </c>
      <c r="F423" s="2">
        <v>12.452680000000001</v>
      </c>
      <c r="G423" s="110">
        <f t="shared" si="175"/>
        <v>0</v>
      </c>
      <c r="H423" s="2"/>
      <c r="I423" s="2"/>
      <c r="J423" s="2"/>
      <c r="K423" s="110">
        <f t="shared" si="176"/>
        <v>0</v>
      </c>
      <c r="L423" s="19"/>
      <c r="M423" s="110"/>
      <c r="N423" s="20"/>
      <c r="O423" s="110">
        <f>P423+Q423+R423</f>
        <v>10.621689999999976</v>
      </c>
      <c r="P423" s="2">
        <v>0</v>
      </c>
      <c r="Q423" s="2">
        <v>10.621689999999976</v>
      </c>
      <c r="R423" s="2">
        <v>0</v>
      </c>
      <c r="S423" s="110">
        <f>SUM(T423:V423)</f>
        <v>8.8572599999999966</v>
      </c>
      <c r="T423" s="2">
        <f>SUM(T419)-SUM(T420:T422)</f>
        <v>0</v>
      </c>
      <c r="U423" s="2">
        <f>SUM(U419)-SUM(U420:U422)</f>
        <v>8.8572599999999966</v>
      </c>
      <c r="V423" s="2">
        <f>SUM(V419)-SUM(V420:V422)</f>
        <v>0</v>
      </c>
      <c r="W423" s="110">
        <f>SUM(X423:Z423)</f>
        <v>8.8572599999999966</v>
      </c>
      <c r="X423" s="2">
        <f>SUM(X419)-SUM(X420:X422)</f>
        <v>0</v>
      </c>
      <c r="Y423" s="2">
        <f>SUM(Y419)-SUM(Y420:Y422)</f>
        <v>8.8572599999999966</v>
      </c>
      <c r="Z423" s="2">
        <f>SUM(Z419)-SUM(Z420:Z422)</f>
        <v>0</v>
      </c>
      <c r="AA423" s="103">
        <f t="shared" si="173"/>
        <v>0</v>
      </c>
      <c r="AB423" s="2">
        <f t="shared" si="166"/>
        <v>0</v>
      </c>
      <c r="AC423" s="110">
        <f t="shared" si="180"/>
        <v>0</v>
      </c>
      <c r="AD423" s="112">
        <f t="shared" si="180"/>
        <v>0</v>
      </c>
      <c r="AE423" s="110">
        <f t="shared" si="179"/>
        <v>0</v>
      </c>
      <c r="AF423" s="2">
        <v>0</v>
      </c>
      <c r="AG423" s="110">
        <v>0</v>
      </c>
      <c r="AH423" s="112">
        <v>0</v>
      </c>
      <c r="AI423" s="14"/>
      <c r="AJ423" s="14"/>
      <c r="AL423" s="3"/>
      <c r="AM423" s="3"/>
    </row>
    <row r="424" spans="1:39" ht="60" customHeight="1" x14ac:dyDescent="0.2">
      <c r="A424" s="86">
        <v>71</v>
      </c>
      <c r="B424" s="120" t="s">
        <v>200</v>
      </c>
      <c r="C424" s="24">
        <v>8764.5399699999998</v>
      </c>
      <c r="D424" s="24">
        <f>SUM(D425:D428)</f>
        <v>1014.53997</v>
      </c>
      <c r="E424" s="24">
        <v>336.91044999999997</v>
      </c>
      <c r="F424" s="24">
        <v>336.91044999999997</v>
      </c>
      <c r="G424" s="108">
        <f t="shared" si="175"/>
        <v>0</v>
      </c>
      <c r="H424" s="108">
        <f>SUM(H425:H428)</f>
        <v>0</v>
      </c>
      <c r="I424" s="108">
        <f>SUM(I425:I428)</f>
        <v>0</v>
      </c>
      <c r="J424" s="108">
        <f>SUM(J425:J428)</f>
        <v>0</v>
      </c>
      <c r="K424" s="108">
        <f t="shared" si="176"/>
        <v>0</v>
      </c>
      <c r="L424" s="24">
        <f>SUM(L425:L428)</f>
        <v>0</v>
      </c>
      <c r="M424" s="24">
        <f>SUM(M425:M428)</f>
        <v>0</v>
      </c>
      <c r="N424" s="24">
        <f>SUM(N425:N428)</f>
        <v>0</v>
      </c>
      <c r="O424" s="108">
        <f t="shared" si="177"/>
        <v>241.4</v>
      </c>
      <c r="P424" s="24">
        <v>0</v>
      </c>
      <c r="Q424" s="24">
        <v>241.4</v>
      </c>
      <c r="R424" s="24">
        <v>0</v>
      </c>
      <c r="S424" s="110">
        <f>SUM(T424,U424,V424)</f>
        <v>239.63557</v>
      </c>
      <c r="T424" s="2" t="s">
        <v>128</v>
      </c>
      <c r="U424" s="2">
        <v>239.63557</v>
      </c>
      <c r="V424" s="2" t="s">
        <v>128</v>
      </c>
      <c r="W424" s="29">
        <f>SUM(X424,Y424,Z424)</f>
        <v>239.63557</v>
      </c>
      <c r="X424" s="111" t="s">
        <v>128</v>
      </c>
      <c r="Y424" s="111">
        <v>239.63557</v>
      </c>
      <c r="Z424" s="111" t="s">
        <v>128</v>
      </c>
      <c r="AA424" s="103">
        <f t="shared" si="173"/>
        <v>0</v>
      </c>
      <c r="AB424" s="2">
        <f t="shared" si="166"/>
        <v>0</v>
      </c>
      <c r="AC424" s="110">
        <f t="shared" si="180"/>
        <v>0</v>
      </c>
      <c r="AD424" s="112">
        <f t="shared" si="180"/>
        <v>0</v>
      </c>
      <c r="AE424" s="29">
        <f>AF424+AG424+AH424</f>
        <v>0</v>
      </c>
      <c r="AF424" s="111">
        <f>SUM(AF425:AF428)</f>
        <v>0</v>
      </c>
      <c r="AG424" s="29">
        <f t="shared" ref="AG424:AH424" si="185">SUM(AG425:AG428)</f>
        <v>0</v>
      </c>
      <c r="AH424" s="113">
        <f t="shared" si="185"/>
        <v>0</v>
      </c>
      <c r="AI424" s="123"/>
      <c r="AJ424" s="123"/>
      <c r="AL424" s="3"/>
      <c r="AM424" s="3"/>
    </row>
    <row r="425" spans="1:39" ht="19.899999999999999" customHeight="1" x14ac:dyDescent="0.2">
      <c r="A425" s="86"/>
      <c r="B425" s="114" t="s">
        <v>24</v>
      </c>
      <c r="C425" s="2">
        <v>555.23608000000002</v>
      </c>
      <c r="D425" s="2">
        <f>C425</f>
        <v>555.23608000000002</v>
      </c>
      <c r="E425" s="2">
        <v>324.45776999999998</v>
      </c>
      <c r="F425" s="2">
        <v>324.45776999999998</v>
      </c>
      <c r="G425" s="110">
        <f t="shared" si="175"/>
        <v>0</v>
      </c>
      <c r="H425" s="2"/>
      <c r="I425" s="2"/>
      <c r="J425" s="2"/>
      <c r="K425" s="110">
        <f t="shared" si="176"/>
        <v>0</v>
      </c>
      <c r="L425" s="19"/>
      <c r="M425" s="110"/>
      <c r="N425" s="20"/>
      <c r="O425" s="110">
        <f>P425+Q425+R425</f>
        <v>230.77831000000003</v>
      </c>
      <c r="P425" s="2">
        <v>0</v>
      </c>
      <c r="Q425" s="2">
        <v>230.77831000000003</v>
      </c>
      <c r="R425" s="2">
        <v>0</v>
      </c>
      <c r="S425" s="110">
        <v>230.77831</v>
      </c>
      <c r="T425" s="2" t="s">
        <v>128</v>
      </c>
      <c r="U425" s="2">
        <v>230.77831</v>
      </c>
      <c r="V425" s="2" t="s">
        <v>128</v>
      </c>
      <c r="W425" s="110">
        <v>230.77831</v>
      </c>
      <c r="X425" s="2" t="s">
        <v>128</v>
      </c>
      <c r="Y425" s="2">
        <v>230.77831</v>
      </c>
      <c r="Z425" s="2" t="s">
        <v>128</v>
      </c>
      <c r="AA425" s="103">
        <f t="shared" si="173"/>
        <v>0</v>
      </c>
      <c r="AB425" s="2">
        <f t="shared" si="166"/>
        <v>0</v>
      </c>
      <c r="AC425" s="110">
        <f t="shared" si="180"/>
        <v>0</v>
      </c>
      <c r="AD425" s="112">
        <f t="shared" si="180"/>
        <v>0</v>
      </c>
      <c r="AE425" s="110">
        <f>AF425+AG425+AH425</f>
        <v>0</v>
      </c>
      <c r="AF425" s="2">
        <v>0</v>
      </c>
      <c r="AG425" s="110">
        <v>0</v>
      </c>
      <c r="AH425" s="112">
        <v>0</v>
      </c>
      <c r="AI425" s="14"/>
      <c r="AJ425" s="14"/>
      <c r="AL425" s="3"/>
      <c r="AM425" s="3"/>
    </row>
    <row r="426" spans="1:39" ht="19.899999999999999" customHeight="1" x14ac:dyDescent="0.2">
      <c r="A426" s="86"/>
      <c r="B426" s="114" t="s">
        <v>25</v>
      </c>
      <c r="C426" s="2">
        <v>6500</v>
      </c>
      <c r="D426" s="2"/>
      <c r="E426" s="2">
        <v>0</v>
      </c>
      <c r="F426" s="2">
        <v>0</v>
      </c>
      <c r="G426" s="110">
        <f t="shared" si="175"/>
        <v>0</v>
      </c>
      <c r="H426" s="2"/>
      <c r="I426" s="2"/>
      <c r="J426" s="2"/>
      <c r="K426" s="110">
        <f t="shared" si="176"/>
        <v>0</v>
      </c>
      <c r="L426" s="19"/>
      <c r="M426" s="110"/>
      <c r="N426" s="20"/>
      <c r="O426" s="110">
        <f>P426+Q426+R426</f>
        <v>0</v>
      </c>
      <c r="P426" s="2">
        <v>0</v>
      </c>
      <c r="Q426" s="2">
        <v>0</v>
      </c>
      <c r="R426" s="2">
        <v>0</v>
      </c>
      <c r="S426" s="110">
        <v>0</v>
      </c>
      <c r="T426" s="2" t="s">
        <v>128</v>
      </c>
      <c r="U426" s="2" t="s">
        <v>128</v>
      </c>
      <c r="V426" s="2" t="s">
        <v>128</v>
      </c>
      <c r="W426" s="110">
        <v>0</v>
      </c>
      <c r="X426" s="2" t="s">
        <v>128</v>
      </c>
      <c r="Y426" s="2" t="s">
        <v>128</v>
      </c>
      <c r="Z426" s="2" t="s">
        <v>128</v>
      </c>
      <c r="AA426" s="103">
        <f t="shared" si="173"/>
        <v>0</v>
      </c>
      <c r="AB426" s="2">
        <f t="shared" si="166"/>
        <v>0</v>
      </c>
      <c r="AC426" s="110">
        <f t="shared" si="180"/>
        <v>0</v>
      </c>
      <c r="AD426" s="112">
        <f t="shared" si="180"/>
        <v>0</v>
      </c>
      <c r="AE426" s="110">
        <f>AF426+AG426+AH426</f>
        <v>0</v>
      </c>
      <c r="AF426" s="2">
        <v>0</v>
      </c>
      <c r="AG426" s="110">
        <v>0</v>
      </c>
      <c r="AH426" s="112">
        <v>0</v>
      </c>
      <c r="AI426" s="14"/>
      <c r="AJ426" s="14"/>
      <c r="AL426" s="3"/>
      <c r="AM426" s="3"/>
    </row>
    <row r="427" spans="1:39" ht="19.899999999999999" customHeight="1" x14ac:dyDescent="0.2">
      <c r="A427" s="86"/>
      <c r="B427" s="114" t="s">
        <v>26</v>
      </c>
      <c r="C427" s="2">
        <v>1250</v>
      </c>
      <c r="D427" s="2"/>
      <c r="E427" s="2">
        <v>0</v>
      </c>
      <c r="F427" s="2">
        <v>0</v>
      </c>
      <c r="G427" s="110">
        <f t="shared" si="175"/>
        <v>0</v>
      </c>
      <c r="H427" s="2"/>
      <c r="I427" s="2"/>
      <c r="J427" s="2"/>
      <c r="K427" s="110">
        <f t="shared" si="176"/>
        <v>0</v>
      </c>
      <c r="L427" s="19"/>
      <c r="M427" s="110"/>
      <c r="N427" s="20"/>
      <c r="O427" s="110">
        <f>P427+Q427+R427</f>
        <v>0</v>
      </c>
      <c r="P427" s="2">
        <v>0</v>
      </c>
      <c r="Q427" s="2">
        <v>0</v>
      </c>
      <c r="R427" s="2">
        <v>0</v>
      </c>
      <c r="S427" s="110">
        <v>0</v>
      </c>
      <c r="T427" s="2" t="s">
        <v>128</v>
      </c>
      <c r="U427" s="2" t="s">
        <v>128</v>
      </c>
      <c r="V427" s="2" t="s">
        <v>128</v>
      </c>
      <c r="W427" s="110">
        <v>0</v>
      </c>
      <c r="X427" s="2" t="s">
        <v>128</v>
      </c>
      <c r="Y427" s="2" t="s">
        <v>128</v>
      </c>
      <c r="Z427" s="2" t="s">
        <v>128</v>
      </c>
      <c r="AA427" s="103">
        <f t="shared" si="173"/>
        <v>0</v>
      </c>
      <c r="AB427" s="2">
        <f t="shared" si="166"/>
        <v>0</v>
      </c>
      <c r="AC427" s="110">
        <f t="shared" si="180"/>
        <v>0</v>
      </c>
      <c r="AD427" s="112">
        <f t="shared" si="180"/>
        <v>0</v>
      </c>
      <c r="AE427" s="110">
        <f>AF427+AG427+AH427</f>
        <v>0</v>
      </c>
      <c r="AF427" s="2">
        <v>0</v>
      </c>
      <c r="AG427" s="110">
        <v>0</v>
      </c>
      <c r="AH427" s="112">
        <v>0</v>
      </c>
      <c r="AI427" s="14"/>
      <c r="AJ427" s="14"/>
      <c r="AL427" s="3"/>
      <c r="AM427" s="3"/>
    </row>
    <row r="428" spans="1:39" ht="19.899999999999999" customHeight="1" x14ac:dyDescent="0.2">
      <c r="A428" s="86"/>
      <c r="B428" s="114" t="s">
        <v>27</v>
      </c>
      <c r="C428" s="2">
        <v>459.30389000000002</v>
      </c>
      <c r="D428" s="2">
        <f>C428</f>
        <v>459.30389000000002</v>
      </c>
      <c r="E428" s="2">
        <v>12.452680000000001</v>
      </c>
      <c r="F428" s="2">
        <v>12.452680000000001</v>
      </c>
      <c r="G428" s="110">
        <f t="shared" si="175"/>
        <v>0</v>
      </c>
      <c r="H428" s="2"/>
      <c r="I428" s="2"/>
      <c r="J428" s="2"/>
      <c r="K428" s="110">
        <f t="shared" si="176"/>
        <v>0</v>
      </c>
      <c r="L428" s="19"/>
      <c r="M428" s="110"/>
      <c r="N428" s="20"/>
      <c r="O428" s="110">
        <f>P428+Q428+R428</f>
        <v>10.621689999999976</v>
      </c>
      <c r="P428" s="2">
        <v>0</v>
      </c>
      <c r="Q428" s="2">
        <v>10.621689999999976</v>
      </c>
      <c r="R428" s="2">
        <v>0</v>
      </c>
      <c r="S428" s="110">
        <f>SUM(T428:V428)</f>
        <v>8.8572599999999966</v>
      </c>
      <c r="T428" s="2">
        <f>SUM(T424)-SUM(T425:T427)</f>
        <v>0</v>
      </c>
      <c r="U428" s="2">
        <f>SUM(U424)-SUM(U425:U427)</f>
        <v>8.8572599999999966</v>
      </c>
      <c r="V428" s="2">
        <f>SUM(V424)-SUM(V425:V427)</f>
        <v>0</v>
      </c>
      <c r="W428" s="110">
        <f>SUM(X428:Z428)</f>
        <v>8.8572599999999966</v>
      </c>
      <c r="X428" s="2">
        <f>SUM(X424)-SUM(X425:X427)</f>
        <v>0</v>
      </c>
      <c r="Y428" s="2">
        <f>SUM(Y424)-SUM(Y425:Y427)</f>
        <v>8.8572599999999966</v>
      </c>
      <c r="Z428" s="2">
        <f>SUM(Z424)-SUM(Z425:Z427)</f>
        <v>0</v>
      </c>
      <c r="AA428" s="103">
        <f t="shared" si="173"/>
        <v>0</v>
      </c>
      <c r="AB428" s="2">
        <f t="shared" si="166"/>
        <v>0</v>
      </c>
      <c r="AC428" s="110">
        <f t="shared" si="180"/>
        <v>0</v>
      </c>
      <c r="AD428" s="112">
        <f t="shared" si="180"/>
        <v>0</v>
      </c>
      <c r="AE428" s="110">
        <f>AF428+AG428+AH428</f>
        <v>0</v>
      </c>
      <c r="AF428" s="2">
        <v>0</v>
      </c>
      <c r="AG428" s="110">
        <v>0</v>
      </c>
      <c r="AH428" s="112">
        <v>0</v>
      </c>
      <c r="AI428" s="14"/>
      <c r="AJ428" s="14"/>
      <c r="AL428" s="3"/>
      <c r="AM428" s="3"/>
    </row>
    <row r="429" spans="1:39" ht="59.25" customHeight="1" x14ac:dyDescent="0.2">
      <c r="A429" s="86">
        <v>72</v>
      </c>
      <c r="B429" s="120" t="s">
        <v>201</v>
      </c>
      <c r="C429" s="24">
        <v>11757.166020000001</v>
      </c>
      <c r="D429" s="24">
        <f>SUM(D430:D433)</f>
        <v>1517.7872400000001</v>
      </c>
      <c r="E429" s="24">
        <v>592.44016000000011</v>
      </c>
      <c r="F429" s="24">
        <v>592.44016000000011</v>
      </c>
      <c r="G429" s="108">
        <f t="shared" si="175"/>
        <v>0</v>
      </c>
      <c r="H429" s="108">
        <f>SUM(H430:H433)</f>
        <v>0</v>
      </c>
      <c r="I429" s="108">
        <f>SUM(I430:I433)</f>
        <v>0</v>
      </c>
      <c r="J429" s="108">
        <f>SUM(J430:J433)</f>
        <v>0</v>
      </c>
      <c r="K429" s="108">
        <f t="shared" si="176"/>
        <v>0</v>
      </c>
      <c r="L429" s="24">
        <f>SUM(L430:L433)</f>
        <v>0</v>
      </c>
      <c r="M429" s="24">
        <f>SUM(M430:M433)</f>
        <v>0</v>
      </c>
      <c r="N429" s="24">
        <f>SUM(N430:N433)</f>
        <v>0</v>
      </c>
      <c r="O429" s="108">
        <f t="shared" ref="O429:O492" si="186">P429+Q429+R429</f>
        <v>2551.3999999999996</v>
      </c>
      <c r="P429" s="24">
        <v>0</v>
      </c>
      <c r="Q429" s="24">
        <v>2551.3999999999996</v>
      </c>
      <c r="R429" s="24">
        <v>0</v>
      </c>
      <c r="S429" s="110">
        <f>SUM(T429,U429,V429)</f>
        <v>2356.91489</v>
      </c>
      <c r="T429" s="2" t="s">
        <v>128</v>
      </c>
      <c r="U429" s="2">
        <v>2356.91489</v>
      </c>
      <c r="V429" s="2" t="s">
        <v>128</v>
      </c>
      <c r="W429" s="29">
        <f>SUM(X429,Y429,Z429)</f>
        <v>2356.91489</v>
      </c>
      <c r="X429" s="111" t="s">
        <v>128</v>
      </c>
      <c r="Y429" s="111">
        <v>2356.91489</v>
      </c>
      <c r="Z429" s="111" t="s">
        <v>128</v>
      </c>
      <c r="AA429" s="103">
        <f t="shared" si="173"/>
        <v>0</v>
      </c>
      <c r="AB429" s="2">
        <f t="shared" si="166"/>
        <v>0</v>
      </c>
      <c r="AC429" s="110">
        <f t="shared" si="180"/>
        <v>0</v>
      </c>
      <c r="AD429" s="112">
        <f t="shared" si="180"/>
        <v>0</v>
      </c>
      <c r="AE429" s="29">
        <f t="shared" ref="AE429:AE492" si="187">AF429+AG429+AH429</f>
        <v>0</v>
      </c>
      <c r="AF429" s="111">
        <f>SUM(AF430:AF433)</f>
        <v>0</v>
      </c>
      <c r="AG429" s="29">
        <f t="shared" ref="AG429:AH429" si="188">SUM(AG430:AG433)</f>
        <v>0</v>
      </c>
      <c r="AH429" s="113">
        <f t="shared" si="188"/>
        <v>0</v>
      </c>
      <c r="AI429" s="29"/>
      <c r="AJ429" s="123"/>
      <c r="AL429" s="3"/>
      <c r="AM429" s="3"/>
    </row>
    <row r="430" spans="1:39" ht="19.899999999999999" customHeight="1" x14ac:dyDescent="0.2">
      <c r="A430" s="86"/>
      <c r="B430" s="114" t="s">
        <v>24</v>
      </c>
      <c r="C430" s="2">
        <v>596.42534000000001</v>
      </c>
      <c r="D430" s="2">
        <f>C430</f>
        <v>596.42534000000001</v>
      </c>
      <c r="E430" s="2">
        <v>570.54273000000001</v>
      </c>
      <c r="F430" s="2">
        <v>570.54273000000001</v>
      </c>
      <c r="G430" s="110">
        <f t="shared" si="175"/>
        <v>0</v>
      </c>
      <c r="H430" s="2"/>
      <c r="I430" s="2"/>
      <c r="J430" s="2"/>
      <c r="K430" s="110">
        <f t="shared" si="176"/>
        <v>0</v>
      </c>
      <c r="L430" s="19"/>
      <c r="M430" s="14"/>
      <c r="N430" s="20"/>
      <c r="O430" s="110">
        <f t="shared" si="186"/>
        <v>25.88261</v>
      </c>
      <c r="P430" s="2">
        <v>0</v>
      </c>
      <c r="Q430" s="2">
        <v>25.88261</v>
      </c>
      <c r="R430" s="2">
        <v>0</v>
      </c>
      <c r="S430" s="110">
        <v>25.88261</v>
      </c>
      <c r="T430" s="2" t="s">
        <v>128</v>
      </c>
      <c r="U430" s="2">
        <v>25.88261</v>
      </c>
      <c r="V430" s="2" t="s">
        <v>128</v>
      </c>
      <c r="W430" s="110">
        <v>25.88261</v>
      </c>
      <c r="X430" s="2" t="s">
        <v>128</v>
      </c>
      <c r="Y430" s="2">
        <v>25.88261</v>
      </c>
      <c r="Z430" s="2" t="s">
        <v>128</v>
      </c>
      <c r="AA430" s="103">
        <f t="shared" ref="AA430:AA461" si="189">SUM(AB430:AD430)</f>
        <v>0</v>
      </c>
      <c r="AB430" s="2">
        <f t="shared" si="166"/>
        <v>0</v>
      </c>
      <c r="AC430" s="110">
        <f t="shared" si="180"/>
        <v>0</v>
      </c>
      <c r="AD430" s="112">
        <f t="shared" si="180"/>
        <v>0</v>
      </c>
      <c r="AE430" s="110">
        <f t="shared" si="187"/>
        <v>0</v>
      </c>
      <c r="AF430" s="2">
        <v>0</v>
      </c>
      <c r="AG430" s="110">
        <v>0</v>
      </c>
      <c r="AH430" s="112">
        <v>0</v>
      </c>
      <c r="AI430" s="14"/>
      <c r="AJ430" s="14"/>
      <c r="AL430" s="3"/>
      <c r="AM430" s="3"/>
    </row>
    <row r="431" spans="1:39" ht="19.899999999999999" customHeight="1" x14ac:dyDescent="0.2">
      <c r="A431" s="86"/>
      <c r="B431" s="114" t="s">
        <v>25</v>
      </c>
      <c r="C431" s="2">
        <v>8852.6764299999995</v>
      </c>
      <c r="D431" s="2"/>
      <c r="E431" s="2">
        <v>0</v>
      </c>
      <c r="F431" s="2">
        <v>0</v>
      </c>
      <c r="G431" s="110">
        <f t="shared" si="175"/>
        <v>0</v>
      </c>
      <c r="H431" s="2"/>
      <c r="I431" s="2"/>
      <c r="J431" s="2"/>
      <c r="K431" s="110">
        <f t="shared" si="176"/>
        <v>0</v>
      </c>
      <c r="L431" s="19"/>
      <c r="M431" s="14"/>
      <c r="N431" s="20"/>
      <c r="O431" s="110">
        <f t="shared" si="186"/>
        <v>2115</v>
      </c>
      <c r="P431" s="2">
        <v>0</v>
      </c>
      <c r="Q431" s="2">
        <v>2115</v>
      </c>
      <c r="R431" s="2">
        <v>0</v>
      </c>
      <c r="S431" s="110">
        <v>2105.3472000000002</v>
      </c>
      <c r="T431" s="2" t="s">
        <v>128</v>
      </c>
      <c r="U431" s="2">
        <v>2105.3472000000002</v>
      </c>
      <c r="V431" s="2" t="s">
        <v>128</v>
      </c>
      <c r="W431" s="110">
        <v>2105.3472000000002</v>
      </c>
      <c r="X431" s="2" t="s">
        <v>128</v>
      </c>
      <c r="Y431" s="2">
        <v>2105.3472000000002</v>
      </c>
      <c r="Z431" s="2" t="s">
        <v>128</v>
      </c>
      <c r="AA431" s="103">
        <f t="shared" si="189"/>
        <v>0</v>
      </c>
      <c r="AB431" s="2">
        <f t="shared" si="166"/>
        <v>0</v>
      </c>
      <c r="AC431" s="110">
        <f t="shared" si="180"/>
        <v>0</v>
      </c>
      <c r="AD431" s="112">
        <f t="shared" si="180"/>
        <v>0</v>
      </c>
      <c r="AE431" s="110">
        <f t="shared" si="187"/>
        <v>0</v>
      </c>
      <c r="AF431" s="2">
        <v>0</v>
      </c>
      <c r="AG431" s="110">
        <v>0</v>
      </c>
      <c r="AH431" s="112">
        <v>0</v>
      </c>
      <c r="AI431" s="14"/>
      <c r="AJ431" s="14"/>
      <c r="AL431" s="3"/>
      <c r="AM431" s="3"/>
    </row>
    <row r="432" spans="1:39" ht="19.899999999999999" customHeight="1" x14ac:dyDescent="0.2">
      <c r="A432" s="86"/>
      <c r="B432" s="114" t="s">
        <v>26</v>
      </c>
      <c r="C432" s="2">
        <v>1386.7023500000005</v>
      </c>
      <c r="D432" s="2"/>
      <c r="E432" s="2">
        <v>0</v>
      </c>
      <c r="F432" s="2">
        <v>0</v>
      </c>
      <c r="G432" s="110">
        <f t="shared" si="175"/>
        <v>0</v>
      </c>
      <c r="H432" s="2"/>
      <c r="I432" s="2"/>
      <c r="J432" s="2"/>
      <c r="K432" s="110">
        <f t="shared" si="176"/>
        <v>0</v>
      </c>
      <c r="L432" s="19"/>
      <c r="M432" s="14"/>
      <c r="N432" s="20"/>
      <c r="O432" s="110">
        <f t="shared" si="186"/>
        <v>128.10909000000001</v>
      </c>
      <c r="P432" s="2">
        <v>0</v>
      </c>
      <c r="Q432" s="2">
        <v>128.10909000000001</v>
      </c>
      <c r="R432" s="2">
        <v>0</v>
      </c>
      <c r="S432" s="110">
        <v>128.10909999999998</v>
      </c>
      <c r="T432" s="2" t="s">
        <v>128</v>
      </c>
      <c r="U432" s="2">
        <v>128.10909999999998</v>
      </c>
      <c r="V432" s="2" t="s">
        <v>128</v>
      </c>
      <c r="W432" s="110">
        <v>128.10909999999998</v>
      </c>
      <c r="X432" s="2" t="s">
        <v>128</v>
      </c>
      <c r="Y432" s="2">
        <v>128.10910000000001</v>
      </c>
      <c r="Z432" s="2" t="s">
        <v>128</v>
      </c>
      <c r="AA432" s="103">
        <f t="shared" si="189"/>
        <v>0</v>
      </c>
      <c r="AB432" s="2">
        <f t="shared" si="166"/>
        <v>0</v>
      </c>
      <c r="AC432" s="110">
        <f t="shared" si="180"/>
        <v>0</v>
      </c>
      <c r="AD432" s="112">
        <f t="shared" si="180"/>
        <v>0</v>
      </c>
      <c r="AE432" s="110">
        <f t="shared" si="187"/>
        <v>0</v>
      </c>
      <c r="AF432" s="2">
        <v>0</v>
      </c>
      <c r="AG432" s="110">
        <v>0</v>
      </c>
      <c r="AH432" s="112">
        <v>0</v>
      </c>
      <c r="AI432" s="14"/>
      <c r="AJ432" s="14"/>
      <c r="AL432" s="3"/>
      <c r="AM432" s="3"/>
    </row>
    <row r="433" spans="1:39" ht="19.899999999999999" customHeight="1" x14ac:dyDescent="0.2">
      <c r="A433" s="86"/>
      <c r="B433" s="114" t="s">
        <v>27</v>
      </c>
      <c r="C433" s="2">
        <v>921.36189999999999</v>
      </c>
      <c r="D433" s="2">
        <f>C433</f>
        <v>921.36189999999999</v>
      </c>
      <c r="E433" s="2">
        <v>21.89743</v>
      </c>
      <c r="F433" s="2">
        <v>21.89743</v>
      </c>
      <c r="G433" s="110">
        <f t="shared" si="175"/>
        <v>0</v>
      </c>
      <c r="H433" s="2"/>
      <c r="I433" s="2"/>
      <c r="J433" s="2"/>
      <c r="K433" s="110">
        <f t="shared" si="176"/>
        <v>0</v>
      </c>
      <c r="L433" s="19"/>
      <c r="M433" s="14"/>
      <c r="N433" s="20"/>
      <c r="O433" s="110">
        <f t="shared" si="186"/>
        <v>282.40829999999943</v>
      </c>
      <c r="P433" s="2">
        <v>0</v>
      </c>
      <c r="Q433" s="2">
        <v>282.40829999999943</v>
      </c>
      <c r="R433" s="2">
        <v>0</v>
      </c>
      <c r="S433" s="110">
        <f>SUM(T433:V433)</f>
        <v>97.575979999999618</v>
      </c>
      <c r="T433" s="2">
        <f>SUM(T429)-SUM(T430:T432)</f>
        <v>0</v>
      </c>
      <c r="U433" s="2">
        <f>SUM(U429)-SUM(U430:U432)</f>
        <v>97.575979999999618</v>
      </c>
      <c r="V433" s="2">
        <f>SUM(V429)-SUM(V430:V432)</f>
        <v>0</v>
      </c>
      <c r="W433" s="110">
        <f>SUM(X433:Z433)</f>
        <v>97.575979999999618</v>
      </c>
      <c r="X433" s="2">
        <f>SUM(X429)-SUM(X430:X432)</f>
        <v>0</v>
      </c>
      <c r="Y433" s="2">
        <f>SUM(Y429)-SUM(Y430:Y432)</f>
        <v>97.575979999999618</v>
      </c>
      <c r="Z433" s="2">
        <f>SUM(Z429)-SUM(Z430:Z432)</f>
        <v>0</v>
      </c>
      <c r="AA433" s="103">
        <f t="shared" si="189"/>
        <v>0</v>
      </c>
      <c r="AB433" s="2">
        <f t="shared" si="166"/>
        <v>0</v>
      </c>
      <c r="AC433" s="110">
        <f t="shared" si="180"/>
        <v>0</v>
      </c>
      <c r="AD433" s="112">
        <f t="shared" si="180"/>
        <v>0</v>
      </c>
      <c r="AE433" s="110">
        <f t="shared" si="187"/>
        <v>0</v>
      </c>
      <c r="AF433" s="2">
        <v>0</v>
      </c>
      <c r="AG433" s="110">
        <v>0</v>
      </c>
      <c r="AH433" s="112">
        <v>0</v>
      </c>
      <c r="AI433" s="14"/>
      <c r="AJ433" s="14"/>
      <c r="AL433" s="3"/>
      <c r="AM433" s="3"/>
    </row>
    <row r="434" spans="1:39" ht="59.25" customHeight="1" x14ac:dyDescent="0.2">
      <c r="A434" s="86">
        <v>73</v>
      </c>
      <c r="B434" s="120" t="s">
        <v>202</v>
      </c>
      <c r="C434" s="24">
        <v>8764.5399699999998</v>
      </c>
      <c r="D434" s="24">
        <f>SUM(D435:D438)</f>
        <v>1014.53997</v>
      </c>
      <c r="E434" s="24">
        <v>336.91044999999997</v>
      </c>
      <c r="F434" s="24">
        <v>336.91044999999997</v>
      </c>
      <c r="G434" s="108">
        <f t="shared" si="175"/>
        <v>0</v>
      </c>
      <c r="H434" s="108">
        <f>SUM(H435:H438)</f>
        <v>0</v>
      </c>
      <c r="I434" s="108">
        <f>SUM(I435:I438)</f>
        <v>0</v>
      </c>
      <c r="J434" s="108">
        <f>SUM(J435:J438)</f>
        <v>0</v>
      </c>
      <c r="K434" s="108">
        <f t="shared" si="176"/>
        <v>0</v>
      </c>
      <c r="L434" s="24">
        <f>SUM(L435:L438)</f>
        <v>0</v>
      </c>
      <c r="M434" s="24">
        <f>SUM(M435:M438)</f>
        <v>0</v>
      </c>
      <c r="N434" s="24">
        <f>SUM(N435:N438)</f>
        <v>0</v>
      </c>
      <c r="O434" s="108">
        <f>P434+Q434+R434</f>
        <v>241.4</v>
      </c>
      <c r="P434" s="24">
        <v>0</v>
      </c>
      <c r="Q434" s="24">
        <v>241.4</v>
      </c>
      <c r="R434" s="24">
        <v>0</v>
      </c>
      <c r="S434" s="110">
        <f>SUM(T434,U434,V434)</f>
        <v>239.63557</v>
      </c>
      <c r="T434" s="2" t="s">
        <v>128</v>
      </c>
      <c r="U434" s="2">
        <v>239.63557</v>
      </c>
      <c r="V434" s="2" t="s">
        <v>128</v>
      </c>
      <c r="W434" s="29">
        <f>SUM(X434,Y434,Z434)</f>
        <v>239.63557</v>
      </c>
      <c r="X434" s="111" t="s">
        <v>128</v>
      </c>
      <c r="Y434" s="111">
        <v>239.63557</v>
      </c>
      <c r="Z434" s="111" t="s">
        <v>128</v>
      </c>
      <c r="AA434" s="103">
        <f t="shared" si="189"/>
        <v>0</v>
      </c>
      <c r="AB434" s="2">
        <f t="shared" si="166"/>
        <v>0</v>
      </c>
      <c r="AC434" s="110">
        <f t="shared" si="180"/>
        <v>0</v>
      </c>
      <c r="AD434" s="112">
        <f t="shared" si="180"/>
        <v>0</v>
      </c>
      <c r="AE434" s="29">
        <f>AF434+AG434+AH434</f>
        <v>0</v>
      </c>
      <c r="AF434" s="111">
        <f>SUM(AF435:AF438)</f>
        <v>0</v>
      </c>
      <c r="AG434" s="29">
        <f t="shared" ref="AG434:AH434" si="190">SUM(AG435:AG438)</f>
        <v>0</v>
      </c>
      <c r="AH434" s="113">
        <f t="shared" si="190"/>
        <v>0</v>
      </c>
      <c r="AI434" s="123"/>
      <c r="AJ434" s="123"/>
      <c r="AL434" s="3"/>
      <c r="AM434" s="3"/>
    </row>
    <row r="435" spans="1:39" ht="19.899999999999999" customHeight="1" x14ac:dyDescent="0.2">
      <c r="A435" s="86"/>
      <c r="B435" s="114" t="s">
        <v>24</v>
      </c>
      <c r="C435" s="2">
        <v>555.23608000000002</v>
      </c>
      <c r="D435" s="2">
        <f>C435</f>
        <v>555.23608000000002</v>
      </c>
      <c r="E435" s="2">
        <v>324.45776999999998</v>
      </c>
      <c r="F435" s="2">
        <v>324.45776999999998</v>
      </c>
      <c r="G435" s="110">
        <f t="shared" si="175"/>
        <v>0</v>
      </c>
      <c r="H435" s="2"/>
      <c r="I435" s="2"/>
      <c r="J435" s="2"/>
      <c r="K435" s="110">
        <f t="shared" si="176"/>
        <v>0</v>
      </c>
      <c r="L435" s="19"/>
      <c r="M435" s="14"/>
      <c r="N435" s="20"/>
      <c r="O435" s="110">
        <f>P435+Q435+R435</f>
        <v>230.77831000000003</v>
      </c>
      <c r="P435" s="2">
        <v>0</v>
      </c>
      <c r="Q435" s="2">
        <v>230.77831000000003</v>
      </c>
      <c r="R435" s="2">
        <v>0</v>
      </c>
      <c r="S435" s="110">
        <v>230.77831</v>
      </c>
      <c r="T435" s="2" t="s">
        <v>128</v>
      </c>
      <c r="U435" s="2">
        <v>230.77831</v>
      </c>
      <c r="V435" s="2" t="s">
        <v>128</v>
      </c>
      <c r="W435" s="110">
        <v>230.77831</v>
      </c>
      <c r="X435" s="2" t="s">
        <v>128</v>
      </c>
      <c r="Y435" s="2">
        <v>230.77831</v>
      </c>
      <c r="Z435" s="2" t="s">
        <v>128</v>
      </c>
      <c r="AA435" s="103">
        <f t="shared" si="189"/>
        <v>0</v>
      </c>
      <c r="AB435" s="2">
        <f t="shared" si="166"/>
        <v>0</v>
      </c>
      <c r="AC435" s="110">
        <f t="shared" si="180"/>
        <v>0</v>
      </c>
      <c r="AD435" s="112">
        <f t="shared" si="180"/>
        <v>0</v>
      </c>
      <c r="AE435" s="110">
        <f>AF435+AG435+AH435</f>
        <v>0</v>
      </c>
      <c r="AF435" s="2">
        <v>0</v>
      </c>
      <c r="AG435" s="110">
        <v>0</v>
      </c>
      <c r="AH435" s="112">
        <v>0</v>
      </c>
      <c r="AI435" s="14"/>
      <c r="AJ435" s="14"/>
      <c r="AL435" s="3"/>
      <c r="AM435" s="3"/>
    </row>
    <row r="436" spans="1:39" ht="19.899999999999999" customHeight="1" x14ac:dyDescent="0.2">
      <c r="A436" s="86"/>
      <c r="B436" s="114" t="s">
        <v>25</v>
      </c>
      <c r="C436" s="2">
        <v>6500</v>
      </c>
      <c r="D436" s="2"/>
      <c r="E436" s="2">
        <v>0</v>
      </c>
      <c r="F436" s="2">
        <v>0</v>
      </c>
      <c r="G436" s="110">
        <f t="shared" si="175"/>
        <v>0</v>
      </c>
      <c r="H436" s="2"/>
      <c r="I436" s="2"/>
      <c r="J436" s="2"/>
      <c r="K436" s="110">
        <f t="shared" si="176"/>
        <v>0</v>
      </c>
      <c r="L436" s="19"/>
      <c r="M436" s="14"/>
      <c r="N436" s="20"/>
      <c r="O436" s="110">
        <f>P436+Q436+R436</f>
        <v>0</v>
      </c>
      <c r="P436" s="2">
        <v>0</v>
      </c>
      <c r="Q436" s="2">
        <v>0</v>
      </c>
      <c r="R436" s="2">
        <v>0</v>
      </c>
      <c r="S436" s="110">
        <v>0</v>
      </c>
      <c r="T436" s="2" t="s">
        <v>128</v>
      </c>
      <c r="U436" s="2" t="s">
        <v>128</v>
      </c>
      <c r="V436" s="2" t="s">
        <v>128</v>
      </c>
      <c r="W436" s="110">
        <v>0</v>
      </c>
      <c r="X436" s="2" t="s">
        <v>128</v>
      </c>
      <c r="Y436" s="2" t="s">
        <v>128</v>
      </c>
      <c r="Z436" s="2" t="s">
        <v>128</v>
      </c>
      <c r="AA436" s="103">
        <f t="shared" si="189"/>
        <v>0</v>
      </c>
      <c r="AB436" s="2">
        <f t="shared" si="166"/>
        <v>0</v>
      </c>
      <c r="AC436" s="110">
        <f t="shared" si="180"/>
        <v>0</v>
      </c>
      <c r="AD436" s="112">
        <f t="shared" si="180"/>
        <v>0</v>
      </c>
      <c r="AE436" s="110">
        <f>AF436+AG436+AH436</f>
        <v>0</v>
      </c>
      <c r="AF436" s="2">
        <v>0</v>
      </c>
      <c r="AG436" s="110">
        <v>0</v>
      </c>
      <c r="AH436" s="112">
        <v>0</v>
      </c>
      <c r="AI436" s="14"/>
      <c r="AJ436" s="14"/>
      <c r="AL436" s="3"/>
      <c r="AM436" s="3"/>
    </row>
    <row r="437" spans="1:39" ht="19.899999999999999" customHeight="1" x14ac:dyDescent="0.2">
      <c r="A437" s="86"/>
      <c r="B437" s="114" t="s">
        <v>26</v>
      </c>
      <c r="C437" s="2">
        <v>1250</v>
      </c>
      <c r="D437" s="2"/>
      <c r="E437" s="2">
        <v>0</v>
      </c>
      <c r="F437" s="2">
        <v>0</v>
      </c>
      <c r="G437" s="110">
        <f t="shared" si="175"/>
        <v>0</v>
      </c>
      <c r="H437" s="2"/>
      <c r="I437" s="2"/>
      <c r="J437" s="2"/>
      <c r="K437" s="110">
        <f t="shared" si="176"/>
        <v>0</v>
      </c>
      <c r="L437" s="19"/>
      <c r="M437" s="14"/>
      <c r="N437" s="20"/>
      <c r="O437" s="110">
        <f>P437+Q437+R437</f>
        <v>0</v>
      </c>
      <c r="P437" s="2">
        <v>0</v>
      </c>
      <c r="Q437" s="2">
        <v>0</v>
      </c>
      <c r="R437" s="2">
        <v>0</v>
      </c>
      <c r="S437" s="110">
        <v>0</v>
      </c>
      <c r="T437" s="2" t="s">
        <v>128</v>
      </c>
      <c r="U437" s="2" t="s">
        <v>128</v>
      </c>
      <c r="V437" s="2" t="s">
        <v>128</v>
      </c>
      <c r="W437" s="110">
        <v>0</v>
      </c>
      <c r="X437" s="2" t="s">
        <v>128</v>
      </c>
      <c r="Y437" s="2" t="s">
        <v>128</v>
      </c>
      <c r="Z437" s="2" t="s">
        <v>128</v>
      </c>
      <c r="AA437" s="103">
        <f t="shared" si="189"/>
        <v>0</v>
      </c>
      <c r="AB437" s="2">
        <f t="shared" si="166"/>
        <v>0</v>
      </c>
      <c r="AC437" s="110">
        <f t="shared" si="180"/>
        <v>0</v>
      </c>
      <c r="AD437" s="112">
        <f t="shared" si="180"/>
        <v>0</v>
      </c>
      <c r="AE437" s="110">
        <f>AF437+AG437+AH437</f>
        <v>0</v>
      </c>
      <c r="AF437" s="2">
        <v>0</v>
      </c>
      <c r="AG437" s="110">
        <v>0</v>
      </c>
      <c r="AH437" s="112">
        <v>0</v>
      </c>
      <c r="AI437" s="14"/>
      <c r="AJ437" s="14"/>
      <c r="AL437" s="3"/>
      <c r="AM437" s="3"/>
    </row>
    <row r="438" spans="1:39" ht="19.899999999999999" customHeight="1" x14ac:dyDescent="0.2">
      <c r="A438" s="86"/>
      <c r="B438" s="114" t="s">
        <v>27</v>
      </c>
      <c r="C438" s="2">
        <v>459.30389000000002</v>
      </c>
      <c r="D438" s="2">
        <f>C438</f>
        <v>459.30389000000002</v>
      </c>
      <c r="E438" s="2">
        <v>12.452680000000001</v>
      </c>
      <c r="F438" s="2">
        <v>12.452680000000001</v>
      </c>
      <c r="G438" s="110">
        <f t="shared" si="175"/>
        <v>0</v>
      </c>
      <c r="H438" s="2"/>
      <c r="I438" s="2"/>
      <c r="J438" s="2"/>
      <c r="K438" s="110">
        <f t="shared" si="176"/>
        <v>0</v>
      </c>
      <c r="L438" s="19"/>
      <c r="M438" s="14"/>
      <c r="N438" s="20"/>
      <c r="O438" s="110">
        <f>P438+Q438+R438</f>
        <v>10.621689999999976</v>
      </c>
      <c r="P438" s="2">
        <v>0</v>
      </c>
      <c r="Q438" s="2">
        <v>10.621689999999976</v>
      </c>
      <c r="R438" s="2">
        <v>0</v>
      </c>
      <c r="S438" s="110">
        <f>SUM(T438:V438)</f>
        <v>8.8572599999999966</v>
      </c>
      <c r="T438" s="2">
        <f>SUM(T434)-SUM(T435:T437)</f>
        <v>0</v>
      </c>
      <c r="U438" s="2">
        <f>SUM(U434)-SUM(U435:U437)</f>
        <v>8.8572599999999966</v>
      </c>
      <c r="V438" s="2">
        <f>SUM(V434)-SUM(V435:V437)</f>
        <v>0</v>
      </c>
      <c r="W438" s="110">
        <f>SUM(X438:Z438)</f>
        <v>8.8572599999999966</v>
      </c>
      <c r="X438" s="2">
        <f>SUM(X434)-SUM(X435:X437)</f>
        <v>0</v>
      </c>
      <c r="Y438" s="2">
        <f>SUM(Y434)-SUM(Y435:Y437)</f>
        <v>8.8572599999999966</v>
      </c>
      <c r="Z438" s="2">
        <f>SUM(Z434)-SUM(Z435:Z437)</f>
        <v>0</v>
      </c>
      <c r="AA438" s="103">
        <f t="shared" si="189"/>
        <v>0</v>
      </c>
      <c r="AB438" s="2">
        <f t="shared" si="166"/>
        <v>0</v>
      </c>
      <c r="AC438" s="110">
        <f t="shared" si="180"/>
        <v>0</v>
      </c>
      <c r="AD438" s="112">
        <f t="shared" si="180"/>
        <v>0</v>
      </c>
      <c r="AE438" s="110">
        <f>AF438+AG438+AH438</f>
        <v>0</v>
      </c>
      <c r="AF438" s="2">
        <v>0</v>
      </c>
      <c r="AG438" s="110">
        <v>0</v>
      </c>
      <c r="AH438" s="112">
        <v>0</v>
      </c>
      <c r="AI438" s="14"/>
      <c r="AJ438" s="14"/>
      <c r="AL438" s="3"/>
      <c r="AM438" s="3"/>
    </row>
    <row r="439" spans="1:39" ht="75" customHeight="1" x14ac:dyDescent="0.2">
      <c r="A439" s="86">
        <v>74</v>
      </c>
      <c r="B439" s="120" t="s">
        <v>203</v>
      </c>
      <c r="C439" s="24">
        <v>14094.186590000007</v>
      </c>
      <c r="D439" s="24">
        <f>SUM(D440:D443)</f>
        <v>1229.49558</v>
      </c>
      <c r="E439" s="24">
        <v>643.37784999999997</v>
      </c>
      <c r="F439" s="24">
        <v>643.37784999999997</v>
      </c>
      <c r="G439" s="108">
        <f t="shared" si="175"/>
        <v>0</v>
      </c>
      <c r="H439" s="108">
        <f>SUM(H440:H443)</f>
        <v>0</v>
      </c>
      <c r="I439" s="108">
        <f>SUM(I440:I443)</f>
        <v>0</v>
      </c>
      <c r="J439" s="108">
        <f>SUM(J440:J443)</f>
        <v>0</v>
      </c>
      <c r="K439" s="108">
        <f t="shared" si="176"/>
        <v>0</v>
      </c>
      <c r="L439" s="24">
        <f>SUM(L440:L443)</f>
        <v>0</v>
      </c>
      <c r="M439" s="24">
        <f>SUM(M440:M443)</f>
        <v>0</v>
      </c>
      <c r="N439" s="24">
        <f>SUM(N440:N443)</f>
        <v>0</v>
      </c>
      <c r="O439" s="108">
        <f t="shared" si="186"/>
        <v>3292.9000000000015</v>
      </c>
      <c r="P439" s="24">
        <v>0</v>
      </c>
      <c r="Q439" s="24">
        <v>3292.9000000000015</v>
      </c>
      <c r="R439" s="24">
        <v>0</v>
      </c>
      <c r="S439" s="110">
        <f>SUM(T439,U439,V439)</f>
        <v>3088.9740900000002</v>
      </c>
      <c r="T439" s="2" t="s">
        <v>128</v>
      </c>
      <c r="U439" s="2">
        <v>3088.9740900000002</v>
      </c>
      <c r="V439" s="2" t="s">
        <v>128</v>
      </c>
      <c r="W439" s="29">
        <f>SUM(X439,Y439,Z439)</f>
        <v>3088.9740900000006</v>
      </c>
      <c r="X439" s="111" t="s">
        <v>128</v>
      </c>
      <c r="Y439" s="111">
        <v>3088.9740900000006</v>
      </c>
      <c r="Z439" s="111" t="s">
        <v>128</v>
      </c>
      <c r="AA439" s="103">
        <f t="shared" si="189"/>
        <v>0</v>
      </c>
      <c r="AB439" s="2">
        <f t="shared" si="166"/>
        <v>0</v>
      </c>
      <c r="AC439" s="110">
        <f t="shared" si="180"/>
        <v>0</v>
      </c>
      <c r="AD439" s="112">
        <f t="shared" si="180"/>
        <v>0</v>
      </c>
      <c r="AE439" s="29">
        <f t="shared" si="187"/>
        <v>0</v>
      </c>
      <c r="AF439" s="111">
        <f>SUM(AF440:AF443)</f>
        <v>0</v>
      </c>
      <c r="AG439" s="29">
        <f t="shared" ref="AG439:AH439" si="191">SUM(AG440:AG443)</f>
        <v>0</v>
      </c>
      <c r="AH439" s="113">
        <f t="shared" si="191"/>
        <v>0</v>
      </c>
      <c r="AI439" s="29"/>
      <c r="AJ439" s="123"/>
      <c r="AL439" s="3"/>
      <c r="AM439" s="3"/>
    </row>
    <row r="440" spans="1:39" ht="19.899999999999999" customHeight="1" x14ac:dyDescent="0.2">
      <c r="A440" s="86"/>
      <c r="B440" s="114" t="s">
        <v>24</v>
      </c>
      <c r="C440" s="2">
        <v>657.02954</v>
      </c>
      <c r="D440" s="2">
        <f>C440</f>
        <v>657.02954</v>
      </c>
      <c r="E440" s="2">
        <v>629.68221999999992</v>
      </c>
      <c r="F440" s="2">
        <v>629.68221999999992</v>
      </c>
      <c r="G440" s="110">
        <f t="shared" si="175"/>
        <v>0</v>
      </c>
      <c r="H440" s="2"/>
      <c r="I440" s="2"/>
      <c r="J440" s="2"/>
      <c r="K440" s="110">
        <f t="shared" si="176"/>
        <v>0</v>
      </c>
      <c r="L440" s="19"/>
      <c r="M440" s="14"/>
      <c r="N440" s="20"/>
      <c r="O440" s="110">
        <f t="shared" si="186"/>
        <v>27.34732</v>
      </c>
      <c r="P440" s="2">
        <v>0</v>
      </c>
      <c r="Q440" s="2">
        <v>27.34732</v>
      </c>
      <c r="R440" s="2">
        <v>0</v>
      </c>
      <c r="S440" s="110">
        <v>27.34732</v>
      </c>
      <c r="T440" s="2" t="s">
        <v>128</v>
      </c>
      <c r="U440" s="2">
        <v>27.34732</v>
      </c>
      <c r="V440" s="2" t="s">
        <v>128</v>
      </c>
      <c r="W440" s="110">
        <v>27.34732</v>
      </c>
      <c r="X440" s="2" t="s">
        <v>128</v>
      </c>
      <c r="Y440" s="2">
        <v>27.34732</v>
      </c>
      <c r="Z440" s="2" t="s">
        <v>128</v>
      </c>
      <c r="AA440" s="103">
        <f t="shared" si="189"/>
        <v>0</v>
      </c>
      <c r="AB440" s="2">
        <f t="shared" si="166"/>
        <v>0</v>
      </c>
      <c r="AC440" s="110">
        <f t="shared" si="180"/>
        <v>0</v>
      </c>
      <c r="AD440" s="112">
        <f t="shared" si="180"/>
        <v>0</v>
      </c>
      <c r="AE440" s="110">
        <f t="shared" si="187"/>
        <v>0</v>
      </c>
      <c r="AF440" s="2">
        <v>0</v>
      </c>
      <c r="AG440" s="110">
        <v>0</v>
      </c>
      <c r="AH440" s="112">
        <v>0</v>
      </c>
      <c r="AI440" s="14"/>
      <c r="AJ440" s="14"/>
      <c r="AL440" s="3"/>
      <c r="AM440" s="3"/>
    </row>
    <row r="441" spans="1:39" ht="19.899999999999999" customHeight="1" x14ac:dyDescent="0.2">
      <c r="A441" s="86"/>
      <c r="B441" s="114" t="s">
        <v>25</v>
      </c>
      <c r="C441" s="2">
        <v>10824.7089</v>
      </c>
      <c r="D441" s="2"/>
      <c r="E441" s="2">
        <v>0</v>
      </c>
      <c r="F441" s="2">
        <v>0</v>
      </c>
      <c r="G441" s="110">
        <f t="shared" si="175"/>
        <v>0</v>
      </c>
      <c r="H441" s="2"/>
      <c r="I441" s="2"/>
      <c r="J441" s="2"/>
      <c r="K441" s="110">
        <f t="shared" si="176"/>
        <v>0</v>
      </c>
      <c r="L441" s="19"/>
      <c r="M441" s="14"/>
      <c r="N441" s="20"/>
      <c r="O441" s="110">
        <f t="shared" si="186"/>
        <v>2752</v>
      </c>
      <c r="P441" s="2">
        <v>0</v>
      </c>
      <c r="Q441" s="2">
        <v>2752</v>
      </c>
      <c r="R441" s="2">
        <v>0</v>
      </c>
      <c r="S441" s="110">
        <v>2751.9987000000001</v>
      </c>
      <c r="T441" s="2" t="s">
        <v>128</v>
      </c>
      <c r="U441" s="2">
        <v>2751.9987000000001</v>
      </c>
      <c r="V441" s="2" t="s">
        <v>128</v>
      </c>
      <c r="W441" s="110">
        <v>2751.9987000000001</v>
      </c>
      <c r="X441" s="2" t="s">
        <v>128</v>
      </c>
      <c r="Y441" s="2">
        <v>2751.9987000000001</v>
      </c>
      <c r="Z441" s="2" t="s">
        <v>128</v>
      </c>
      <c r="AA441" s="103">
        <f t="shared" si="189"/>
        <v>0</v>
      </c>
      <c r="AB441" s="2">
        <f t="shared" si="166"/>
        <v>0</v>
      </c>
      <c r="AC441" s="110">
        <f t="shared" si="180"/>
        <v>0</v>
      </c>
      <c r="AD441" s="112">
        <f t="shared" si="180"/>
        <v>0</v>
      </c>
      <c r="AE441" s="110">
        <f t="shared" si="187"/>
        <v>0</v>
      </c>
      <c r="AF441" s="2">
        <v>0</v>
      </c>
      <c r="AG441" s="110">
        <v>0</v>
      </c>
      <c r="AH441" s="112">
        <v>0</v>
      </c>
      <c r="AI441" s="14"/>
      <c r="AJ441" s="14"/>
      <c r="AL441" s="3"/>
      <c r="AM441" s="3"/>
    </row>
    <row r="442" spans="1:39" ht="19.899999999999999" customHeight="1" x14ac:dyDescent="0.2">
      <c r="A442" s="86"/>
      <c r="B442" s="114" t="s">
        <v>26</v>
      </c>
      <c r="C442" s="2">
        <v>2039.9821099999999</v>
      </c>
      <c r="D442" s="2"/>
      <c r="E442" s="2">
        <v>0</v>
      </c>
      <c r="F442" s="2">
        <v>0</v>
      </c>
      <c r="G442" s="110">
        <f t="shared" si="175"/>
        <v>0</v>
      </c>
      <c r="H442" s="2"/>
      <c r="I442" s="2"/>
      <c r="J442" s="2"/>
      <c r="K442" s="110">
        <f t="shared" si="176"/>
        <v>0</v>
      </c>
      <c r="L442" s="19"/>
      <c r="M442" s="14"/>
      <c r="N442" s="20"/>
      <c r="O442" s="110">
        <f t="shared" si="186"/>
        <v>184.03517999999997</v>
      </c>
      <c r="P442" s="2">
        <v>0</v>
      </c>
      <c r="Q442" s="2">
        <v>184.03517999999997</v>
      </c>
      <c r="R442" s="2">
        <v>0</v>
      </c>
      <c r="S442" s="110">
        <v>183.44810999999999</v>
      </c>
      <c r="T442" s="2" t="s">
        <v>128</v>
      </c>
      <c r="U442" s="2">
        <v>183.44810999999999</v>
      </c>
      <c r="V442" s="2" t="s">
        <v>128</v>
      </c>
      <c r="W442" s="110">
        <v>183.44810999999999</v>
      </c>
      <c r="X442" s="2" t="s">
        <v>128</v>
      </c>
      <c r="Y442" s="2">
        <v>183.44811000000001</v>
      </c>
      <c r="Z442" s="2" t="s">
        <v>128</v>
      </c>
      <c r="AA442" s="103">
        <f t="shared" si="189"/>
        <v>0</v>
      </c>
      <c r="AB442" s="2">
        <f t="shared" si="166"/>
        <v>0</v>
      </c>
      <c r="AC442" s="110">
        <f t="shared" si="180"/>
        <v>0</v>
      </c>
      <c r="AD442" s="112">
        <f t="shared" si="180"/>
        <v>0</v>
      </c>
      <c r="AE442" s="110">
        <f t="shared" si="187"/>
        <v>0</v>
      </c>
      <c r="AF442" s="2">
        <v>0</v>
      </c>
      <c r="AG442" s="110">
        <v>0</v>
      </c>
      <c r="AH442" s="112">
        <v>0</v>
      </c>
      <c r="AI442" s="14"/>
      <c r="AJ442" s="14"/>
      <c r="AL442" s="3"/>
      <c r="AM442" s="3"/>
    </row>
    <row r="443" spans="1:39" ht="19.899999999999999" customHeight="1" x14ac:dyDescent="0.2">
      <c r="A443" s="86"/>
      <c r="B443" s="114" t="s">
        <v>27</v>
      </c>
      <c r="C443" s="2">
        <v>572.46604000000002</v>
      </c>
      <c r="D443" s="2">
        <f>C443</f>
        <v>572.46604000000002</v>
      </c>
      <c r="E443" s="2">
        <v>13.69563</v>
      </c>
      <c r="F443" s="2">
        <v>13.69563</v>
      </c>
      <c r="G443" s="110">
        <f t="shared" si="175"/>
        <v>0</v>
      </c>
      <c r="H443" s="2"/>
      <c r="I443" s="2"/>
      <c r="J443" s="2"/>
      <c r="K443" s="110">
        <f t="shared" si="176"/>
        <v>0</v>
      </c>
      <c r="L443" s="19"/>
      <c r="M443" s="14"/>
      <c r="N443" s="20"/>
      <c r="O443" s="110">
        <f t="shared" si="186"/>
        <v>329.51750000000197</v>
      </c>
      <c r="P443" s="2">
        <v>0</v>
      </c>
      <c r="Q443" s="2">
        <v>329.51750000000197</v>
      </c>
      <c r="R443" s="2">
        <v>0</v>
      </c>
      <c r="S443" s="110">
        <f>SUM(T443:V443)</f>
        <v>126.17996000000039</v>
      </c>
      <c r="T443" s="2">
        <f>SUM(T439)-SUM(T440:T442)</f>
        <v>0</v>
      </c>
      <c r="U443" s="2">
        <f>SUM(U439)-SUM(U440:U442)</f>
        <v>126.17996000000039</v>
      </c>
      <c r="V443" s="2">
        <f>SUM(V439)-SUM(V440:V442)</f>
        <v>0</v>
      </c>
      <c r="W443" s="110">
        <f>SUM(X443:Z443)</f>
        <v>126.17996000000085</v>
      </c>
      <c r="X443" s="2">
        <f>SUM(X439)-SUM(X440:X442)</f>
        <v>0</v>
      </c>
      <c r="Y443" s="2">
        <f>SUM(Y439)-SUM(Y440:Y442)</f>
        <v>126.17996000000085</v>
      </c>
      <c r="Z443" s="2">
        <f>SUM(Z439)-SUM(Z440:Z442)</f>
        <v>0</v>
      </c>
      <c r="AA443" s="103">
        <f t="shared" si="189"/>
        <v>4.5474735088646412E-13</v>
      </c>
      <c r="AB443" s="2">
        <f t="shared" ref="AB443:AB506" si="192">SUM(X443,H443)-SUM(L443)-SUM(T443,-AF443)</f>
        <v>0</v>
      </c>
      <c r="AC443" s="110">
        <f t="shared" si="180"/>
        <v>4.5474735088646412E-13</v>
      </c>
      <c r="AD443" s="112">
        <f t="shared" si="180"/>
        <v>0</v>
      </c>
      <c r="AE443" s="110">
        <f t="shared" si="187"/>
        <v>0</v>
      </c>
      <c r="AF443" s="2">
        <v>0</v>
      </c>
      <c r="AG443" s="110">
        <v>0</v>
      </c>
      <c r="AH443" s="112">
        <v>0</v>
      </c>
      <c r="AI443" s="14"/>
      <c r="AJ443" s="14"/>
      <c r="AL443" s="3"/>
      <c r="AM443" s="3"/>
    </row>
    <row r="444" spans="1:39" ht="75" customHeight="1" x14ac:dyDescent="0.2">
      <c r="A444" s="86">
        <v>75</v>
      </c>
      <c r="B444" s="120" t="s">
        <v>204</v>
      </c>
      <c r="C444" s="24">
        <v>8723.3369800000019</v>
      </c>
      <c r="D444" s="24">
        <f>SUM(D445:D448)</f>
        <v>973.33698000000004</v>
      </c>
      <c r="E444" s="24">
        <v>336.91044999999997</v>
      </c>
      <c r="F444" s="24">
        <v>336.91044999999997</v>
      </c>
      <c r="G444" s="108">
        <f t="shared" si="175"/>
        <v>0</v>
      </c>
      <c r="H444" s="108">
        <f>SUM(H445:H448)</f>
        <v>0</v>
      </c>
      <c r="I444" s="108">
        <f>SUM(I445:I448)</f>
        <v>0</v>
      </c>
      <c r="J444" s="108">
        <f>SUM(J445:J448)</f>
        <v>0</v>
      </c>
      <c r="K444" s="108">
        <f t="shared" si="176"/>
        <v>0</v>
      </c>
      <c r="L444" s="24">
        <f>SUM(L445:L448)</f>
        <v>0</v>
      </c>
      <c r="M444" s="24">
        <f>SUM(M445:M448)</f>
        <v>0</v>
      </c>
      <c r="N444" s="24">
        <f>SUM(N445:N448)</f>
        <v>0</v>
      </c>
      <c r="O444" s="108">
        <f t="shared" si="186"/>
        <v>253.8</v>
      </c>
      <c r="P444" s="24">
        <v>0</v>
      </c>
      <c r="Q444" s="24">
        <v>253.8</v>
      </c>
      <c r="R444" s="24">
        <v>0</v>
      </c>
      <c r="S444" s="110">
        <f>SUM(T444,U444,V444)</f>
        <v>14.12096</v>
      </c>
      <c r="T444" s="2" t="s">
        <v>128</v>
      </c>
      <c r="U444" s="2">
        <v>14.12096</v>
      </c>
      <c r="V444" s="2" t="s">
        <v>128</v>
      </c>
      <c r="W444" s="29">
        <f>SUM(X444,Y444,Z444)</f>
        <v>14.120959999999998</v>
      </c>
      <c r="X444" s="111" t="s">
        <v>128</v>
      </c>
      <c r="Y444" s="111">
        <v>14.120959999999998</v>
      </c>
      <c r="Z444" s="111" t="s">
        <v>128</v>
      </c>
      <c r="AA444" s="103">
        <f t="shared" si="189"/>
        <v>0</v>
      </c>
      <c r="AB444" s="2">
        <f t="shared" si="192"/>
        <v>0</v>
      </c>
      <c r="AC444" s="110">
        <f t="shared" ref="AC444:AD473" si="193">SUM(Y444,I444)-SUM(M444)-SUM(U444,-AG444)</f>
        <v>0</v>
      </c>
      <c r="AD444" s="112">
        <f t="shared" si="193"/>
        <v>0</v>
      </c>
      <c r="AE444" s="29">
        <f t="shared" si="187"/>
        <v>0</v>
      </c>
      <c r="AF444" s="111">
        <f>SUM(AF445:AF448)</f>
        <v>0</v>
      </c>
      <c r="AG444" s="29">
        <f t="shared" ref="AG444:AH444" si="194">SUM(AG445:AG448)</f>
        <v>0</v>
      </c>
      <c r="AH444" s="113">
        <f t="shared" si="194"/>
        <v>0</v>
      </c>
      <c r="AI444" s="123"/>
      <c r="AJ444" s="123"/>
      <c r="AL444" s="3"/>
      <c r="AM444" s="3"/>
    </row>
    <row r="445" spans="1:39" ht="19.899999999999999" customHeight="1" x14ac:dyDescent="0.2">
      <c r="A445" s="86"/>
      <c r="B445" s="114" t="s">
        <v>24</v>
      </c>
      <c r="C445" s="2">
        <v>555.23608000000002</v>
      </c>
      <c r="D445" s="2">
        <f>C445</f>
        <v>555.23608000000002</v>
      </c>
      <c r="E445" s="2">
        <v>324.45776999999998</v>
      </c>
      <c r="F445" s="2">
        <v>324.45776999999998</v>
      </c>
      <c r="G445" s="110">
        <f t="shared" si="175"/>
        <v>0</v>
      </c>
      <c r="H445" s="2"/>
      <c r="I445" s="2"/>
      <c r="J445" s="2"/>
      <c r="K445" s="110">
        <f t="shared" si="176"/>
        <v>0</v>
      </c>
      <c r="L445" s="19"/>
      <c r="M445" s="14"/>
      <c r="N445" s="20"/>
      <c r="O445" s="110">
        <f t="shared" si="186"/>
        <v>230.77831000000003</v>
      </c>
      <c r="P445" s="2">
        <v>0</v>
      </c>
      <c r="Q445" s="2">
        <v>230.77831000000003</v>
      </c>
      <c r="R445" s="2">
        <v>0</v>
      </c>
      <c r="S445" s="110">
        <v>0</v>
      </c>
      <c r="T445" s="2" t="s">
        <v>128</v>
      </c>
      <c r="U445" s="2" t="s">
        <v>128</v>
      </c>
      <c r="V445" s="2" t="s">
        <v>128</v>
      </c>
      <c r="W445" s="110">
        <v>0</v>
      </c>
      <c r="X445" s="2" t="s">
        <v>128</v>
      </c>
      <c r="Y445" s="2" t="s">
        <v>128</v>
      </c>
      <c r="Z445" s="2" t="s">
        <v>128</v>
      </c>
      <c r="AA445" s="103">
        <f t="shared" si="189"/>
        <v>0</v>
      </c>
      <c r="AB445" s="2">
        <f t="shared" ref="AB445:AB448" si="195">SUM(X445,H445)-SUM(L445)-SUM(T445,-AF445)</f>
        <v>0</v>
      </c>
      <c r="AC445" s="110">
        <f t="shared" si="193"/>
        <v>0</v>
      </c>
      <c r="AD445" s="112">
        <f t="shared" si="193"/>
        <v>0</v>
      </c>
      <c r="AE445" s="110">
        <f t="shared" si="187"/>
        <v>0</v>
      </c>
      <c r="AF445" s="2">
        <v>0</v>
      </c>
      <c r="AG445" s="110">
        <v>0</v>
      </c>
      <c r="AH445" s="112">
        <v>0</v>
      </c>
      <c r="AI445" s="14"/>
      <c r="AJ445" s="14"/>
      <c r="AL445" s="3"/>
      <c r="AM445" s="3"/>
    </row>
    <row r="446" spans="1:39" ht="19.899999999999999" customHeight="1" x14ac:dyDescent="0.2">
      <c r="A446" s="86"/>
      <c r="B446" s="114" t="s">
        <v>25</v>
      </c>
      <c r="C446" s="2">
        <v>6500</v>
      </c>
      <c r="D446" s="2"/>
      <c r="E446" s="2">
        <v>0</v>
      </c>
      <c r="F446" s="2">
        <v>0</v>
      </c>
      <c r="G446" s="110">
        <f t="shared" si="175"/>
        <v>0</v>
      </c>
      <c r="H446" s="2"/>
      <c r="I446" s="2"/>
      <c r="J446" s="2"/>
      <c r="K446" s="110">
        <f t="shared" si="176"/>
        <v>0</v>
      </c>
      <c r="L446" s="19"/>
      <c r="M446" s="14"/>
      <c r="N446" s="20"/>
      <c r="O446" s="110">
        <f t="shared" si="186"/>
        <v>0</v>
      </c>
      <c r="P446" s="2">
        <v>0</v>
      </c>
      <c r="Q446" s="2">
        <v>0</v>
      </c>
      <c r="R446" s="2">
        <v>0</v>
      </c>
      <c r="S446" s="110">
        <v>0</v>
      </c>
      <c r="T446" s="2" t="s">
        <v>128</v>
      </c>
      <c r="U446" s="2" t="s">
        <v>128</v>
      </c>
      <c r="V446" s="2" t="s">
        <v>128</v>
      </c>
      <c r="W446" s="110">
        <v>0</v>
      </c>
      <c r="X446" s="2" t="s">
        <v>128</v>
      </c>
      <c r="Y446" s="2" t="s">
        <v>128</v>
      </c>
      <c r="Z446" s="2" t="s">
        <v>128</v>
      </c>
      <c r="AA446" s="103">
        <f t="shared" si="189"/>
        <v>0</v>
      </c>
      <c r="AB446" s="2">
        <f t="shared" si="195"/>
        <v>0</v>
      </c>
      <c r="AC446" s="110">
        <f t="shared" si="193"/>
        <v>0</v>
      </c>
      <c r="AD446" s="112">
        <f t="shared" si="193"/>
        <v>0</v>
      </c>
      <c r="AE446" s="110">
        <f t="shared" si="187"/>
        <v>0</v>
      </c>
      <c r="AF446" s="2">
        <v>0</v>
      </c>
      <c r="AG446" s="110">
        <v>0</v>
      </c>
      <c r="AH446" s="112">
        <v>0</v>
      </c>
      <c r="AI446" s="14"/>
      <c r="AJ446" s="14"/>
      <c r="AL446" s="3"/>
      <c r="AM446" s="3"/>
    </row>
    <row r="447" spans="1:39" ht="19.899999999999999" customHeight="1" x14ac:dyDescent="0.2">
      <c r="A447" s="86"/>
      <c r="B447" s="114" t="s">
        <v>26</v>
      </c>
      <c r="C447" s="2">
        <v>1250</v>
      </c>
      <c r="D447" s="2"/>
      <c r="E447" s="2">
        <v>0</v>
      </c>
      <c r="F447" s="2">
        <v>0</v>
      </c>
      <c r="G447" s="110">
        <f t="shared" si="175"/>
        <v>0</v>
      </c>
      <c r="H447" s="2"/>
      <c r="I447" s="2"/>
      <c r="J447" s="2"/>
      <c r="K447" s="110">
        <f t="shared" si="176"/>
        <v>0</v>
      </c>
      <c r="L447" s="19"/>
      <c r="M447" s="14"/>
      <c r="N447" s="20"/>
      <c r="O447" s="110">
        <f t="shared" si="186"/>
        <v>0</v>
      </c>
      <c r="P447" s="2">
        <v>0</v>
      </c>
      <c r="Q447" s="2">
        <v>0</v>
      </c>
      <c r="R447" s="2">
        <v>0</v>
      </c>
      <c r="S447" s="110">
        <v>0</v>
      </c>
      <c r="T447" s="2" t="s">
        <v>128</v>
      </c>
      <c r="U447" s="2" t="s">
        <v>128</v>
      </c>
      <c r="V447" s="2" t="s">
        <v>128</v>
      </c>
      <c r="W447" s="110">
        <v>0</v>
      </c>
      <c r="X447" s="2" t="s">
        <v>128</v>
      </c>
      <c r="Y447" s="2" t="s">
        <v>128</v>
      </c>
      <c r="Z447" s="2" t="s">
        <v>128</v>
      </c>
      <c r="AA447" s="103">
        <f t="shared" si="189"/>
        <v>0</v>
      </c>
      <c r="AB447" s="2">
        <f t="shared" si="195"/>
        <v>0</v>
      </c>
      <c r="AC447" s="110">
        <f t="shared" si="193"/>
        <v>0</v>
      </c>
      <c r="AD447" s="112">
        <f t="shared" si="193"/>
        <v>0</v>
      </c>
      <c r="AE447" s="110">
        <f t="shared" si="187"/>
        <v>0</v>
      </c>
      <c r="AF447" s="2">
        <v>0</v>
      </c>
      <c r="AG447" s="110">
        <v>0</v>
      </c>
      <c r="AH447" s="112">
        <v>0</v>
      </c>
      <c r="AI447" s="14"/>
      <c r="AJ447" s="14"/>
      <c r="AL447" s="3"/>
      <c r="AM447" s="3"/>
    </row>
    <row r="448" spans="1:39" ht="19.899999999999999" customHeight="1" x14ac:dyDescent="0.2">
      <c r="A448" s="86"/>
      <c r="B448" s="114" t="s">
        <v>27</v>
      </c>
      <c r="C448" s="2">
        <v>418.10090000000002</v>
      </c>
      <c r="D448" s="2">
        <f>C448</f>
        <v>418.10090000000002</v>
      </c>
      <c r="E448" s="2">
        <v>12.452680000000001</v>
      </c>
      <c r="F448" s="2">
        <v>12.452680000000001</v>
      </c>
      <c r="G448" s="110">
        <f t="shared" si="175"/>
        <v>0</v>
      </c>
      <c r="H448" s="2"/>
      <c r="I448" s="2"/>
      <c r="J448" s="2"/>
      <c r="K448" s="110">
        <f t="shared" si="176"/>
        <v>0</v>
      </c>
      <c r="L448" s="19"/>
      <c r="M448" s="14"/>
      <c r="N448" s="20"/>
      <c r="O448" s="110">
        <f t="shared" si="186"/>
        <v>23.021689999999985</v>
      </c>
      <c r="P448" s="2">
        <v>0</v>
      </c>
      <c r="Q448" s="2">
        <v>23.021689999999985</v>
      </c>
      <c r="R448" s="2">
        <v>0</v>
      </c>
      <c r="S448" s="110">
        <f>SUM(T448:V448)</f>
        <v>14.12096</v>
      </c>
      <c r="T448" s="2">
        <f>SUM(T444)-SUM(T445:T447)</f>
        <v>0</v>
      </c>
      <c r="U448" s="2">
        <f>SUM(U444)-SUM(U445:U447)</f>
        <v>14.12096</v>
      </c>
      <c r="V448" s="2">
        <f>SUM(V444)-SUM(V445:V447)</f>
        <v>0</v>
      </c>
      <c r="W448" s="110">
        <f>SUM(X448:Z448)</f>
        <v>14.120959999999998</v>
      </c>
      <c r="X448" s="2">
        <f>SUM(X444)-SUM(X445:X447)</f>
        <v>0</v>
      </c>
      <c r="Y448" s="2">
        <f>SUM(Y444)-SUM(Y445:Y447)</f>
        <v>14.120959999999998</v>
      </c>
      <c r="Z448" s="2">
        <f>SUM(Z444)-SUM(Z445:Z447)</f>
        <v>0</v>
      </c>
      <c r="AA448" s="103">
        <f t="shared" si="189"/>
        <v>0</v>
      </c>
      <c r="AB448" s="2">
        <f t="shared" si="195"/>
        <v>0</v>
      </c>
      <c r="AC448" s="110">
        <f t="shared" si="193"/>
        <v>0</v>
      </c>
      <c r="AD448" s="112">
        <f t="shared" si="193"/>
        <v>0</v>
      </c>
      <c r="AE448" s="110">
        <f t="shared" si="187"/>
        <v>0</v>
      </c>
      <c r="AF448" s="2">
        <v>0</v>
      </c>
      <c r="AG448" s="110">
        <v>0</v>
      </c>
      <c r="AH448" s="112">
        <v>0</v>
      </c>
      <c r="AI448" s="14"/>
      <c r="AJ448" s="14"/>
      <c r="AL448" s="3"/>
      <c r="AM448" s="3"/>
    </row>
    <row r="449" spans="1:39" ht="89.25" customHeight="1" x14ac:dyDescent="0.2">
      <c r="A449" s="86">
        <v>76</v>
      </c>
      <c r="B449" s="120" t="s">
        <v>205</v>
      </c>
      <c r="C449" s="24">
        <v>18196.238359999999</v>
      </c>
      <c r="D449" s="24">
        <f>SUM(D450:D453)</f>
        <v>1496.2383599999998</v>
      </c>
      <c r="E449" s="24">
        <v>385.50450999999998</v>
      </c>
      <c r="F449" s="24">
        <v>385.50450999999998</v>
      </c>
      <c r="G449" s="108">
        <f t="shared" si="175"/>
        <v>0</v>
      </c>
      <c r="H449" s="108">
        <f>SUM(H450:H453)</f>
        <v>0</v>
      </c>
      <c r="I449" s="108">
        <f>SUM(I450:I453)</f>
        <v>0</v>
      </c>
      <c r="J449" s="108">
        <f>SUM(J450:J453)</f>
        <v>0</v>
      </c>
      <c r="K449" s="108">
        <f t="shared" si="176"/>
        <v>0</v>
      </c>
      <c r="L449" s="24">
        <f>SUM(L450:L453)</f>
        <v>0</v>
      </c>
      <c r="M449" s="24">
        <f>SUM(M450:M453)</f>
        <v>0</v>
      </c>
      <c r="N449" s="24">
        <f>SUM(N450:N453)</f>
        <v>0</v>
      </c>
      <c r="O449" s="108">
        <f t="shared" si="186"/>
        <v>305</v>
      </c>
      <c r="P449" s="24">
        <v>0</v>
      </c>
      <c r="Q449" s="24">
        <v>305</v>
      </c>
      <c r="R449" s="24">
        <v>0</v>
      </c>
      <c r="S449" s="110">
        <f>SUM(T449,U449,V449)</f>
        <v>0</v>
      </c>
      <c r="T449" s="2" t="s">
        <v>128</v>
      </c>
      <c r="U449" s="2" t="s">
        <v>128</v>
      </c>
      <c r="V449" s="2" t="s">
        <v>128</v>
      </c>
      <c r="W449" s="29">
        <f>SUM(X449,Y449,Z449)</f>
        <v>0</v>
      </c>
      <c r="X449" s="111" t="s">
        <v>128</v>
      </c>
      <c r="Y449" s="111" t="s">
        <v>128</v>
      </c>
      <c r="Z449" s="111" t="s">
        <v>128</v>
      </c>
      <c r="AA449" s="103">
        <f t="shared" si="189"/>
        <v>0</v>
      </c>
      <c r="AB449" s="2">
        <f t="shared" si="192"/>
        <v>0</v>
      </c>
      <c r="AC449" s="110">
        <f t="shared" si="193"/>
        <v>0</v>
      </c>
      <c r="AD449" s="112">
        <f t="shared" si="193"/>
        <v>0</v>
      </c>
      <c r="AE449" s="29">
        <f t="shared" si="187"/>
        <v>0</v>
      </c>
      <c r="AF449" s="111">
        <f>SUM(AF450:AF453)</f>
        <v>0</v>
      </c>
      <c r="AG449" s="29">
        <f t="shared" ref="AG449:AH449" si="196">SUM(AG450:AG453)</f>
        <v>0</v>
      </c>
      <c r="AH449" s="113">
        <f t="shared" si="196"/>
        <v>0</v>
      </c>
      <c r="AI449" s="123"/>
      <c r="AJ449" s="123"/>
      <c r="AL449" s="3"/>
      <c r="AM449" s="3"/>
    </row>
    <row r="450" spans="1:39" ht="19.899999999999999" customHeight="1" x14ac:dyDescent="0.2">
      <c r="A450" s="86"/>
      <c r="B450" s="114" t="s">
        <v>24</v>
      </c>
      <c r="C450" s="2">
        <v>662.80588999999998</v>
      </c>
      <c r="D450" s="2">
        <f>C450</f>
        <v>662.80588999999998</v>
      </c>
      <c r="E450" s="2">
        <v>371.25572</v>
      </c>
      <c r="F450" s="2">
        <v>371.25572</v>
      </c>
      <c r="G450" s="110">
        <f t="shared" si="175"/>
        <v>0</v>
      </c>
      <c r="H450" s="2"/>
      <c r="I450" s="2"/>
      <c r="J450" s="2"/>
      <c r="K450" s="110">
        <f t="shared" si="176"/>
        <v>0</v>
      </c>
      <c r="L450" s="19"/>
      <c r="M450" s="14"/>
      <c r="N450" s="20"/>
      <c r="O450" s="110">
        <f t="shared" si="186"/>
        <v>291.55016999999998</v>
      </c>
      <c r="P450" s="2">
        <v>0</v>
      </c>
      <c r="Q450" s="2">
        <v>291.55016999999998</v>
      </c>
      <c r="R450" s="2">
        <v>0</v>
      </c>
      <c r="S450" s="110">
        <v>0</v>
      </c>
      <c r="T450" s="2" t="s">
        <v>128</v>
      </c>
      <c r="U450" s="2" t="s">
        <v>128</v>
      </c>
      <c r="V450" s="2" t="s">
        <v>128</v>
      </c>
      <c r="W450" s="110">
        <v>0</v>
      </c>
      <c r="X450" s="2" t="s">
        <v>128</v>
      </c>
      <c r="Y450" s="2" t="s">
        <v>128</v>
      </c>
      <c r="Z450" s="2" t="s">
        <v>128</v>
      </c>
      <c r="AA450" s="103">
        <f t="shared" si="189"/>
        <v>0</v>
      </c>
      <c r="AB450" s="2">
        <f t="shared" si="192"/>
        <v>0</v>
      </c>
      <c r="AC450" s="110">
        <f t="shared" si="193"/>
        <v>0</v>
      </c>
      <c r="AD450" s="112">
        <f t="shared" si="193"/>
        <v>0</v>
      </c>
      <c r="AE450" s="110">
        <f t="shared" si="187"/>
        <v>0</v>
      </c>
      <c r="AF450" s="2">
        <v>0</v>
      </c>
      <c r="AG450" s="110">
        <v>0</v>
      </c>
      <c r="AH450" s="112">
        <v>0</v>
      </c>
      <c r="AI450" s="14"/>
      <c r="AJ450" s="14"/>
      <c r="AL450" s="3"/>
      <c r="AM450" s="3"/>
    </row>
    <row r="451" spans="1:39" ht="19.899999999999999" customHeight="1" x14ac:dyDescent="0.2">
      <c r="A451" s="86"/>
      <c r="B451" s="114" t="s">
        <v>25</v>
      </c>
      <c r="C451" s="2">
        <v>15000</v>
      </c>
      <c r="D451" s="2"/>
      <c r="E451" s="2">
        <v>0</v>
      </c>
      <c r="F451" s="2">
        <v>0</v>
      </c>
      <c r="G451" s="110">
        <f t="shared" si="175"/>
        <v>0</v>
      </c>
      <c r="H451" s="2"/>
      <c r="I451" s="2"/>
      <c r="J451" s="2"/>
      <c r="K451" s="110">
        <f t="shared" si="176"/>
        <v>0</v>
      </c>
      <c r="L451" s="19"/>
      <c r="M451" s="14"/>
      <c r="N451" s="20"/>
      <c r="O451" s="110">
        <f t="shared" si="186"/>
        <v>0</v>
      </c>
      <c r="P451" s="2">
        <v>0</v>
      </c>
      <c r="Q451" s="2">
        <v>0</v>
      </c>
      <c r="R451" s="2">
        <v>0</v>
      </c>
      <c r="S451" s="110">
        <v>0</v>
      </c>
      <c r="T451" s="2" t="s">
        <v>128</v>
      </c>
      <c r="U451" s="2" t="s">
        <v>128</v>
      </c>
      <c r="V451" s="2" t="s">
        <v>128</v>
      </c>
      <c r="W451" s="110">
        <v>0</v>
      </c>
      <c r="X451" s="2" t="s">
        <v>128</v>
      </c>
      <c r="Y451" s="2" t="s">
        <v>128</v>
      </c>
      <c r="Z451" s="2" t="s">
        <v>128</v>
      </c>
      <c r="AA451" s="103">
        <f t="shared" si="189"/>
        <v>0</v>
      </c>
      <c r="AB451" s="2">
        <f t="shared" si="192"/>
        <v>0</v>
      </c>
      <c r="AC451" s="110">
        <f t="shared" si="193"/>
        <v>0</v>
      </c>
      <c r="AD451" s="112">
        <f t="shared" si="193"/>
        <v>0</v>
      </c>
      <c r="AE451" s="110">
        <f>AF451+AG451+AH451</f>
        <v>0</v>
      </c>
      <c r="AF451" s="2">
        <v>0</v>
      </c>
      <c r="AG451" s="110">
        <v>0</v>
      </c>
      <c r="AH451" s="112">
        <v>0</v>
      </c>
      <c r="AI451" s="14"/>
      <c r="AJ451" s="14"/>
      <c r="AL451" s="3"/>
      <c r="AM451" s="3"/>
    </row>
    <row r="452" spans="1:39" ht="19.899999999999999" customHeight="1" x14ac:dyDescent="0.2">
      <c r="A452" s="86"/>
      <c r="B452" s="114" t="s">
        <v>26</v>
      </c>
      <c r="C452" s="2">
        <v>1700</v>
      </c>
      <c r="D452" s="2"/>
      <c r="E452" s="2">
        <v>0</v>
      </c>
      <c r="F452" s="2">
        <v>0</v>
      </c>
      <c r="G452" s="110">
        <f t="shared" si="175"/>
        <v>0</v>
      </c>
      <c r="H452" s="2"/>
      <c r="I452" s="2"/>
      <c r="J452" s="2"/>
      <c r="K452" s="110">
        <f t="shared" si="176"/>
        <v>0</v>
      </c>
      <c r="L452" s="19"/>
      <c r="M452" s="14"/>
      <c r="N452" s="20"/>
      <c r="O452" s="110">
        <f t="shared" si="186"/>
        <v>0</v>
      </c>
      <c r="P452" s="2">
        <v>0</v>
      </c>
      <c r="Q452" s="2">
        <v>0</v>
      </c>
      <c r="R452" s="2">
        <v>0</v>
      </c>
      <c r="S452" s="110">
        <v>0</v>
      </c>
      <c r="T452" s="2" t="s">
        <v>128</v>
      </c>
      <c r="U452" s="2" t="s">
        <v>128</v>
      </c>
      <c r="V452" s="2" t="s">
        <v>128</v>
      </c>
      <c r="W452" s="110">
        <v>0</v>
      </c>
      <c r="X452" s="2" t="s">
        <v>128</v>
      </c>
      <c r="Y452" s="2" t="s">
        <v>128</v>
      </c>
      <c r="Z452" s="2" t="s">
        <v>128</v>
      </c>
      <c r="AA452" s="103">
        <f t="shared" si="189"/>
        <v>0</v>
      </c>
      <c r="AB452" s="2">
        <f t="shared" si="192"/>
        <v>0</v>
      </c>
      <c r="AC452" s="110">
        <f t="shared" si="193"/>
        <v>0</v>
      </c>
      <c r="AD452" s="112">
        <f t="shared" si="193"/>
        <v>0</v>
      </c>
      <c r="AE452" s="110">
        <f t="shared" si="187"/>
        <v>0</v>
      </c>
      <c r="AF452" s="2">
        <v>0</v>
      </c>
      <c r="AG452" s="110">
        <v>0</v>
      </c>
      <c r="AH452" s="112">
        <v>0</v>
      </c>
      <c r="AI452" s="14"/>
      <c r="AJ452" s="14"/>
      <c r="AL452" s="3"/>
      <c r="AM452" s="3"/>
    </row>
    <row r="453" spans="1:39" ht="19.899999999999999" customHeight="1" x14ac:dyDescent="0.2">
      <c r="A453" s="86"/>
      <c r="B453" s="114" t="s">
        <v>27</v>
      </c>
      <c r="C453" s="2">
        <v>833.43246999999997</v>
      </c>
      <c r="D453" s="2">
        <f>C453</f>
        <v>833.43246999999997</v>
      </c>
      <c r="E453" s="2">
        <v>14.24879</v>
      </c>
      <c r="F453" s="2">
        <v>14.24879</v>
      </c>
      <c r="G453" s="110">
        <f t="shared" si="175"/>
        <v>0</v>
      </c>
      <c r="H453" s="2"/>
      <c r="I453" s="2"/>
      <c r="J453" s="2"/>
      <c r="K453" s="110">
        <f t="shared" si="176"/>
        <v>0</v>
      </c>
      <c r="L453" s="19"/>
      <c r="M453" s="14"/>
      <c r="N453" s="20"/>
      <c r="O453" s="110">
        <f t="shared" si="186"/>
        <v>13.449830000000029</v>
      </c>
      <c r="P453" s="2">
        <v>0</v>
      </c>
      <c r="Q453" s="2">
        <v>13.449830000000029</v>
      </c>
      <c r="R453" s="2">
        <v>0</v>
      </c>
      <c r="S453" s="110">
        <f>SUM(T453:V453)</f>
        <v>0</v>
      </c>
      <c r="T453" s="2">
        <f>SUM(T449)-SUM(T450:T452)</f>
        <v>0</v>
      </c>
      <c r="U453" s="2">
        <f>SUM(U449)-SUM(U450:U452)</f>
        <v>0</v>
      </c>
      <c r="V453" s="2">
        <f>SUM(V449)-SUM(V450:V452)</f>
        <v>0</v>
      </c>
      <c r="W453" s="110">
        <f>SUM(X453:Z453)</f>
        <v>0</v>
      </c>
      <c r="X453" s="2">
        <f>SUM(X449)-SUM(X450:X452)</f>
        <v>0</v>
      </c>
      <c r="Y453" s="2">
        <f>SUM(Y449)-SUM(Y450:Y452)</f>
        <v>0</v>
      </c>
      <c r="Z453" s="2">
        <f>SUM(Z449)-SUM(Z450:Z452)</f>
        <v>0</v>
      </c>
      <c r="AA453" s="103">
        <f t="shared" si="189"/>
        <v>0</v>
      </c>
      <c r="AB453" s="2">
        <f t="shared" si="192"/>
        <v>0</v>
      </c>
      <c r="AC453" s="110">
        <f t="shared" si="193"/>
        <v>0</v>
      </c>
      <c r="AD453" s="112">
        <f t="shared" si="193"/>
        <v>0</v>
      </c>
      <c r="AE453" s="110">
        <f t="shared" si="187"/>
        <v>0</v>
      </c>
      <c r="AF453" s="2">
        <v>0</v>
      </c>
      <c r="AG453" s="110">
        <v>0</v>
      </c>
      <c r="AH453" s="112">
        <v>0</v>
      </c>
      <c r="AI453" s="14"/>
      <c r="AJ453" s="14"/>
      <c r="AL453" s="3"/>
      <c r="AM453" s="3"/>
    </row>
    <row r="454" spans="1:39" ht="75" customHeight="1" x14ac:dyDescent="0.2">
      <c r="A454" s="86">
        <v>77</v>
      </c>
      <c r="B454" s="120" t="s">
        <v>206</v>
      </c>
      <c r="C454" s="24">
        <v>8764.5399699999998</v>
      </c>
      <c r="D454" s="24">
        <f>SUM(D455:D458)</f>
        <v>1014.53997</v>
      </c>
      <c r="E454" s="24">
        <v>336.91044999999997</v>
      </c>
      <c r="F454" s="24">
        <v>336.91044999999997</v>
      </c>
      <c r="G454" s="108">
        <f t="shared" si="175"/>
        <v>0</v>
      </c>
      <c r="H454" s="108">
        <f>SUM(H455:H458)</f>
        <v>0</v>
      </c>
      <c r="I454" s="108">
        <f>SUM(I455:I458)</f>
        <v>0</v>
      </c>
      <c r="J454" s="108">
        <f>SUM(J455:J458)</f>
        <v>0</v>
      </c>
      <c r="K454" s="108">
        <f t="shared" si="176"/>
        <v>0</v>
      </c>
      <c r="L454" s="24">
        <f>SUM(L455:L458)</f>
        <v>0</v>
      </c>
      <c r="M454" s="24">
        <f>SUM(M455:M458)</f>
        <v>0</v>
      </c>
      <c r="N454" s="24">
        <f>SUM(N455:N458)</f>
        <v>0</v>
      </c>
      <c r="O454" s="108">
        <f t="shared" si="186"/>
        <v>241.4</v>
      </c>
      <c r="P454" s="24">
        <v>0</v>
      </c>
      <c r="Q454" s="24">
        <v>241.4</v>
      </c>
      <c r="R454" s="24">
        <v>0</v>
      </c>
      <c r="S454" s="110">
        <f>SUM(T454,U454,V454)</f>
        <v>239.63557</v>
      </c>
      <c r="T454" s="2" t="s">
        <v>128</v>
      </c>
      <c r="U454" s="2">
        <v>239.63557</v>
      </c>
      <c r="V454" s="2" t="s">
        <v>128</v>
      </c>
      <c r="W454" s="29">
        <f>SUM(X454,Y454,Z454)</f>
        <v>239.63557</v>
      </c>
      <c r="X454" s="111" t="s">
        <v>128</v>
      </c>
      <c r="Y454" s="111">
        <v>239.63557</v>
      </c>
      <c r="Z454" s="111" t="s">
        <v>128</v>
      </c>
      <c r="AA454" s="103">
        <f t="shared" si="189"/>
        <v>0</v>
      </c>
      <c r="AB454" s="2">
        <f t="shared" si="192"/>
        <v>0</v>
      </c>
      <c r="AC454" s="110">
        <f t="shared" si="193"/>
        <v>0</v>
      </c>
      <c r="AD454" s="112">
        <f t="shared" si="193"/>
        <v>0</v>
      </c>
      <c r="AE454" s="29">
        <f t="shared" si="187"/>
        <v>0</v>
      </c>
      <c r="AF454" s="111">
        <f>SUM(AF455:AF458)</f>
        <v>0</v>
      </c>
      <c r="AG454" s="29">
        <f t="shared" ref="AG454:AH454" si="197">SUM(AG455:AG458)</f>
        <v>0</v>
      </c>
      <c r="AH454" s="113">
        <f t="shared" si="197"/>
        <v>0</v>
      </c>
      <c r="AI454" s="123"/>
      <c r="AJ454" s="123"/>
      <c r="AL454" s="3"/>
      <c r="AM454" s="3"/>
    </row>
    <row r="455" spans="1:39" ht="19.899999999999999" customHeight="1" x14ac:dyDescent="0.2">
      <c r="A455" s="86"/>
      <c r="B455" s="114" t="s">
        <v>24</v>
      </c>
      <c r="C455" s="2">
        <v>555.23608000000002</v>
      </c>
      <c r="D455" s="2">
        <f>C455</f>
        <v>555.23608000000002</v>
      </c>
      <c r="E455" s="2">
        <v>324.45776999999998</v>
      </c>
      <c r="F455" s="2">
        <v>324.45776999999998</v>
      </c>
      <c r="G455" s="110">
        <f t="shared" si="175"/>
        <v>0</v>
      </c>
      <c r="H455" s="2"/>
      <c r="I455" s="2"/>
      <c r="J455" s="2"/>
      <c r="K455" s="110">
        <f t="shared" si="176"/>
        <v>0</v>
      </c>
      <c r="L455" s="19"/>
      <c r="M455" s="14"/>
      <c r="N455" s="20"/>
      <c r="O455" s="110">
        <f t="shared" si="186"/>
        <v>230.77831000000003</v>
      </c>
      <c r="P455" s="2">
        <v>0</v>
      </c>
      <c r="Q455" s="2">
        <v>230.77831000000003</v>
      </c>
      <c r="R455" s="2">
        <v>0</v>
      </c>
      <c r="S455" s="110">
        <v>230.77831</v>
      </c>
      <c r="T455" s="2" t="s">
        <v>128</v>
      </c>
      <c r="U455" s="2">
        <v>230.77831</v>
      </c>
      <c r="V455" s="2" t="s">
        <v>128</v>
      </c>
      <c r="W455" s="110">
        <v>230.77831</v>
      </c>
      <c r="X455" s="2" t="s">
        <v>128</v>
      </c>
      <c r="Y455" s="2">
        <v>230.77831</v>
      </c>
      <c r="Z455" s="2" t="s">
        <v>128</v>
      </c>
      <c r="AA455" s="103">
        <f t="shared" si="189"/>
        <v>0</v>
      </c>
      <c r="AB455" s="2">
        <f t="shared" si="192"/>
        <v>0</v>
      </c>
      <c r="AC455" s="110">
        <f t="shared" si="193"/>
        <v>0</v>
      </c>
      <c r="AD455" s="112">
        <f t="shared" si="193"/>
        <v>0</v>
      </c>
      <c r="AE455" s="110">
        <f t="shared" si="187"/>
        <v>0</v>
      </c>
      <c r="AF455" s="2">
        <v>0</v>
      </c>
      <c r="AG455" s="110">
        <v>0</v>
      </c>
      <c r="AH455" s="112">
        <v>0</v>
      </c>
      <c r="AI455" s="14"/>
      <c r="AJ455" s="14"/>
      <c r="AL455" s="3"/>
      <c r="AM455" s="3"/>
    </row>
    <row r="456" spans="1:39" ht="19.899999999999999" customHeight="1" x14ac:dyDescent="0.2">
      <c r="A456" s="86"/>
      <c r="B456" s="114" t="s">
        <v>25</v>
      </c>
      <c r="C456" s="2">
        <v>6500</v>
      </c>
      <c r="D456" s="2"/>
      <c r="E456" s="2">
        <v>0</v>
      </c>
      <c r="F456" s="2">
        <v>0</v>
      </c>
      <c r="G456" s="110">
        <f t="shared" si="175"/>
        <v>0</v>
      </c>
      <c r="H456" s="2"/>
      <c r="I456" s="2"/>
      <c r="J456" s="2"/>
      <c r="K456" s="110">
        <f t="shared" si="176"/>
        <v>0</v>
      </c>
      <c r="L456" s="19"/>
      <c r="M456" s="14"/>
      <c r="N456" s="20"/>
      <c r="O456" s="110">
        <f t="shared" si="186"/>
        <v>0</v>
      </c>
      <c r="P456" s="2">
        <v>0</v>
      </c>
      <c r="Q456" s="2">
        <v>0</v>
      </c>
      <c r="R456" s="2">
        <v>0</v>
      </c>
      <c r="S456" s="110">
        <v>0</v>
      </c>
      <c r="T456" s="2" t="s">
        <v>128</v>
      </c>
      <c r="U456" s="2" t="s">
        <v>128</v>
      </c>
      <c r="V456" s="2" t="s">
        <v>128</v>
      </c>
      <c r="W456" s="110">
        <v>0</v>
      </c>
      <c r="X456" s="2" t="s">
        <v>128</v>
      </c>
      <c r="Y456" s="2" t="s">
        <v>128</v>
      </c>
      <c r="Z456" s="2" t="s">
        <v>128</v>
      </c>
      <c r="AA456" s="103">
        <f t="shared" si="189"/>
        <v>0</v>
      </c>
      <c r="AB456" s="2">
        <f t="shared" si="192"/>
        <v>0</v>
      </c>
      <c r="AC456" s="110">
        <f t="shared" si="193"/>
        <v>0</v>
      </c>
      <c r="AD456" s="112">
        <f t="shared" si="193"/>
        <v>0</v>
      </c>
      <c r="AE456" s="110">
        <f t="shared" si="187"/>
        <v>0</v>
      </c>
      <c r="AF456" s="2">
        <v>0</v>
      </c>
      <c r="AG456" s="110">
        <v>0</v>
      </c>
      <c r="AH456" s="112">
        <v>0</v>
      </c>
      <c r="AI456" s="14"/>
      <c r="AJ456" s="14"/>
      <c r="AL456" s="3"/>
      <c r="AM456" s="3"/>
    </row>
    <row r="457" spans="1:39" ht="19.899999999999999" customHeight="1" x14ac:dyDescent="0.2">
      <c r="A457" s="86"/>
      <c r="B457" s="114" t="s">
        <v>26</v>
      </c>
      <c r="C457" s="2">
        <v>1250</v>
      </c>
      <c r="D457" s="2"/>
      <c r="E457" s="2">
        <v>0</v>
      </c>
      <c r="F457" s="2">
        <v>0</v>
      </c>
      <c r="G457" s="110">
        <f t="shared" si="175"/>
        <v>0</v>
      </c>
      <c r="H457" s="2"/>
      <c r="I457" s="2"/>
      <c r="J457" s="2"/>
      <c r="K457" s="110">
        <f t="shared" si="176"/>
        <v>0</v>
      </c>
      <c r="L457" s="19"/>
      <c r="M457" s="14"/>
      <c r="N457" s="20"/>
      <c r="O457" s="110">
        <f t="shared" si="186"/>
        <v>0</v>
      </c>
      <c r="P457" s="2">
        <v>0</v>
      </c>
      <c r="Q457" s="2">
        <v>0</v>
      </c>
      <c r="R457" s="2">
        <v>0</v>
      </c>
      <c r="S457" s="110">
        <v>0</v>
      </c>
      <c r="T457" s="2" t="s">
        <v>128</v>
      </c>
      <c r="U457" s="2" t="s">
        <v>128</v>
      </c>
      <c r="V457" s="2" t="s">
        <v>128</v>
      </c>
      <c r="W457" s="110">
        <v>0</v>
      </c>
      <c r="X457" s="2" t="s">
        <v>128</v>
      </c>
      <c r="Y457" s="2" t="s">
        <v>128</v>
      </c>
      <c r="Z457" s="2" t="s">
        <v>128</v>
      </c>
      <c r="AA457" s="103">
        <f t="shared" si="189"/>
        <v>0</v>
      </c>
      <c r="AB457" s="2">
        <f t="shared" si="192"/>
        <v>0</v>
      </c>
      <c r="AC457" s="110">
        <f t="shared" si="193"/>
        <v>0</v>
      </c>
      <c r="AD457" s="112">
        <f t="shared" si="193"/>
        <v>0</v>
      </c>
      <c r="AE457" s="110">
        <f t="shared" si="187"/>
        <v>0</v>
      </c>
      <c r="AF457" s="2">
        <v>0</v>
      </c>
      <c r="AG457" s="110">
        <v>0</v>
      </c>
      <c r="AH457" s="112">
        <v>0</v>
      </c>
      <c r="AI457" s="14"/>
      <c r="AJ457" s="14"/>
      <c r="AL457" s="3"/>
      <c r="AM457" s="3"/>
    </row>
    <row r="458" spans="1:39" ht="19.899999999999999" customHeight="1" x14ac:dyDescent="0.2">
      <c r="A458" s="86"/>
      <c r="B458" s="114" t="s">
        <v>27</v>
      </c>
      <c r="C458" s="2">
        <v>459.30389000000002</v>
      </c>
      <c r="D458" s="2">
        <f>C458</f>
        <v>459.30389000000002</v>
      </c>
      <c r="E458" s="2">
        <v>12.452680000000001</v>
      </c>
      <c r="F458" s="2">
        <v>12.452680000000001</v>
      </c>
      <c r="G458" s="110">
        <f t="shared" si="175"/>
        <v>0</v>
      </c>
      <c r="H458" s="2"/>
      <c r="I458" s="2"/>
      <c r="J458" s="2"/>
      <c r="K458" s="110">
        <f t="shared" si="176"/>
        <v>0</v>
      </c>
      <c r="L458" s="19"/>
      <c r="M458" s="14"/>
      <c r="N458" s="20"/>
      <c r="O458" s="110">
        <f t="shared" si="186"/>
        <v>10.621689999999976</v>
      </c>
      <c r="P458" s="2">
        <v>0</v>
      </c>
      <c r="Q458" s="2">
        <v>10.621689999999976</v>
      </c>
      <c r="R458" s="2">
        <v>0</v>
      </c>
      <c r="S458" s="110">
        <f>SUM(T458:V458)</f>
        <v>8.8572599999999966</v>
      </c>
      <c r="T458" s="2">
        <f>SUM(T454)-SUM(T455:T457)</f>
        <v>0</v>
      </c>
      <c r="U458" s="2">
        <f>SUM(U454)-SUM(U455:U457)</f>
        <v>8.8572599999999966</v>
      </c>
      <c r="V458" s="2">
        <f>SUM(V454)-SUM(V455:V457)</f>
        <v>0</v>
      </c>
      <c r="W458" s="110">
        <f>SUM(X458:Z458)</f>
        <v>8.8572599999999966</v>
      </c>
      <c r="X458" s="2">
        <f>SUM(X454)-SUM(X455:X457)</f>
        <v>0</v>
      </c>
      <c r="Y458" s="2">
        <f>SUM(Y454)-SUM(Y455:Y457)</f>
        <v>8.8572599999999966</v>
      </c>
      <c r="Z458" s="2">
        <f>SUM(Z454)-SUM(Z455:Z457)</f>
        <v>0</v>
      </c>
      <c r="AA458" s="103">
        <f t="shared" si="189"/>
        <v>0</v>
      </c>
      <c r="AB458" s="2">
        <f t="shared" si="192"/>
        <v>0</v>
      </c>
      <c r="AC458" s="110">
        <f t="shared" si="193"/>
        <v>0</v>
      </c>
      <c r="AD458" s="112">
        <f t="shared" si="193"/>
        <v>0</v>
      </c>
      <c r="AE458" s="110">
        <f t="shared" si="187"/>
        <v>0</v>
      </c>
      <c r="AF458" s="2">
        <v>0</v>
      </c>
      <c r="AG458" s="110">
        <v>0</v>
      </c>
      <c r="AH458" s="112">
        <v>0</v>
      </c>
      <c r="AI458" s="14"/>
      <c r="AJ458" s="14"/>
      <c r="AL458" s="3"/>
      <c r="AM458" s="3"/>
    </row>
    <row r="459" spans="1:39" ht="64.5" customHeight="1" x14ac:dyDescent="0.2">
      <c r="A459" s="86">
        <v>78</v>
      </c>
      <c r="B459" s="120" t="s">
        <v>207</v>
      </c>
      <c r="C459" s="24">
        <v>8763.8871099999997</v>
      </c>
      <c r="D459" s="24">
        <f>SUM(D460:D463)</f>
        <v>1013.8871100000001</v>
      </c>
      <c r="E459" s="24">
        <v>0</v>
      </c>
      <c r="F459" s="24">
        <v>0</v>
      </c>
      <c r="G459" s="108">
        <f t="shared" si="175"/>
        <v>0</v>
      </c>
      <c r="H459" s="108">
        <f>SUM(H460:H463)</f>
        <v>0</v>
      </c>
      <c r="I459" s="108">
        <f>SUM(I460:I463)</f>
        <v>0</v>
      </c>
      <c r="J459" s="108">
        <f>SUM(J460:J463)</f>
        <v>0</v>
      </c>
      <c r="K459" s="108">
        <f t="shared" si="176"/>
        <v>0</v>
      </c>
      <c r="L459" s="24">
        <f>SUM(L460:L463)</f>
        <v>0</v>
      </c>
      <c r="M459" s="24">
        <f>SUM(M460:M463)</f>
        <v>0</v>
      </c>
      <c r="N459" s="24">
        <f>SUM(N460:N463)</f>
        <v>0</v>
      </c>
      <c r="O459" s="108">
        <f t="shared" si="186"/>
        <v>576</v>
      </c>
      <c r="P459" s="24">
        <v>0</v>
      </c>
      <c r="Q459" s="24">
        <v>576</v>
      </c>
      <c r="R459" s="24">
        <v>0</v>
      </c>
      <c r="S459" s="110">
        <f>SUM(T459,U459,V459)</f>
        <v>575.89316000000008</v>
      </c>
      <c r="T459" s="2" t="s">
        <v>128</v>
      </c>
      <c r="U459" s="2">
        <v>575.89316000000008</v>
      </c>
      <c r="V459" s="2" t="s">
        <v>128</v>
      </c>
      <c r="W459" s="29">
        <f>SUM(X459,Y459,Z459)</f>
        <v>575.89316000000008</v>
      </c>
      <c r="X459" s="111" t="s">
        <v>128</v>
      </c>
      <c r="Y459" s="111">
        <v>575.89316000000008</v>
      </c>
      <c r="Z459" s="111" t="s">
        <v>128</v>
      </c>
      <c r="AA459" s="103">
        <f t="shared" si="189"/>
        <v>0</v>
      </c>
      <c r="AB459" s="2">
        <f t="shared" si="192"/>
        <v>0</v>
      </c>
      <c r="AC459" s="110">
        <f t="shared" si="193"/>
        <v>0</v>
      </c>
      <c r="AD459" s="112">
        <f t="shared" si="193"/>
        <v>0</v>
      </c>
      <c r="AE459" s="29">
        <f t="shared" si="187"/>
        <v>0</v>
      </c>
      <c r="AF459" s="111">
        <f>SUM(AF460:AF463)</f>
        <v>0</v>
      </c>
      <c r="AG459" s="29">
        <f t="shared" ref="AG459:AH459" si="198">SUM(AG460:AG463)</f>
        <v>0</v>
      </c>
      <c r="AH459" s="113">
        <f t="shared" si="198"/>
        <v>0</v>
      </c>
      <c r="AI459" s="123"/>
      <c r="AJ459" s="123"/>
      <c r="AL459" s="3"/>
      <c r="AM459" s="3"/>
    </row>
    <row r="460" spans="1:39" ht="19.899999999999999" customHeight="1" x14ac:dyDescent="0.2">
      <c r="A460" s="86"/>
      <c r="B460" s="114" t="s">
        <v>24</v>
      </c>
      <c r="C460" s="2">
        <v>563.68865000000005</v>
      </c>
      <c r="D460" s="2">
        <f>C460</f>
        <v>563.68865000000005</v>
      </c>
      <c r="E460" s="2">
        <v>0</v>
      </c>
      <c r="F460" s="2">
        <v>0</v>
      </c>
      <c r="G460" s="110">
        <f t="shared" si="175"/>
        <v>0</v>
      </c>
      <c r="H460" s="2"/>
      <c r="I460" s="2"/>
      <c r="J460" s="2"/>
      <c r="K460" s="110">
        <f t="shared" si="176"/>
        <v>0</v>
      </c>
      <c r="L460" s="19"/>
      <c r="M460" s="14"/>
      <c r="N460" s="20"/>
      <c r="O460" s="110">
        <f t="shared" si="186"/>
        <v>563.68865000000005</v>
      </c>
      <c r="P460" s="2">
        <v>0</v>
      </c>
      <c r="Q460" s="2">
        <v>563.68865000000005</v>
      </c>
      <c r="R460" s="2">
        <v>0</v>
      </c>
      <c r="S460" s="110">
        <v>563.68865000000005</v>
      </c>
      <c r="T460" s="2" t="s">
        <v>128</v>
      </c>
      <c r="U460" s="2">
        <v>563.68865000000005</v>
      </c>
      <c r="V460" s="2" t="s">
        <v>128</v>
      </c>
      <c r="W460" s="110">
        <v>563.68865000000005</v>
      </c>
      <c r="X460" s="2" t="s">
        <v>128</v>
      </c>
      <c r="Y460" s="2">
        <v>563.68865000000005</v>
      </c>
      <c r="Z460" s="2" t="s">
        <v>128</v>
      </c>
      <c r="AA460" s="103">
        <f t="shared" si="189"/>
        <v>0</v>
      </c>
      <c r="AB460" s="2">
        <f t="shared" si="192"/>
        <v>0</v>
      </c>
      <c r="AC460" s="110">
        <f t="shared" si="193"/>
        <v>0</v>
      </c>
      <c r="AD460" s="112">
        <f t="shared" si="193"/>
        <v>0</v>
      </c>
      <c r="AE460" s="110">
        <f t="shared" si="187"/>
        <v>0</v>
      </c>
      <c r="AF460" s="2">
        <v>0</v>
      </c>
      <c r="AG460" s="110">
        <v>0</v>
      </c>
      <c r="AH460" s="112">
        <v>0</v>
      </c>
      <c r="AI460" s="14"/>
      <c r="AJ460" s="14"/>
      <c r="AL460" s="3"/>
      <c r="AM460" s="3"/>
    </row>
    <row r="461" spans="1:39" ht="19.899999999999999" customHeight="1" x14ac:dyDescent="0.2">
      <c r="A461" s="86"/>
      <c r="B461" s="114" t="s">
        <v>25</v>
      </c>
      <c r="C461" s="2">
        <v>6500</v>
      </c>
      <c r="D461" s="2"/>
      <c r="E461" s="2">
        <v>0</v>
      </c>
      <c r="F461" s="2">
        <v>0</v>
      </c>
      <c r="G461" s="110">
        <f t="shared" si="175"/>
        <v>0</v>
      </c>
      <c r="H461" s="2"/>
      <c r="I461" s="2"/>
      <c r="J461" s="2"/>
      <c r="K461" s="110">
        <f t="shared" si="176"/>
        <v>0</v>
      </c>
      <c r="L461" s="19"/>
      <c r="M461" s="14"/>
      <c r="N461" s="20"/>
      <c r="O461" s="110">
        <f t="shared" si="186"/>
        <v>0</v>
      </c>
      <c r="P461" s="2">
        <v>0</v>
      </c>
      <c r="Q461" s="2">
        <v>0</v>
      </c>
      <c r="R461" s="2">
        <v>0</v>
      </c>
      <c r="S461" s="110">
        <v>0</v>
      </c>
      <c r="T461" s="2" t="s">
        <v>128</v>
      </c>
      <c r="U461" s="2" t="s">
        <v>128</v>
      </c>
      <c r="V461" s="2" t="s">
        <v>128</v>
      </c>
      <c r="W461" s="110">
        <v>0</v>
      </c>
      <c r="X461" s="2" t="s">
        <v>128</v>
      </c>
      <c r="Y461" s="2" t="s">
        <v>128</v>
      </c>
      <c r="Z461" s="2" t="s">
        <v>128</v>
      </c>
      <c r="AA461" s="103">
        <f t="shared" si="189"/>
        <v>0</v>
      </c>
      <c r="AB461" s="2">
        <f t="shared" si="192"/>
        <v>0</v>
      </c>
      <c r="AC461" s="110">
        <f t="shared" si="193"/>
        <v>0</v>
      </c>
      <c r="AD461" s="112">
        <f t="shared" si="193"/>
        <v>0</v>
      </c>
      <c r="AE461" s="110">
        <f t="shared" si="187"/>
        <v>0</v>
      </c>
      <c r="AF461" s="2">
        <v>0</v>
      </c>
      <c r="AG461" s="110">
        <v>0</v>
      </c>
      <c r="AH461" s="112">
        <v>0</v>
      </c>
      <c r="AI461" s="14"/>
      <c r="AJ461" s="14"/>
      <c r="AL461" s="3"/>
      <c r="AM461" s="3"/>
    </row>
    <row r="462" spans="1:39" ht="19.899999999999999" customHeight="1" x14ac:dyDescent="0.2">
      <c r="A462" s="86"/>
      <c r="B462" s="114" t="s">
        <v>26</v>
      </c>
      <c r="C462" s="2">
        <v>1250</v>
      </c>
      <c r="D462" s="2"/>
      <c r="E462" s="2">
        <v>0</v>
      </c>
      <c r="F462" s="2">
        <v>0</v>
      </c>
      <c r="G462" s="110">
        <f t="shared" si="175"/>
        <v>0</v>
      </c>
      <c r="H462" s="2"/>
      <c r="I462" s="2"/>
      <c r="J462" s="2"/>
      <c r="K462" s="110">
        <f t="shared" si="176"/>
        <v>0</v>
      </c>
      <c r="L462" s="19"/>
      <c r="M462" s="14"/>
      <c r="N462" s="20"/>
      <c r="O462" s="110">
        <f t="shared" si="186"/>
        <v>0</v>
      </c>
      <c r="P462" s="2">
        <v>0</v>
      </c>
      <c r="Q462" s="2">
        <v>0</v>
      </c>
      <c r="R462" s="2">
        <v>0</v>
      </c>
      <c r="S462" s="110">
        <v>0</v>
      </c>
      <c r="T462" s="2" t="s">
        <v>128</v>
      </c>
      <c r="U462" s="2" t="s">
        <v>128</v>
      </c>
      <c r="V462" s="2" t="s">
        <v>128</v>
      </c>
      <c r="W462" s="110">
        <v>0</v>
      </c>
      <c r="X462" s="2" t="s">
        <v>128</v>
      </c>
      <c r="Y462" s="2" t="s">
        <v>128</v>
      </c>
      <c r="Z462" s="2" t="s">
        <v>128</v>
      </c>
      <c r="AA462" s="103">
        <f t="shared" ref="AA462:AA473" si="199">SUM(AB462:AD462)</f>
        <v>0</v>
      </c>
      <c r="AB462" s="2">
        <f t="shared" si="192"/>
        <v>0</v>
      </c>
      <c r="AC462" s="110">
        <f t="shared" si="193"/>
        <v>0</v>
      </c>
      <c r="AD462" s="112">
        <f t="shared" si="193"/>
        <v>0</v>
      </c>
      <c r="AE462" s="110">
        <f t="shared" si="187"/>
        <v>0</v>
      </c>
      <c r="AF462" s="2">
        <v>0</v>
      </c>
      <c r="AG462" s="110">
        <v>0</v>
      </c>
      <c r="AH462" s="112">
        <v>0</v>
      </c>
      <c r="AI462" s="14"/>
      <c r="AJ462" s="14"/>
      <c r="AL462" s="3"/>
      <c r="AM462" s="3"/>
    </row>
    <row r="463" spans="1:39" ht="19.899999999999999" customHeight="1" x14ac:dyDescent="0.2">
      <c r="A463" s="86"/>
      <c r="B463" s="114" t="s">
        <v>27</v>
      </c>
      <c r="C463" s="2">
        <v>450.19846000000001</v>
      </c>
      <c r="D463" s="2">
        <f>C463</f>
        <v>450.19846000000001</v>
      </c>
      <c r="E463" s="2">
        <v>0</v>
      </c>
      <c r="F463" s="2">
        <v>0</v>
      </c>
      <c r="G463" s="110">
        <f t="shared" si="175"/>
        <v>0</v>
      </c>
      <c r="H463" s="2"/>
      <c r="I463" s="2"/>
      <c r="J463" s="2"/>
      <c r="K463" s="110">
        <f t="shared" si="176"/>
        <v>0</v>
      </c>
      <c r="L463" s="19"/>
      <c r="M463" s="14"/>
      <c r="N463" s="20"/>
      <c r="O463" s="110">
        <f t="shared" si="186"/>
        <v>12.311349999999921</v>
      </c>
      <c r="P463" s="2">
        <v>0</v>
      </c>
      <c r="Q463" s="2">
        <v>12.311349999999921</v>
      </c>
      <c r="R463" s="2">
        <v>0</v>
      </c>
      <c r="S463" s="110">
        <f>SUM(T463:V463)</f>
        <v>12.204510000000028</v>
      </c>
      <c r="T463" s="2">
        <f>SUM(T459)-SUM(T460:T462)</f>
        <v>0</v>
      </c>
      <c r="U463" s="2">
        <f>SUM(U459)-SUM(U460:U462)</f>
        <v>12.204510000000028</v>
      </c>
      <c r="V463" s="2">
        <f>SUM(V459)-SUM(V460:V462)</f>
        <v>0</v>
      </c>
      <c r="W463" s="110">
        <f>SUM(X463:Z463)</f>
        <v>12.204510000000028</v>
      </c>
      <c r="X463" s="2">
        <f>SUM(X459)-SUM(X460:X462)</f>
        <v>0</v>
      </c>
      <c r="Y463" s="2">
        <f>SUM(Y459)-SUM(Y460:Y462)</f>
        <v>12.204510000000028</v>
      </c>
      <c r="Z463" s="2">
        <f>SUM(Z459)-SUM(Z460:Z462)</f>
        <v>0</v>
      </c>
      <c r="AA463" s="103">
        <f t="shared" si="199"/>
        <v>0</v>
      </c>
      <c r="AB463" s="2">
        <f t="shared" si="192"/>
        <v>0</v>
      </c>
      <c r="AC463" s="110">
        <f t="shared" si="193"/>
        <v>0</v>
      </c>
      <c r="AD463" s="112">
        <f t="shared" si="193"/>
        <v>0</v>
      </c>
      <c r="AE463" s="110">
        <f t="shared" si="187"/>
        <v>0</v>
      </c>
      <c r="AF463" s="2">
        <v>0</v>
      </c>
      <c r="AG463" s="110">
        <v>0</v>
      </c>
      <c r="AH463" s="112">
        <v>0</v>
      </c>
      <c r="AI463" s="14"/>
      <c r="AJ463" s="14"/>
      <c r="AL463" s="3"/>
      <c r="AM463" s="3"/>
    </row>
    <row r="464" spans="1:39" ht="61.5" customHeight="1" x14ac:dyDescent="0.2">
      <c r="A464" s="86">
        <v>79</v>
      </c>
      <c r="B464" s="120" t="s">
        <v>208</v>
      </c>
      <c r="C464" s="24">
        <v>9830.4341100000001</v>
      </c>
      <c r="D464" s="24">
        <f>SUM(D465:D468)</f>
        <v>1080.4341100000001</v>
      </c>
      <c r="E464" s="24">
        <v>343.81713999999999</v>
      </c>
      <c r="F464" s="24">
        <v>343.81713999999999</v>
      </c>
      <c r="G464" s="108">
        <f t="shared" si="175"/>
        <v>0</v>
      </c>
      <c r="H464" s="108">
        <f>SUM(H465:H468)</f>
        <v>0</v>
      </c>
      <c r="I464" s="108">
        <f>SUM(I465:I468)</f>
        <v>0</v>
      </c>
      <c r="J464" s="108">
        <f>SUM(J465:J468)</f>
        <v>0</v>
      </c>
      <c r="K464" s="108">
        <f t="shared" si="176"/>
        <v>0</v>
      </c>
      <c r="L464" s="24">
        <f>SUM(L465:L468)</f>
        <v>0</v>
      </c>
      <c r="M464" s="24">
        <f>SUM(M465:M468)</f>
        <v>0</v>
      </c>
      <c r="N464" s="24">
        <f>SUM(N465:N468)</f>
        <v>0</v>
      </c>
      <c r="O464" s="108">
        <f t="shared" si="186"/>
        <v>250.5</v>
      </c>
      <c r="P464" s="24">
        <v>0</v>
      </c>
      <c r="Q464" s="24">
        <v>250.5</v>
      </c>
      <c r="R464" s="24">
        <v>0</v>
      </c>
      <c r="S464" s="110">
        <f>SUM(T464,U464,V464)</f>
        <v>248.62302</v>
      </c>
      <c r="T464" s="2" t="s">
        <v>128</v>
      </c>
      <c r="U464" s="2">
        <v>248.62302</v>
      </c>
      <c r="V464" s="2" t="s">
        <v>128</v>
      </c>
      <c r="W464" s="29">
        <f>SUM(X464,Y464,Z464)</f>
        <v>248.62302</v>
      </c>
      <c r="X464" s="111" t="s">
        <v>128</v>
      </c>
      <c r="Y464" s="111">
        <v>248.62302</v>
      </c>
      <c r="Z464" s="111" t="s">
        <v>128</v>
      </c>
      <c r="AA464" s="103">
        <f t="shared" si="199"/>
        <v>0</v>
      </c>
      <c r="AB464" s="2">
        <f t="shared" si="192"/>
        <v>0</v>
      </c>
      <c r="AC464" s="110">
        <f t="shared" si="193"/>
        <v>0</v>
      </c>
      <c r="AD464" s="112">
        <f t="shared" si="193"/>
        <v>0</v>
      </c>
      <c r="AE464" s="29">
        <f t="shared" si="187"/>
        <v>0</v>
      </c>
      <c r="AF464" s="111">
        <f>SUM(AF465:AF468)</f>
        <v>0</v>
      </c>
      <c r="AG464" s="29">
        <f t="shared" ref="AG464:AH464" si="200">SUM(AG465:AG468)</f>
        <v>0</v>
      </c>
      <c r="AH464" s="113">
        <f t="shared" si="200"/>
        <v>0</v>
      </c>
      <c r="AI464" s="123"/>
      <c r="AJ464" s="123"/>
      <c r="AL464" s="3"/>
      <c r="AM464" s="3"/>
    </row>
    <row r="465" spans="1:39" ht="19.899999999999999" customHeight="1" x14ac:dyDescent="0.2">
      <c r="A465" s="86"/>
      <c r="B465" s="114" t="s">
        <v>24</v>
      </c>
      <c r="C465" s="2">
        <v>570.54273000000001</v>
      </c>
      <c r="D465" s="2">
        <f>C465</f>
        <v>570.54273000000001</v>
      </c>
      <c r="E465" s="2">
        <v>331.10917000000001</v>
      </c>
      <c r="F465" s="2">
        <v>331.10917000000001</v>
      </c>
      <c r="G465" s="110">
        <f t="shared" si="175"/>
        <v>0</v>
      </c>
      <c r="H465" s="2"/>
      <c r="I465" s="2"/>
      <c r="J465" s="2"/>
      <c r="K465" s="110">
        <f t="shared" si="176"/>
        <v>0</v>
      </c>
      <c r="L465" s="19"/>
      <c r="M465" s="14"/>
      <c r="N465" s="20"/>
      <c r="O465" s="110">
        <f t="shared" si="186"/>
        <v>239.43356</v>
      </c>
      <c r="P465" s="2">
        <v>0</v>
      </c>
      <c r="Q465" s="2">
        <v>239.43356</v>
      </c>
      <c r="R465" s="2">
        <v>0</v>
      </c>
      <c r="S465" s="110">
        <v>239.43356</v>
      </c>
      <c r="T465" s="2" t="s">
        <v>128</v>
      </c>
      <c r="U465" s="2">
        <v>239.43356</v>
      </c>
      <c r="V465" s="2" t="s">
        <v>128</v>
      </c>
      <c r="W465" s="110">
        <v>239.43356</v>
      </c>
      <c r="X465" s="2" t="s">
        <v>128</v>
      </c>
      <c r="Y465" s="2">
        <v>239.43356</v>
      </c>
      <c r="Z465" s="2" t="s">
        <v>128</v>
      </c>
      <c r="AA465" s="103">
        <f t="shared" si="199"/>
        <v>0</v>
      </c>
      <c r="AB465" s="2">
        <f t="shared" si="192"/>
        <v>0</v>
      </c>
      <c r="AC465" s="110">
        <f t="shared" si="193"/>
        <v>0</v>
      </c>
      <c r="AD465" s="112">
        <f t="shared" si="193"/>
        <v>0</v>
      </c>
      <c r="AE465" s="110">
        <f t="shared" si="187"/>
        <v>0</v>
      </c>
      <c r="AF465" s="2">
        <v>0</v>
      </c>
      <c r="AG465" s="110">
        <v>0</v>
      </c>
      <c r="AH465" s="112">
        <v>0</v>
      </c>
      <c r="AI465" s="14"/>
      <c r="AJ465" s="14"/>
      <c r="AL465" s="3"/>
      <c r="AM465" s="3"/>
    </row>
    <row r="466" spans="1:39" ht="19.899999999999999" customHeight="1" x14ac:dyDescent="0.2">
      <c r="A466" s="86"/>
      <c r="B466" s="114" t="s">
        <v>25</v>
      </c>
      <c r="C466" s="2">
        <v>7500</v>
      </c>
      <c r="D466" s="2"/>
      <c r="E466" s="2">
        <v>0</v>
      </c>
      <c r="F466" s="2">
        <v>0</v>
      </c>
      <c r="G466" s="110">
        <f t="shared" si="175"/>
        <v>0</v>
      </c>
      <c r="H466" s="2"/>
      <c r="I466" s="2"/>
      <c r="J466" s="2"/>
      <c r="K466" s="110">
        <f t="shared" si="176"/>
        <v>0</v>
      </c>
      <c r="L466" s="19"/>
      <c r="M466" s="14"/>
      <c r="N466" s="20"/>
      <c r="O466" s="110">
        <f t="shared" si="186"/>
        <v>0</v>
      </c>
      <c r="P466" s="2">
        <v>0</v>
      </c>
      <c r="Q466" s="2">
        <v>0</v>
      </c>
      <c r="R466" s="2">
        <v>0</v>
      </c>
      <c r="S466" s="110">
        <v>0</v>
      </c>
      <c r="T466" s="2" t="s">
        <v>128</v>
      </c>
      <c r="U466" s="2" t="s">
        <v>128</v>
      </c>
      <c r="V466" s="2" t="s">
        <v>128</v>
      </c>
      <c r="W466" s="110">
        <v>0</v>
      </c>
      <c r="X466" s="2" t="s">
        <v>128</v>
      </c>
      <c r="Y466" s="2" t="s">
        <v>128</v>
      </c>
      <c r="Z466" s="2" t="s">
        <v>128</v>
      </c>
      <c r="AA466" s="103">
        <f t="shared" si="199"/>
        <v>0</v>
      </c>
      <c r="AB466" s="2">
        <f t="shared" si="192"/>
        <v>0</v>
      </c>
      <c r="AC466" s="110">
        <f t="shared" si="193"/>
        <v>0</v>
      </c>
      <c r="AD466" s="112">
        <f t="shared" si="193"/>
        <v>0</v>
      </c>
      <c r="AE466" s="110">
        <f t="shared" si="187"/>
        <v>0</v>
      </c>
      <c r="AF466" s="2">
        <v>0</v>
      </c>
      <c r="AG466" s="110">
        <v>0</v>
      </c>
      <c r="AH466" s="112">
        <v>0</v>
      </c>
      <c r="AI466" s="14"/>
      <c r="AJ466" s="14"/>
      <c r="AL466" s="3"/>
      <c r="AM466" s="3"/>
    </row>
    <row r="467" spans="1:39" ht="19.899999999999999" customHeight="1" x14ac:dyDescent="0.2">
      <c r="A467" s="86"/>
      <c r="B467" s="114" t="s">
        <v>26</v>
      </c>
      <c r="C467" s="2">
        <v>1250</v>
      </c>
      <c r="D467" s="2"/>
      <c r="E467" s="2">
        <v>0</v>
      </c>
      <c r="F467" s="2">
        <v>0</v>
      </c>
      <c r="G467" s="110">
        <f t="shared" ref="G467:G513" si="201">H467+I467+J467</f>
        <v>0</v>
      </c>
      <c r="H467" s="2"/>
      <c r="I467" s="2"/>
      <c r="J467" s="2"/>
      <c r="K467" s="110">
        <f t="shared" ref="K467:K513" si="202">L467+M467+N467</f>
        <v>0</v>
      </c>
      <c r="L467" s="19"/>
      <c r="M467" s="14"/>
      <c r="N467" s="20"/>
      <c r="O467" s="110">
        <f t="shared" si="186"/>
        <v>0</v>
      </c>
      <c r="P467" s="2">
        <v>0</v>
      </c>
      <c r="Q467" s="2">
        <v>0</v>
      </c>
      <c r="R467" s="2">
        <v>0</v>
      </c>
      <c r="S467" s="110">
        <v>0</v>
      </c>
      <c r="T467" s="2" t="s">
        <v>128</v>
      </c>
      <c r="U467" s="2" t="s">
        <v>128</v>
      </c>
      <c r="V467" s="2" t="s">
        <v>128</v>
      </c>
      <c r="W467" s="110">
        <v>0</v>
      </c>
      <c r="X467" s="2" t="s">
        <v>128</v>
      </c>
      <c r="Y467" s="2" t="s">
        <v>128</v>
      </c>
      <c r="Z467" s="2" t="s">
        <v>128</v>
      </c>
      <c r="AA467" s="103">
        <f t="shared" si="199"/>
        <v>0</v>
      </c>
      <c r="AB467" s="2">
        <f t="shared" si="192"/>
        <v>0</v>
      </c>
      <c r="AC467" s="110">
        <f t="shared" si="193"/>
        <v>0</v>
      </c>
      <c r="AD467" s="112">
        <f t="shared" si="193"/>
        <v>0</v>
      </c>
      <c r="AE467" s="110">
        <f t="shared" si="187"/>
        <v>0</v>
      </c>
      <c r="AF467" s="2">
        <v>0</v>
      </c>
      <c r="AG467" s="110">
        <v>0</v>
      </c>
      <c r="AH467" s="112">
        <v>0</v>
      </c>
      <c r="AI467" s="14"/>
      <c r="AJ467" s="14"/>
      <c r="AL467" s="3"/>
      <c r="AM467" s="3"/>
    </row>
    <row r="468" spans="1:39" ht="19.899999999999999" customHeight="1" x14ac:dyDescent="0.2">
      <c r="A468" s="86"/>
      <c r="B468" s="114" t="s">
        <v>27</v>
      </c>
      <c r="C468" s="2">
        <v>509.89138000000003</v>
      </c>
      <c r="D468" s="2">
        <f>C468</f>
        <v>509.89138000000003</v>
      </c>
      <c r="E468" s="2">
        <v>12.70797</v>
      </c>
      <c r="F468" s="2">
        <v>12.70797</v>
      </c>
      <c r="G468" s="110">
        <f t="shared" si="201"/>
        <v>0</v>
      </c>
      <c r="H468" s="2"/>
      <c r="I468" s="2"/>
      <c r="J468" s="2"/>
      <c r="K468" s="110">
        <f t="shared" si="202"/>
        <v>0</v>
      </c>
      <c r="L468" s="19"/>
      <c r="M468" s="14"/>
      <c r="N468" s="20"/>
      <c r="O468" s="110">
        <f t="shared" si="186"/>
        <v>11.066440000000004</v>
      </c>
      <c r="P468" s="2">
        <v>0</v>
      </c>
      <c r="Q468" s="2">
        <v>11.066440000000004</v>
      </c>
      <c r="R468" s="2">
        <v>0</v>
      </c>
      <c r="S468" s="110">
        <f>SUM(T468:V468)</f>
        <v>9.1894599999999969</v>
      </c>
      <c r="T468" s="2">
        <f>SUM(T464)-SUM(T465:T467)</f>
        <v>0</v>
      </c>
      <c r="U468" s="2">
        <f>SUM(U464)-SUM(U465:U467)</f>
        <v>9.1894599999999969</v>
      </c>
      <c r="V468" s="2">
        <f>SUM(V464)-SUM(V465:V467)</f>
        <v>0</v>
      </c>
      <c r="W468" s="110">
        <f>SUM(X468:Z468)</f>
        <v>9.1894599999999969</v>
      </c>
      <c r="X468" s="2">
        <f>SUM(X464)-SUM(X465:X467)</f>
        <v>0</v>
      </c>
      <c r="Y468" s="2">
        <f>SUM(Y464)-SUM(Y465:Y467)</f>
        <v>9.1894599999999969</v>
      </c>
      <c r="Z468" s="2">
        <f>SUM(Z464)-SUM(Z465:Z467)</f>
        <v>0</v>
      </c>
      <c r="AA468" s="103">
        <f t="shared" si="199"/>
        <v>0</v>
      </c>
      <c r="AB468" s="2">
        <f t="shared" si="192"/>
        <v>0</v>
      </c>
      <c r="AC468" s="110">
        <f t="shared" si="193"/>
        <v>0</v>
      </c>
      <c r="AD468" s="112">
        <f t="shared" si="193"/>
        <v>0</v>
      </c>
      <c r="AE468" s="110">
        <f t="shared" si="187"/>
        <v>0</v>
      </c>
      <c r="AF468" s="2">
        <v>0</v>
      </c>
      <c r="AG468" s="110">
        <v>0</v>
      </c>
      <c r="AH468" s="112">
        <v>0</v>
      </c>
      <c r="AI468" s="14"/>
      <c r="AJ468" s="14"/>
      <c r="AL468" s="3"/>
      <c r="AM468" s="3"/>
    </row>
    <row r="469" spans="1:39" ht="75" customHeight="1" x14ac:dyDescent="0.2">
      <c r="A469" s="86">
        <v>80</v>
      </c>
      <c r="B469" s="120" t="s">
        <v>209</v>
      </c>
      <c r="C469" s="24">
        <v>8718.2470900000008</v>
      </c>
      <c r="D469" s="24">
        <f>SUM(D470:D473)</f>
        <v>968.24709000000007</v>
      </c>
      <c r="E469" s="24">
        <v>336.91044999999997</v>
      </c>
      <c r="F469" s="24">
        <v>336.91044999999997</v>
      </c>
      <c r="G469" s="108">
        <f t="shared" si="201"/>
        <v>0</v>
      </c>
      <c r="H469" s="108">
        <f>SUM(H470:H473)</f>
        <v>0</v>
      </c>
      <c r="I469" s="108">
        <f>SUM(I470:I473)</f>
        <v>0</v>
      </c>
      <c r="J469" s="108">
        <f>SUM(J470:J473)</f>
        <v>0</v>
      </c>
      <c r="K469" s="108">
        <f t="shared" si="202"/>
        <v>0</v>
      </c>
      <c r="L469" s="24">
        <f>SUM(L470:L473)</f>
        <v>0</v>
      </c>
      <c r="M469" s="24">
        <f>SUM(M470:M473)</f>
        <v>0</v>
      </c>
      <c r="N469" s="24">
        <f>SUM(N470:N473)</f>
        <v>0</v>
      </c>
      <c r="O469" s="108">
        <f t="shared" si="186"/>
        <v>241.4</v>
      </c>
      <c r="P469" s="24">
        <v>0</v>
      </c>
      <c r="Q469" s="24">
        <v>241.4</v>
      </c>
      <c r="R469" s="24">
        <v>0</v>
      </c>
      <c r="S469" s="110">
        <f>SUM(T469,U469,V469)</f>
        <v>0</v>
      </c>
      <c r="T469" s="2" t="s">
        <v>128</v>
      </c>
      <c r="U469" s="2" t="s">
        <v>128</v>
      </c>
      <c r="V469" s="2" t="s">
        <v>128</v>
      </c>
      <c r="W469" s="29">
        <f>SUM(X469,Y469,Z469)</f>
        <v>0</v>
      </c>
      <c r="X469" s="111" t="s">
        <v>128</v>
      </c>
      <c r="Y469" s="111" t="s">
        <v>128</v>
      </c>
      <c r="Z469" s="111" t="s">
        <v>128</v>
      </c>
      <c r="AA469" s="103">
        <f t="shared" si="199"/>
        <v>0</v>
      </c>
      <c r="AB469" s="2">
        <f t="shared" si="192"/>
        <v>0</v>
      </c>
      <c r="AC469" s="110">
        <f t="shared" si="193"/>
        <v>0</v>
      </c>
      <c r="AD469" s="112">
        <f t="shared" si="193"/>
        <v>0</v>
      </c>
      <c r="AE469" s="29">
        <f t="shared" si="187"/>
        <v>0</v>
      </c>
      <c r="AF469" s="111">
        <f>SUM(AF470:AF473)</f>
        <v>0</v>
      </c>
      <c r="AG469" s="29">
        <f t="shared" ref="AG469:AH469" si="203">SUM(AG470:AG473)</f>
        <v>0</v>
      </c>
      <c r="AH469" s="113">
        <f t="shared" si="203"/>
        <v>0</v>
      </c>
      <c r="AI469" s="123"/>
      <c r="AJ469" s="123"/>
      <c r="AL469" s="3"/>
      <c r="AM469" s="3"/>
    </row>
    <row r="470" spans="1:39" ht="19.899999999999999" customHeight="1" x14ac:dyDescent="0.2">
      <c r="A470" s="86"/>
      <c r="B470" s="114" t="s">
        <v>24</v>
      </c>
      <c r="C470" s="2">
        <v>555.23608000000002</v>
      </c>
      <c r="D470" s="2">
        <f>C470</f>
        <v>555.23608000000002</v>
      </c>
      <c r="E470" s="2">
        <v>324.45776999999998</v>
      </c>
      <c r="F470" s="2">
        <v>324.45776999999998</v>
      </c>
      <c r="G470" s="110">
        <f t="shared" si="201"/>
        <v>0</v>
      </c>
      <c r="H470" s="2"/>
      <c r="I470" s="2"/>
      <c r="J470" s="2"/>
      <c r="K470" s="110">
        <f t="shared" si="202"/>
        <v>0</v>
      </c>
      <c r="L470" s="19"/>
      <c r="M470" s="14"/>
      <c r="N470" s="20"/>
      <c r="O470" s="110">
        <f t="shared" si="186"/>
        <v>230.77831000000003</v>
      </c>
      <c r="P470" s="2">
        <v>0</v>
      </c>
      <c r="Q470" s="2">
        <v>230.77831000000003</v>
      </c>
      <c r="R470" s="2">
        <v>0</v>
      </c>
      <c r="S470" s="110">
        <v>0</v>
      </c>
      <c r="T470" s="2" t="s">
        <v>128</v>
      </c>
      <c r="U470" s="2" t="s">
        <v>128</v>
      </c>
      <c r="V470" s="2" t="s">
        <v>128</v>
      </c>
      <c r="W470" s="110">
        <v>0</v>
      </c>
      <c r="X470" s="2" t="s">
        <v>128</v>
      </c>
      <c r="Y470" s="2" t="s">
        <v>128</v>
      </c>
      <c r="Z470" s="2" t="s">
        <v>128</v>
      </c>
      <c r="AA470" s="103">
        <f t="shared" si="199"/>
        <v>0</v>
      </c>
      <c r="AB470" s="2">
        <f t="shared" si="192"/>
        <v>0</v>
      </c>
      <c r="AC470" s="110">
        <f t="shared" si="193"/>
        <v>0</v>
      </c>
      <c r="AD470" s="112">
        <f t="shared" si="193"/>
        <v>0</v>
      </c>
      <c r="AE470" s="110">
        <f t="shared" si="187"/>
        <v>0</v>
      </c>
      <c r="AF470" s="2">
        <v>0</v>
      </c>
      <c r="AG470" s="110">
        <v>0</v>
      </c>
      <c r="AH470" s="112">
        <v>0</v>
      </c>
      <c r="AI470" s="14"/>
      <c r="AJ470" s="14"/>
      <c r="AL470" s="3"/>
      <c r="AM470" s="3"/>
    </row>
    <row r="471" spans="1:39" ht="19.899999999999999" customHeight="1" x14ac:dyDescent="0.2">
      <c r="A471" s="86"/>
      <c r="B471" s="114" t="s">
        <v>25</v>
      </c>
      <c r="C471" s="2">
        <v>6500</v>
      </c>
      <c r="D471" s="2"/>
      <c r="E471" s="2">
        <v>0</v>
      </c>
      <c r="F471" s="2">
        <v>0</v>
      </c>
      <c r="G471" s="110">
        <f t="shared" si="201"/>
        <v>0</v>
      </c>
      <c r="H471" s="2"/>
      <c r="I471" s="2"/>
      <c r="J471" s="2"/>
      <c r="K471" s="110">
        <f t="shared" si="202"/>
        <v>0</v>
      </c>
      <c r="L471" s="19"/>
      <c r="M471" s="14"/>
      <c r="N471" s="20"/>
      <c r="O471" s="110">
        <f t="shared" si="186"/>
        <v>0</v>
      </c>
      <c r="P471" s="2">
        <v>0</v>
      </c>
      <c r="Q471" s="2">
        <v>0</v>
      </c>
      <c r="R471" s="2">
        <v>0</v>
      </c>
      <c r="S471" s="110">
        <v>0</v>
      </c>
      <c r="T471" s="2" t="s">
        <v>128</v>
      </c>
      <c r="U471" s="2" t="s">
        <v>128</v>
      </c>
      <c r="V471" s="2" t="s">
        <v>128</v>
      </c>
      <c r="W471" s="110">
        <v>0</v>
      </c>
      <c r="X471" s="2" t="s">
        <v>128</v>
      </c>
      <c r="Y471" s="2" t="s">
        <v>128</v>
      </c>
      <c r="Z471" s="2" t="s">
        <v>128</v>
      </c>
      <c r="AA471" s="103">
        <f t="shared" si="199"/>
        <v>0</v>
      </c>
      <c r="AB471" s="2">
        <f t="shared" si="192"/>
        <v>0</v>
      </c>
      <c r="AC471" s="110">
        <f t="shared" si="193"/>
        <v>0</v>
      </c>
      <c r="AD471" s="112">
        <f t="shared" si="193"/>
        <v>0</v>
      </c>
      <c r="AE471" s="110">
        <f t="shared" si="187"/>
        <v>0</v>
      </c>
      <c r="AF471" s="2">
        <v>0</v>
      </c>
      <c r="AG471" s="110">
        <v>0</v>
      </c>
      <c r="AH471" s="112">
        <v>0</v>
      </c>
      <c r="AI471" s="14"/>
      <c r="AJ471" s="14"/>
      <c r="AL471" s="3"/>
      <c r="AM471" s="3"/>
    </row>
    <row r="472" spans="1:39" ht="19.899999999999999" customHeight="1" x14ac:dyDescent="0.2">
      <c r="A472" s="86"/>
      <c r="B472" s="114" t="s">
        <v>26</v>
      </c>
      <c r="C472" s="2">
        <v>1250</v>
      </c>
      <c r="D472" s="2"/>
      <c r="E472" s="2">
        <v>0</v>
      </c>
      <c r="F472" s="2">
        <v>0</v>
      </c>
      <c r="G472" s="110">
        <f t="shared" si="201"/>
        <v>0</v>
      </c>
      <c r="H472" s="2"/>
      <c r="I472" s="2"/>
      <c r="J472" s="2"/>
      <c r="K472" s="110">
        <f t="shared" si="202"/>
        <v>0</v>
      </c>
      <c r="L472" s="19"/>
      <c r="M472" s="14"/>
      <c r="N472" s="20"/>
      <c r="O472" s="110">
        <f t="shared" si="186"/>
        <v>0</v>
      </c>
      <c r="P472" s="2">
        <v>0</v>
      </c>
      <c r="Q472" s="2">
        <v>0</v>
      </c>
      <c r="R472" s="2">
        <v>0</v>
      </c>
      <c r="S472" s="110">
        <v>0</v>
      </c>
      <c r="T472" s="2" t="s">
        <v>128</v>
      </c>
      <c r="U472" s="2" t="s">
        <v>128</v>
      </c>
      <c r="V472" s="2" t="s">
        <v>128</v>
      </c>
      <c r="W472" s="110">
        <v>0</v>
      </c>
      <c r="X472" s="2" t="s">
        <v>128</v>
      </c>
      <c r="Y472" s="2" t="s">
        <v>128</v>
      </c>
      <c r="Z472" s="2" t="s">
        <v>128</v>
      </c>
      <c r="AA472" s="103">
        <f t="shared" si="199"/>
        <v>0</v>
      </c>
      <c r="AB472" s="2">
        <f t="shared" si="192"/>
        <v>0</v>
      </c>
      <c r="AC472" s="110">
        <f t="shared" si="193"/>
        <v>0</v>
      </c>
      <c r="AD472" s="112">
        <f t="shared" si="193"/>
        <v>0</v>
      </c>
      <c r="AE472" s="110">
        <f t="shared" si="187"/>
        <v>0</v>
      </c>
      <c r="AF472" s="2">
        <v>0</v>
      </c>
      <c r="AG472" s="110">
        <v>0</v>
      </c>
      <c r="AH472" s="112">
        <v>0</v>
      </c>
      <c r="AI472" s="14"/>
      <c r="AJ472" s="14"/>
      <c r="AL472" s="3"/>
      <c r="AM472" s="3"/>
    </row>
    <row r="473" spans="1:39" ht="19.899999999999999" customHeight="1" x14ac:dyDescent="0.2">
      <c r="A473" s="86"/>
      <c r="B473" s="114" t="s">
        <v>27</v>
      </c>
      <c r="C473" s="2">
        <v>413.01101</v>
      </c>
      <c r="D473" s="2">
        <f>C473</f>
        <v>413.01101</v>
      </c>
      <c r="E473" s="2">
        <v>12.452680000000001</v>
      </c>
      <c r="F473" s="2">
        <v>12.452680000000001</v>
      </c>
      <c r="G473" s="110">
        <f t="shared" si="201"/>
        <v>0</v>
      </c>
      <c r="H473" s="2"/>
      <c r="I473" s="2"/>
      <c r="J473" s="2"/>
      <c r="K473" s="110">
        <f t="shared" si="202"/>
        <v>0</v>
      </c>
      <c r="L473" s="19"/>
      <c r="M473" s="14"/>
      <c r="N473" s="20"/>
      <c r="O473" s="110">
        <f t="shared" si="186"/>
        <v>10.621689999999976</v>
      </c>
      <c r="P473" s="2">
        <v>0</v>
      </c>
      <c r="Q473" s="2">
        <v>10.621689999999976</v>
      </c>
      <c r="R473" s="2">
        <v>0</v>
      </c>
      <c r="S473" s="110">
        <f>SUM(T473:V473)</f>
        <v>0</v>
      </c>
      <c r="T473" s="2">
        <f>SUM(T469)-SUM(T470:T472)</f>
        <v>0</v>
      </c>
      <c r="U473" s="2">
        <f>SUM(U469)-SUM(U470:U472)</f>
        <v>0</v>
      </c>
      <c r="V473" s="2">
        <f>SUM(V469)-SUM(V470:V472)</f>
        <v>0</v>
      </c>
      <c r="W473" s="110">
        <f>SUM(X473:Z473)</f>
        <v>0</v>
      </c>
      <c r="X473" s="2">
        <f>SUM(X469)-SUM(X470:X472)</f>
        <v>0</v>
      </c>
      <c r="Y473" s="2">
        <f>SUM(Y469)-SUM(Y470:Y472)</f>
        <v>0</v>
      </c>
      <c r="Z473" s="2">
        <f>SUM(Z469)-SUM(Z470:Z472)</f>
        <v>0</v>
      </c>
      <c r="AA473" s="103">
        <f t="shared" si="199"/>
        <v>0</v>
      </c>
      <c r="AB473" s="2">
        <f t="shared" si="192"/>
        <v>0</v>
      </c>
      <c r="AC473" s="110">
        <f t="shared" si="193"/>
        <v>0</v>
      </c>
      <c r="AD473" s="112">
        <f t="shared" si="193"/>
        <v>0</v>
      </c>
      <c r="AE473" s="110">
        <f t="shared" si="187"/>
        <v>0</v>
      </c>
      <c r="AF473" s="2">
        <v>0</v>
      </c>
      <c r="AG473" s="110">
        <v>0</v>
      </c>
      <c r="AH473" s="112">
        <v>0</v>
      </c>
      <c r="AI473" s="14"/>
      <c r="AJ473" s="14"/>
      <c r="AL473" s="3"/>
      <c r="AM473" s="3"/>
    </row>
    <row r="474" spans="1:39" ht="87.75" customHeight="1" x14ac:dyDescent="0.2">
      <c r="A474" s="86">
        <v>81</v>
      </c>
      <c r="B474" s="120" t="s">
        <v>210</v>
      </c>
      <c r="C474" s="24">
        <v>18374.517610000003</v>
      </c>
      <c r="D474" s="24">
        <f>SUM(D475:D478)</f>
        <v>1447.6374599999999</v>
      </c>
      <c r="E474" s="24">
        <v>694.53693999999996</v>
      </c>
      <c r="F474" s="24">
        <v>688.24438999999995</v>
      </c>
      <c r="G474" s="108">
        <f t="shared" si="201"/>
        <v>0</v>
      </c>
      <c r="H474" s="108">
        <f>SUM(H475:H478)</f>
        <v>0</v>
      </c>
      <c r="I474" s="108">
        <f>SUM(I475:I478)</f>
        <v>0</v>
      </c>
      <c r="J474" s="108">
        <f>SUM(J475:J478)</f>
        <v>0</v>
      </c>
      <c r="K474" s="108">
        <f t="shared" si="202"/>
        <v>6.2925500000000003</v>
      </c>
      <c r="L474" s="24">
        <f>SUM(L475:L478)</f>
        <v>0</v>
      </c>
      <c r="M474" s="24">
        <f>SUM(M475:M478)</f>
        <v>6.2925500000000003</v>
      </c>
      <c r="N474" s="24">
        <f>SUM(N475:N478)</f>
        <v>0</v>
      </c>
      <c r="O474" s="108">
        <f t="shared" si="186"/>
        <v>4773</v>
      </c>
      <c r="P474" s="24">
        <v>0</v>
      </c>
      <c r="Q474" s="24">
        <v>4773</v>
      </c>
      <c r="R474" s="24">
        <v>0</v>
      </c>
      <c r="S474" s="110">
        <f>SUM(T474,U474,V474)</f>
        <v>4583.4621999999999</v>
      </c>
      <c r="T474" s="2" t="s">
        <v>128</v>
      </c>
      <c r="U474" s="2">
        <v>4583.4621999999999</v>
      </c>
      <c r="V474" s="2" t="s">
        <v>128</v>
      </c>
      <c r="W474" s="29">
        <f>SUM(X474,Y474,Z474)</f>
        <v>4583.4621999999999</v>
      </c>
      <c r="X474" s="111" t="s">
        <v>128</v>
      </c>
      <c r="Y474" s="111">
        <v>4583.4621999999999</v>
      </c>
      <c r="Z474" s="111" t="s">
        <v>128</v>
      </c>
      <c r="AA474" s="103">
        <f t="shared" ref="AA474:AA513" si="204">SUM(AB474:AD474)</f>
        <v>0</v>
      </c>
      <c r="AB474" s="2">
        <f t="shared" si="192"/>
        <v>0</v>
      </c>
      <c r="AC474" s="110">
        <f t="shared" ref="AC474:AD508" si="205">SUM(Y474,I474)-SUM(M474)-SUM(U474,-AG474)</f>
        <v>0</v>
      </c>
      <c r="AD474" s="112">
        <f t="shared" si="205"/>
        <v>0</v>
      </c>
      <c r="AE474" s="29">
        <f t="shared" si="187"/>
        <v>6.2925500000000003</v>
      </c>
      <c r="AF474" s="111">
        <f>SUM(AF475:AF478)</f>
        <v>0</v>
      </c>
      <c r="AG474" s="29">
        <f t="shared" ref="AG474:AH474" si="206">SUM(AG475:AG478)</f>
        <v>6.2925500000000003</v>
      </c>
      <c r="AH474" s="113">
        <f t="shared" si="206"/>
        <v>0</v>
      </c>
      <c r="AI474" s="29"/>
      <c r="AJ474" s="123"/>
      <c r="AL474" s="3"/>
      <c r="AM474" s="3"/>
    </row>
    <row r="475" spans="1:39" ht="19.899999999999999" customHeight="1" x14ac:dyDescent="0.2">
      <c r="A475" s="86"/>
      <c r="B475" s="114" t="s">
        <v>24</v>
      </c>
      <c r="C475" s="2">
        <v>692.16034000000002</v>
      </c>
      <c r="D475" s="2">
        <f>C475</f>
        <v>692.16034000000002</v>
      </c>
      <c r="E475" s="2">
        <v>662.80588999999998</v>
      </c>
      <c r="F475" s="2">
        <v>662.80588999999998</v>
      </c>
      <c r="G475" s="110">
        <f t="shared" si="201"/>
        <v>0</v>
      </c>
      <c r="H475" s="2"/>
      <c r="I475" s="2"/>
      <c r="J475" s="2"/>
      <c r="K475" s="110">
        <f t="shared" si="202"/>
        <v>0</v>
      </c>
      <c r="L475" s="19"/>
      <c r="M475" s="14"/>
      <c r="N475" s="20"/>
      <c r="O475" s="110">
        <f t="shared" si="186"/>
        <v>29.35445</v>
      </c>
      <c r="P475" s="2">
        <v>0</v>
      </c>
      <c r="Q475" s="2">
        <v>29.35445</v>
      </c>
      <c r="R475" s="2">
        <v>0</v>
      </c>
      <c r="S475" s="110">
        <v>29.35445</v>
      </c>
      <c r="T475" s="2" t="s">
        <v>128</v>
      </c>
      <c r="U475" s="2">
        <v>29.35445</v>
      </c>
      <c r="V475" s="2" t="s">
        <v>128</v>
      </c>
      <c r="W475" s="110">
        <v>29.35445</v>
      </c>
      <c r="X475" s="2" t="s">
        <v>128</v>
      </c>
      <c r="Y475" s="2">
        <v>29.35445</v>
      </c>
      <c r="Z475" s="2" t="s">
        <v>128</v>
      </c>
      <c r="AA475" s="103">
        <f t="shared" si="204"/>
        <v>0</v>
      </c>
      <c r="AB475" s="2">
        <f t="shared" ref="AB475:AB478" si="207">SUM(X475,H475)-SUM(L475)-SUM(T475,-AF475)</f>
        <v>0</v>
      </c>
      <c r="AC475" s="110">
        <f t="shared" si="205"/>
        <v>0</v>
      </c>
      <c r="AD475" s="112">
        <f t="shared" si="205"/>
        <v>0</v>
      </c>
      <c r="AE475" s="110">
        <f t="shared" si="187"/>
        <v>0</v>
      </c>
      <c r="AF475" s="2">
        <v>0</v>
      </c>
      <c r="AG475" s="110">
        <v>0</v>
      </c>
      <c r="AH475" s="112">
        <v>0</v>
      </c>
      <c r="AI475" s="14"/>
      <c r="AJ475" s="14"/>
      <c r="AL475" s="3"/>
      <c r="AM475" s="3"/>
    </row>
    <row r="476" spans="1:39" ht="19.899999999999999" customHeight="1" x14ac:dyDescent="0.2">
      <c r="A476" s="86"/>
      <c r="B476" s="114" t="s">
        <v>25</v>
      </c>
      <c r="C476" s="2">
        <v>14961.98878</v>
      </c>
      <c r="D476" s="2"/>
      <c r="E476" s="2">
        <v>0</v>
      </c>
      <c r="F476" s="2">
        <v>0</v>
      </c>
      <c r="G476" s="110">
        <f t="shared" si="201"/>
        <v>0</v>
      </c>
      <c r="H476" s="2"/>
      <c r="I476" s="2"/>
      <c r="J476" s="2"/>
      <c r="K476" s="110">
        <f t="shared" si="202"/>
        <v>0</v>
      </c>
      <c r="L476" s="19"/>
      <c r="M476" s="14"/>
      <c r="N476" s="20"/>
      <c r="O476" s="110">
        <f t="shared" si="186"/>
        <v>4180</v>
      </c>
      <c r="P476" s="2">
        <v>0</v>
      </c>
      <c r="Q476" s="2">
        <v>4180</v>
      </c>
      <c r="R476" s="2">
        <v>0</v>
      </c>
      <c r="S476" s="110">
        <v>4179.5655999999999</v>
      </c>
      <c r="T476" s="2" t="s">
        <v>128</v>
      </c>
      <c r="U476" s="2">
        <v>4179.5655999999999</v>
      </c>
      <c r="V476" s="2" t="s">
        <v>128</v>
      </c>
      <c r="W476" s="110">
        <v>4179.5656000000008</v>
      </c>
      <c r="X476" s="2" t="s">
        <v>128</v>
      </c>
      <c r="Y476" s="2">
        <v>4179.5656000000008</v>
      </c>
      <c r="Z476" s="2" t="s">
        <v>128</v>
      </c>
      <c r="AA476" s="103">
        <f t="shared" si="204"/>
        <v>0</v>
      </c>
      <c r="AB476" s="2">
        <f t="shared" si="207"/>
        <v>0</v>
      </c>
      <c r="AC476" s="110">
        <f t="shared" si="205"/>
        <v>0</v>
      </c>
      <c r="AD476" s="112">
        <f t="shared" si="205"/>
        <v>0</v>
      </c>
      <c r="AE476" s="110">
        <f t="shared" si="187"/>
        <v>0</v>
      </c>
      <c r="AF476" s="2">
        <v>0</v>
      </c>
      <c r="AG476" s="110">
        <v>0</v>
      </c>
      <c r="AH476" s="112">
        <v>0</v>
      </c>
      <c r="AI476" s="14"/>
      <c r="AJ476" s="14"/>
      <c r="AL476" s="3"/>
      <c r="AM476" s="3"/>
    </row>
    <row r="477" spans="1:39" ht="19.899999999999999" customHeight="1" x14ac:dyDescent="0.2">
      <c r="A477" s="86"/>
      <c r="B477" s="114" t="s">
        <v>26</v>
      </c>
      <c r="C477" s="2">
        <v>1964.8913700000003</v>
      </c>
      <c r="D477" s="2"/>
      <c r="E477" s="2">
        <v>0</v>
      </c>
      <c r="F477" s="2">
        <v>0</v>
      </c>
      <c r="G477" s="110">
        <f t="shared" si="201"/>
        <v>0</v>
      </c>
      <c r="H477" s="2"/>
      <c r="I477" s="2"/>
      <c r="J477" s="2"/>
      <c r="K477" s="110">
        <f t="shared" si="202"/>
        <v>0</v>
      </c>
      <c r="L477" s="19"/>
      <c r="M477" s="14"/>
      <c r="N477" s="20"/>
      <c r="O477" s="110">
        <f t="shared" si="186"/>
        <v>183.44650999999999</v>
      </c>
      <c r="P477" s="2">
        <v>0</v>
      </c>
      <c r="Q477" s="2">
        <v>183.44650999999999</v>
      </c>
      <c r="R477" s="2">
        <v>0</v>
      </c>
      <c r="S477" s="110">
        <v>182.85939000000002</v>
      </c>
      <c r="T477" s="2" t="s">
        <v>128</v>
      </c>
      <c r="U477" s="2">
        <v>182.85939000000002</v>
      </c>
      <c r="V477" s="2" t="s">
        <v>128</v>
      </c>
      <c r="W477" s="110">
        <v>182.85939000000002</v>
      </c>
      <c r="X477" s="2" t="s">
        <v>128</v>
      </c>
      <c r="Y477" s="2">
        <v>182.85939000000002</v>
      </c>
      <c r="Z477" s="2" t="s">
        <v>128</v>
      </c>
      <c r="AA477" s="103">
        <f t="shared" si="204"/>
        <v>0</v>
      </c>
      <c r="AB477" s="2">
        <f t="shared" si="207"/>
        <v>0</v>
      </c>
      <c r="AC477" s="110">
        <f t="shared" si="205"/>
        <v>0</v>
      </c>
      <c r="AD477" s="112">
        <f t="shared" si="205"/>
        <v>0</v>
      </c>
      <c r="AE477" s="110">
        <f t="shared" si="187"/>
        <v>0</v>
      </c>
      <c r="AF477" s="2">
        <v>0</v>
      </c>
      <c r="AG477" s="110">
        <v>0</v>
      </c>
      <c r="AH477" s="112">
        <v>0</v>
      </c>
      <c r="AI477" s="14"/>
      <c r="AJ477" s="14"/>
      <c r="AL477" s="3"/>
      <c r="AM477" s="3"/>
    </row>
    <row r="478" spans="1:39" ht="19.899999999999999" customHeight="1" x14ac:dyDescent="0.2">
      <c r="A478" s="86"/>
      <c r="B478" s="114" t="s">
        <v>27</v>
      </c>
      <c r="C478" s="2">
        <v>755.47712000000001</v>
      </c>
      <c r="D478" s="2">
        <f>C478</f>
        <v>755.47712000000001</v>
      </c>
      <c r="E478" s="2">
        <v>31.731049999999996</v>
      </c>
      <c r="F478" s="2">
        <v>25.438499999999998</v>
      </c>
      <c r="G478" s="110">
        <f t="shared" si="201"/>
        <v>0</v>
      </c>
      <c r="H478" s="2"/>
      <c r="I478" s="2"/>
      <c r="J478" s="2"/>
      <c r="K478" s="110">
        <f t="shared" si="202"/>
        <v>6.2925500000000003</v>
      </c>
      <c r="L478" s="19"/>
      <c r="M478" s="110">
        <v>6.2925500000000003</v>
      </c>
      <c r="N478" s="20"/>
      <c r="O478" s="110">
        <f t="shared" si="186"/>
        <v>380.19903999999917</v>
      </c>
      <c r="P478" s="2">
        <v>0</v>
      </c>
      <c r="Q478" s="2">
        <v>380.19903999999917</v>
      </c>
      <c r="R478" s="2">
        <v>0</v>
      </c>
      <c r="S478" s="110">
        <f>SUM(T478:V478)</f>
        <v>191.6827600000006</v>
      </c>
      <c r="T478" s="2">
        <f>SUM(T474)-SUM(T475:T477)</f>
        <v>0</v>
      </c>
      <c r="U478" s="2">
        <f>SUM(U474)-SUM(U475:U477)</f>
        <v>191.6827600000006</v>
      </c>
      <c r="V478" s="2">
        <f>SUM(V474)-SUM(V475:V477)</f>
        <v>0</v>
      </c>
      <c r="W478" s="110">
        <f>SUM(X478:Z478)</f>
        <v>191.68275999999969</v>
      </c>
      <c r="X478" s="2">
        <f>SUM(X474)-SUM(X475:X477)</f>
        <v>0</v>
      </c>
      <c r="Y478" s="2">
        <f>SUM(Y474)-SUM(Y475:Y477)</f>
        <v>191.68275999999969</v>
      </c>
      <c r="Z478" s="2">
        <f>SUM(Z474)-SUM(Z475:Z477)</f>
        <v>0</v>
      </c>
      <c r="AA478" s="103">
        <f t="shared" si="204"/>
        <v>-9.0949470177292824E-13</v>
      </c>
      <c r="AB478" s="2">
        <f t="shared" si="207"/>
        <v>0</v>
      </c>
      <c r="AC478" s="110">
        <f t="shared" si="205"/>
        <v>-9.0949470177292824E-13</v>
      </c>
      <c r="AD478" s="112">
        <f t="shared" si="205"/>
        <v>0</v>
      </c>
      <c r="AE478" s="110">
        <f t="shared" si="187"/>
        <v>6.2925500000000003</v>
      </c>
      <c r="AF478" s="2">
        <v>0</v>
      </c>
      <c r="AG478" s="110">
        <v>6.2925500000000003</v>
      </c>
      <c r="AH478" s="112">
        <v>0</v>
      </c>
      <c r="AI478" s="14"/>
      <c r="AJ478" s="14"/>
      <c r="AL478" s="3"/>
      <c r="AM478" s="3"/>
    </row>
    <row r="479" spans="1:39" ht="72.75" customHeight="1" x14ac:dyDescent="0.2">
      <c r="A479" s="86">
        <v>82</v>
      </c>
      <c r="B479" s="120" t="s">
        <v>211</v>
      </c>
      <c r="C479" s="24">
        <v>13991.298840000001</v>
      </c>
      <c r="D479" s="24">
        <f>SUM(D480:D483)</f>
        <v>1211.2596900000001</v>
      </c>
      <c r="E479" s="24">
        <v>643.37784999999997</v>
      </c>
      <c r="F479" s="24">
        <v>643.37784999999997</v>
      </c>
      <c r="G479" s="108">
        <f t="shared" si="201"/>
        <v>0</v>
      </c>
      <c r="H479" s="108">
        <f>SUM(H480:H483)</f>
        <v>0</v>
      </c>
      <c r="I479" s="108">
        <f>SUM(I480:I483)</f>
        <v>0</v>
      </c>
      <c r="J479" s="108">
        <f>SUM(J480:J483)</f>
        <v>0</v>
      </c>
      <c r="K479" s="108">
        <f t="shared" si="202"/>
        <v>0</v>
      </c>
      <c r="L479" s="24">
        <f>SUM(L480:L483)</f>
        <v>0</v>
      </c>
      <c r="M479" s="24">
        <f>SUM(M480:M483)</f>
        <v>0</v>
      </c>
      <c r="N479" s="24">
        <f>SUM(N480:N483)</f>
        <v>0</v>
      </c>
      <c r="O479" s="108">
        <f t="shared" si="186"/>
        <v>3850.7000000000007</v>
      </c>
      <c r="P479" s="24">
        <v>0</v>
      </c>
      <c r="Q479" s="24">
        <v>3850.7000000000007</v>
      </c>
      <c r="R479" s="24">
        <v>0</v>
      </c>
      <c r="S479" s="110">
        <f>SUM(T479,U479,V479)</f>
        <v>3376.7445299999999</v>
      </c>
      <c r="T479" s="2" t="s">
        <v>128</v>
      </c>
      <c r="U479" s="2">
        <v>3376.7445299999999</v>
      </c>
      <c r="V479" s="2" t="s">
        <v>128</v>
      </c>
      <c r="W479" s="29">
        <f>SUM(X479,Y479,Z479)</f>
        <v>3376.7445299999999</v>
      </c>
      <c r="X479" s="111" t="s">
        <v>128</v>
      </c>
      <c r="Y479" s="111">
        <v>3376.7445299999999</v>
      </c>
      <c r="Z479" s="111" t="s">
        <v>128</v>
      </c>
      <c r="AA479" s="103">
        <f t="shared" si="204"/>
        <v>0</v>
      </c>
      <c r="AB479" s="2">
        <f t="shared" si="192"/>
        <v>0</v>
      </c>
      <c r="AC479" s="110">
        <f t="shared" si="205"/>
        <v>0</v>
      </c>
      <c r="AD479" s="112">
        <f t="shared" si="205"/>
        <v>0</v>
      </c>
      <c r="AE479" s="29">
        <f t="shared" si="187"/>
        <v>0</v>
      </c>
      <c r="AF479" s="111">
        <f>SUM(AF480:AF483)</f>
        <v>0</v>
      </c>
      <c r="AG479" s="29">
        <f t="shared" ref="AG479:AH479" si="208">SUM(AG480:AG483)</f>
        <v>0</v>
      </c>
      <c r="AH479" s="113">
        <f t="shared" si="208"/>
        <v>0</v>
      </c>
      <c r="AI479" s="29"/>
      <c r="AJ479" s="123"/>
      <c r="AL479" s="3"/>
      <c r="AM479" s="3"/>
    </row>
    <row r="480" spans="1:39" ht="19.899999999999999" customHeight="1" x14ac:dyDescent="0.2">
      <c r="A480" s="86"/>
      <c r="B480" s="114" t="s">
        <v>24</v>
      </c>
      <c r="C480" s="2">
        <v>657.06978000000004</v>
      </c>
      <c r="D480" s="2">
        <f>C480</f>
        <v>657.06978000000004</v>
      </c>
      <c r="E480" s="2">
        <v>629.68221999999992</v>
      </c>
      <c r="F480" s="2">
        <v>629.68221999999992</v>
      </c>
      <c r="G480" s="110">
        <f t="shared" si="201"/>
        <v>0</v>
      </c>
      <c r="H480" s="2"/>
      <c r="I480" s="2"/>
      <c r="J480" s="2"/>
      <c r="K480" s="110">
        <f t="shared" si="202"/>
        <v>0</v>
      </c>
      <c r="L480" s="19"/>
      <c r="M480" s="14"/>
      <c r="N480" s="20"/>
      <c r="O480" s="110">
        <f t="shared" si="186"/>
        <v>27.387560000000001</v>
      </c>
      <c r="P480" s="2">
        <v>0</v>
      </c>
      <c r="Q480" s="2">
        <v>27.387560000000001</v>
      </c>
      <c r="R480" s="2">
        <v>0</v>
      </c>
      <c r="S480" s="110">
        <v>27.387560000000001</v>
      </c>
      <c r="T480" s="2" t="s">
        <v>128</v>
      </c>
      <c r="U480" s="2">
        <v>27.387560000000001</v>
      </c>
      <c r="V480" s="2" t="s">
        <v>128</v>
      </c>
      <c r="W480" s="110">
        <v>27.387560000000001</v>
      </c>
      <c r="X480" s="2" t="s">
        <v>128</v>
      </c>
      <c r="Y480" s="2">
        <v>27.387560000000001</v>
      </c>
      <c r="Z480" s="2" t="s">
        <v>128</v>
      </c>
      <c r="AA480" s="103">
        <f t="shared" si="204"/>
        <v>0</v>
      </c>
      <c r="AB480" s="2">
        <f t="shared" si="192"/>
        <v>0</v>
      </c>
      <c r="AC480" s="110">
        <f t="shared" si="205"/>
        <v>0</v>
      </c>
      <c r="AD480" s="112">
        <f t="shared" si="205"/>
        <v>0</v>
      </c>
      <c r="AE480" s="110">
        <f t="shared" si="187"/>
        <v>0</v>
      </c>
      <c r="AF480" s="2">
        <v>0</v>
      </c>
      <c r="AG480" s="110">
        <v>0</v>
      </c>
      <c r="AH480" s="112">
        <v>0</v>
      </c>
      <c r="AI480" s="14"/>
      <c r="AJ480" s="14"/>
      <c r="AL480" s="3"/>
      <c r="AM480" s="3"/>
    </row>
    <row r="481" spans="1:39" ht="19.899999999999999" customHeight="1" x14ac:dyDescent="0.2">
      <c r="A481" s="86"/>
      <c r="B481" s="114" t="s">
        <v>25</v>
      </c>
      <c r="C481" s="2">
        <v>10813.08628</v>
      </c>
      <c r="D481" s="2"/>
      <c r="E481" s="2">
        <v>0</v>
      </c>
      <c r="F481" s="2">
        <v>0</v>
      </c>
      <c r="G481" s="110">
        <f t="shared" si="201"/>
        <v>0</v>
      </c>
      <c r="H481" s="2"/>
      <c r="I481" s="2"/>
      <c r="J481" s="2"/>
      <c r="K481" s="110">
        <f t="shared" si="202"/>
        <v>0</v>
      </c>
      <c r="L481" s="19"/>
      <c r="M481" s="14"/>
      <c r="N481" s="20"/>
      <c r="O481" s="110">
        <f t="shared" si="186"/>
        <v>3161</v>
      </c>
      <c r="P481" s="2">
        <v>0</v>
      </c>
      <c r="Q481" s="2">
        <v>3161</v>
      </c>
      <c r="R481" s="2">
        <v>0</v>
      </c>
      <c r="S481" s="110">
        <v>3028.6643999999997</v>
      </c>
      <c r="T481" s="2" t="s">
        <v>128</v>
      </c>
      <c r="U481" s="2">
        <v>3028.6643999999997</v>
      </c>
      <c r="V481" s="2" t="s">
        <v>128</v>
      </c>
      <c r="W481" s="110">
        <v>3028.6643999999997</v>
      </c>
      <c r="X481" s="2" t="s">
        <v>128</v>
      </c>
      <c r="Y481" s="2">
        <v>3028.6643999999997</v>
      </c>
      <c r="Z481" s="2" t="s">
        <v>128</v>
      </c>
      <c r="AA481" s="103">
        <f t="shared" si="204"/>
        <v>0</v>
      </c>
      <c r="AB481" s="2">
        <f t="shared" si="192"/>
        <v>0</v>
      </c>
      <c r="AC481" s="110">
        <f t="shared" si="205"/>
        <v>0</v>
      </c>
      <c r="AD481" s="112">
        <f t="shared" si="205"/>
        <v>0</v>
      </c>
      <c r="AE481" s="110">
        <f t="shared" si="187"/>
        <v>0</v>
      </c>
      <c r="AF481" s="2">
        <v>0</v>
      </c>
      <c r="AG481" s="110">
        <v>0</v>
      </c>
      <c r="AH481" s="112">
        <v>0</v>
      </c>
      <c r="AI481" s="14"/>
      <c r="AJ481" s="14"/>
      <c r="AL481" s="3"/>
      <c r="AM481" s="3"/>
    </row>
    <row r="482" spans="1:39" ht="19.899999999999999" customHeight="1" x14ac:dyDescent="0.2">
      <c r="A482" s="86"/>
      <c r="B482" s="114" t="s">
        <v>26</v>
      </c>
      <c r="C482" s="2">
        <v>1966.9528700000001</v>
      </c>
      <c r="D482" s="2"/>
      <c r="E482" s="2">
        <v>0</v>
      </c>
      <c r="F482" s="2">
        <v>0</v>
      </c>
      <c r="G482" s="110">
        <f t="shared" si="201"/>
        <v>0</v>
      </c>
      <c r="H482" s="2"/>
      <c r="I482" s="2"/>
      <c r="J482" s="2"/>
      <c r="K482" s="110">
        <f t="shared" si="202"/>
        <v>0</v>
      </c>
      <c r="L482" s="19"/>
      <c r="M482" s="14"/>
      <c r="N482" s="20"/>
      <c r="O482" s="110">
        <f t="shared" si="186"/>
        <v>183.44650999999999</v>
      </c>
      <c r="P482" s="2">
        <v>0</v>
      </c>
      <c r="Q482" s="2">
        <v>183.44650999999999</v>
      </c>
      <c r="R482" s="2">
        <v>0</v>
      </c>
      <c r="S482" s="110">
        <v>182.85944000000001</v>
      </c>
      <c r="T482" s="2" t="s">
        <v>128</v>
      </c>
      <c r="U482" s="2">
        <v>182.85944000000001</v>
      </c>
      <c r="V482" s="2" t="s">
        <v>128</v>
      </c>
      <c r="W482" s="110">
        <v>182.85944000000001</v>
      </c>
      <c r="X482" s="2" t="s">
        <v>128</v>
      </c>
      <c r="Y482" s="2">
        <v>182.85944000000001</v>
      </c>
      <c r="Z482" s="2" t="s">
        <v>128</v>
      </c>
      <c r="AA482" s="103">
        <f t="shared" si="204"/>
        <v>0</v>
      </c>
      <c r="AB482" s="2">
        <f t="shared" si="192"/>
        <v>0</v>
      </c>
      <c r="AC482" s="110">
        <f t="shared" si="205"/>
        <v>0</v>
      </c>
      <c r="AD482" s="112">
        <f t="shared" si="205"/>
        <v>0</v>
      </c>
      <c r="AE482" s="110">
        <f t="shared" si="187"/>
        <v>0</v>
      </c>
      <c r="AF482" s="2">
        <v>0</v>
      </c>
      <c r="AG482" s="110">
        <v>0</v>
      </c>
      <c r="AH482" s="112">
        <v>0</v>
      </c>
      <c r="AI482" s="14"/>
      <c r="AJ482" s="14"/>
      <c r="AL482" s="3"/>
      <c r="AM482" s="3"/>
    </row>
    <row r="483" spans="1:39" ht="19.899999999999999" customHeight="1" x14ac:dyDescent="0.2">
      <c r="A483" s="86"/>
      <c r="B483" s="114" t="s">
        <v>27</v>
      </c>
      <c r="C483" s="2">
        <v>554.18991000000005</v>
      </c>
      <c r="D483" s="2">
        <f>C483</f>
        <v>554.18991000000005</v>
      </c>
      <c r="E483" s="2">
        <v>13.69563</v>
      </c>
      <c r="F483" s="2">
        <v>13.69563</v>
      </c>
      <c r="G483" s="110">
        <f t="shared" si="201"/>
        <v>0</v>
      </c>
      <c r="H483" s="2"/>
      <c r="I483" s="2"/>
      <c r="J483" s="2"/>
      <c r="K483" s="110">
        <f t="shared" si="202"/>
        <v>0</v>
      </c>
      <c r="L483" s="19"/>
      <c r="M483" s="14"/>
      <c r="N483" s="20"/>
      <c r="O483" s="110">
        <f t="shared" si="186"/>
        <v>478.86592999999993</v>
      </c>
      <c r="P483" s="2">
        <v>0</v>
      </c>
      <c r="Q483" s="2">
        <v>478.86592999999993</v>
      </c>
      <c r="R483" s="2">
        <v>0</v>
      </c>
      <c r="S483" s="110">
        <f>SUM(T483:V483)</f>
        <v>137.83312999999998</v>
      </c>
      <c r="T483" s="2">
        <f>SUM(T479)-SUM(T480:T482)</f>
        <v>0</v>
      </c>
      <c r="U483" s="2">
        <f>SUM(U479)-SUM(U480:U482)</f>
        <v>137.83312999999998</v>
      </c>
      <c r="V483" s="2">
        <f>SUM(V479)-SUM(V480:V482)</f>
        <v>0</v>
      </c>
      <c r="W483" s="110">
        <f>SUM(X483:Z483)</f>
        <v>137.83312999999998</v>
      </c>
      <c r="X483" s="2">
        <f>SUM(X479)-SUM(X480:X482)</f>
        <v>0</v>
      </c>
      <c r="Y483" s="2">
        <f>SUM(Y479)-SUM(Y480:Y482)</f>
        <v>137.83312999999998</v>
      </c>
      <c r="Z483" s="2">
        <f>SUM(Z479)-SUM(Z480:Z482)</f>
        <v>0</v>
      </c>
      <c r="AA483" s="103">
        <f t="shared" si="204"/>
        <v>0</v>
      </c>
      <c r="AB483" s="2">
        <f t="shared" si="192"/>
        <v>0</v>
      </c>
      <c r="AC483" s="110">
        <f t="shared" si="205"/>
        <v>0</v>
      </c>
      <c r="AD483" s="112">
        <f t="shared" si="205"/>
        <v>0</v>
      </c>
      <c r="AE483" s="110">
        <f t="shared" si="187"/>
        <v>0</v>
      </c>
      <c r="AF483" s="2">
        <v>0</v>
      </c>
      <c r="AG483" s="110">
        <v>0</v>
      </c>
      <c r="AH483" s="112">
        <v>0</v>
      </c>
      <c r="AI483" s="14"/>
      <c r="AJ483" s="14"/>
      <c r="AL483" s="3"/>
      <c r="AM483" s="3"/>
    </row>
    <row r="484" spans="1:39" ht="78.75" customHeight="1" x14ac:dyDescent="0.2">
      <c r="A484" s="86">
        <v>83</v>
      </c>
      <c r="B484" s="120" t="s">
        <v>212</v>
      </c>
      <c r="C484" s="24">
        <v>17819.734830000009</v>
      </c>
      <c r="D484" s="24">
        <f>SUM(D485:D488)</f>
        <v>1446.91102</v>
      </c>
      <c r="E484" s="24">
        <v>635.97476999999992</v>
      </c>
      <c r="F484" s="24">
        <v>629.68221999999992</v>
      </c>
      <c r="G484" s="108">
        <f t="shared" si="201"/>
        <v>0</v>
      </c>
      <c r="H484" s="108">
        <f>SUM(H485:H488)</f>
        <v>0</v>
      </c>
      <c r="I484" s="108">
        <f>SUM(I485:I488)</f>
        <v>0</v>
      </c>
      <c r="J484" s="108">
        <f>SUM(J485:J488)</f>
        <v>0</v>
      </c>
      <c r="K484" s="108">
        <f t="shared" si="202"/>
        <v>6.2925500000000003</v>
      </c>
      <c r="L484" s="24">
        <f>SUM(L485:L488)</f>
        <v>0</v>
      </c>
      <c r="M484" s="24">
        <f>SUM(M485:M488)</f>
        <v>6.2925500000000003</v>
      </c>
      <c r="N484" s="24">
        <f>SUM(N485:N488)</f>
        <v>0</v>
      </c>
      <c r="O484" s="108">
        <f t="shared" si="186"/>
        <v>4366.7000000000007</v>
      </c>
      <c r="P484" s="24">
        <v>0</v>
      </c>
      <c r="Q484" s="24">
        <v>4366.7000000000007</v>
      </c>
      <c r="R484" s="24">
        <v>0</v>
      </c>
      <c r="S484" s="110">
        <f>SUM(T484,U484,V484)</f>
        <v>4145.8362900000002</v>
      </c>
      <c r="T484" s="2" t="s">
        <v>128</v>
      </c>
      <c r="U484" s="2">
        <v>4145.8362900000002</v>
      </c>
      <c r="V484" s="2" t="s">
        <v>128</v>
      </c>
      <c r="W484" s="29">
        <f>SUM(X484,Y484,Z484)</f>
        <v>4145.8362900000002</v>
      </c>
      <c r="X484" s="111" t="s">
        <v>128</v>
      </c>
      <c r="Y484" s="111">
        <v>4145.8362900000002</v>
      </c>
      <c r="Z484" s="111" t="s">
        <v>128</v>
      </c>
      <c r="AA484" s="103">
        <f t="shared" si="204"/>
        <v>0</v>
      </c>
      <c r="AB484" s="2">
        <f t="shared" si="192"/>
        <v>0</v>
      </c>
      <c r="AC484" s="110">
        <f t="shared" si="205"/>
        <v>0</v>
      </c>
      <c r="AD484" s="112">
        <f t="shared" si="205"/>
        <v>0</v>
      </c>
      <c r="AE484" s="29">
        <f t="shared" si="187"/>
        <v>6.2925500000000003</v>
      </c>
      <c r="AF484" s="111">
        <f>SUM(AF485:AF488)</f>
        <v>0</v>
      </c>
      <c r="AG484" s="29">
        <f t="shared" ref="AG484:AH484" si="209">SUM(AG485:AG488)</f>
        <v>6.2925500000000003</v>
      </c>
      <c r="AH484" s="113">
        <f t="shared" si="209"/>
        <v>0</v>
      </c>
      <c r="AI484" s="29"/>
      <c r="AJ484" s="123"/>
      <c r="AL484" s="3"/>
      <c r="AM484" s="3"/>
    </row>
    <row r="485" spans="1:39" ht="19.899999999999999" customHeight="1" x14ac:dyDescent="0.2">
      <c r="A485" s="86"/>
      <c r="B485" s="114" t="s">
        <v>24</v>
      </c>
      <c r="C485" s="2">
        <v>657.06978000000004</v>
      </c>
      <c r="D485" s="2">
        <f>C485</f>
        <v>657.06978000000004</v>
      </c>
      <c r="E485" s="2">
        <v>629.68221999999992</v>
      </c>
      <c r="F485" s="2">
        <v>629.68221999999992</v>
      </c>
      <c r="G485" s="110">
        <f t="shared" si="201"/>
        <v>0</v>
      </c>
      <c r="H485" s="2"/>
      <c r="I485" s="2"/>
      <c r="J485" s="2"/>
      <c r="K485" s="110">
        <f t="shared" si="202"/>
        <v>0</v>
      </c>
      <c r="L485" s="19"/>
      <c r="M485" s="14"/>
      <c r="N485" s="20"/>
      <c r="O485" s="110">
        <f t="shared" si="186"/>
        <v>27.387560000000001</v>
      </c>
      <c r="P485" s="2">
        <v>0</v>
      </c>
      <c r="Q485" s="2">
        <v>27.387560000000001</v>
      </c>
      <c r="R485" s="2">
        <v>0</v>
      </c>
      <c r="S485" s="110">
        <v>27.387560000000001</v>
      </c>
      <c r="T485" s="2" t="s">
        <v>128</v>
      </c>
      <c r="U485" s="2">
        <v>27.387560000000001</v>
      </c>
      <c r="V485" s="2" t="s">
        <v>128</v>
      </c>
      <c r="W485" s="110">
        <v>27.387560000000001</v>
      </c>
      <c r="X485" s="2" t="s">
        <v>128</v>
      </c>
      <c r="Y485" s="2">
        <v>27.387560000000001</v>
      </c>
      <c r="Z485" s="2" t="s">
        <v>128</v>
      </c>
      <c r="AA485" s="103">
        <f t="shared" si="204"/>
        <v>0</v>
      </c>
      <c r="AB485" s="2">
        <f t="shared" si="192"/>
        <v>0</v>
      </c>
      <c r="AC485" s="110">
        <f t="shared" si="205"/>
        <v>0</v>
      </c>
      <c r="AD485" s="112">
        <f t="shared" si="205"/>
        <v>0</v>
      </c>
      <c r="AE485" s="110">
        <f t="shared" si="187"/>
        <v>0</v>
      </c>
      <c r="AF485" s="2">
        <v>0</v>
      </c>
      <c r="AG485" s="110">
        <v>0</v>
      </c>
      <c r="AH485" s="112">
        <v>0</v>
      </c>
      <c r="AI485" s="14"/>
      <c r="AJ485" s="14"/>
      <c r="AL485" s="3"/>
      <c r="AM485" s="3"/>
    </row>
    <row r="486" spans="1:39" ht="19.899999999999999" customHeight="1" x14ac:dyDescent="0.2">
      <c r="A486" s="86"/>
      <c r="B486" s="114" t="s">
        <v>25</v>
      </c>
      <c r="C486" s="2">
        <v>14332.841700000001</v>
      </c>
      <c r="D486" s="2"/>
      <c r="E486" s="2">
        <v>0</v>
      </c>
      <c r="F486" s="2">
        <v>0</v>
      </c>
      <c r="G486" s="110">
        <f t="shared" si="201"/>
        <v>0</v>
      </c>
      <c r="H486" s="2"/>
      <c r="I486" s="2"/>
      <c r="J486" s="2"/>
      <c r="K486" s="110">
        <f t="shared" si="202"/>
        <v>0</v>
      </c>
      <c r="L486" s="19"/>
      <c r="M486" s="14"/>
      <c r="N486" s="20"/>
      <c r="O486" s="110">
        <f t="shared" si="186"/>
        <v>3929</v>
      </c>
      <c r="P486" s="2">
        <v>0</v>
      </c>
      <c r="Q486" s="2">
        <v>3929</v>
      </c>
      <c r="R486" s="2">
        <v>0</v>
      </c>
      <c r="S486" s="110">
        <v>3749.2888600000006</v>
      </c>
      <c r="T486" s="2" t="s">
        <v>128</v>
      </c>
      <c r="U486" s="2">
        <v>3749.2888600000006</v>
      </c>
      <c r="V486" s="2" t="s">
        <v>128</v>
      </c>
      <c r="W486" s="110">
        <v>3749.2888600000001</v>
      </c>
      <c r="X486" s="2" t="s">
        <v>128</v>
      </c>
      <c r="Y486" s="2">
        <v>3749.2888600000001</v>
      </c>
      <c r="Z486" s="2" t="s">
        <v>128</v>
      </c>
      <c r="AA486" s="103">
        <f t="shared" si="204"/>
        <v>0</v>
      </c>
      <c r="AB486" s="2">
        <f t="shared" si="192"/>
        <v>0</v>
      </c>
      <c r="AC486" s="110">
        <f t="shared" si="205"/>
        <v>0</v>
      </c>
      <c r="AD486" s="112">
        <f t="shared" si="205"/>
        <v>0</v>
      </c>
      <c r="AE486" s="110">
        <f t="shared" si="187"/>
        <v>0</v>
      </c>
      <c r="AF486" s="2">
        <v>0</v>
      </c>
      <c r="AG486" s="110">
        <v>0</v>
      </c>
      <c r="AH486" s="112">
        <v>0</v>
      </c>
      <c r="AI486" s="14"/>
      <c r="AJ486" s="14"/>
      <c r="AL486" s="3"/>
      <c r="AM486" s="3"/>
    </row>
    <row r="487" spans="1:39" ht="19.899999999999999" customHeight="1" x14ac:dyDescent="0.2">
      <c r="A487" s="86"/>
      <c r="B487" s="114" t="s">
        <v>26</v>
      </c>
      <c r="C487" s="2">
        <v>2039.9821099999999</v>
      </c>
      <c r="D487" s="2"/>
      <c r="E487" s="2">
        <v>0</v>
      </c>
      <c r="F487" s="2">
        <v>0</v>
      </c>
      <c r="G487" s="110">
        <f t="shared" si="201"/>
        <v>0</v>
      </c>
      <c r="H487" s="2"/>
      <c r="I487" s="2"/>
      <c r="J487" s="2"/>
      <c r="K487" s="110">
        <f t="shared" si="202"/>
        <v>0</v>
      </c>
      <c r="L487" s="19"/>
      <c r="M487" s="14"/>
      <c r="N487" s="20"/>
      <c r="O487" s="110">
        <f t="shared" si="186"/>
        <v>184.03517999999997</v>
      </c>
      <c r="P487" s="2">
        <v>0</v>
      </c>
      <c r="Q487" s="2">
        <v>184.03517999999997</v>
      </c>
      <c r="R487" s="2">
        <v>0</v>
      </c>
      <c r="S487" s="110">
        <v>183.44810999999999</v>
      </c>
      <c r="T487" s="2" t="s">
        <v>128</v>
      </c>
      <c r="U487" s="2">
        <v>183.44810999999999</v>
      </c>
      <c r="V487" s="2" t="s">
        <v>128</v>
      </c>
      <c r="W487" s="110">
        <v>183.44810999999999</v>
      </c>
      <c r="X487" s="2" t="s">
        <v>128</v>
      </c>
      <c r="Y487" s="2">
        <v>183.44811000000001</v>
      </c>
      <c r="Z487" s="2" t="s">
        <v>128</v>
      </c>
      <c r="AA487" s="103">
        <f t="shared" si="204"/>
        <v>0</v>
      </c>
      <c r="AB487" s="2">
        <f t="shared" si="192"/>
        <v>0</v>
      </c>
      <c r="AC487" s="110">
        <f t="shared" si="205"/>
        <v>0</v>
      </c>
      <c r="AD487" s="112">
        <f t="shared" si="205"/>
        <v>0</v>
      </c>
      <c r="AE487" s="110">
        <f t="shared" si="187"/>
        <v>0</v>
      </c>
      <c r="AF487" s="2">
        <v>0</v>
      </c>
      <c r="AG487" s="110">
        <v>0</v>
      </c>
      <c r="AH487" s="112">
        <v>0</v>
      </c>
      <c r="AI487" s="14"/>
      <c r="AJ487" s="14"/>
      <c r="AL487" s="3"/>
      <c r="AM487" s="3"/>
    </row>
    <row r="488" spans="1:39" ht="19.899999999999999" customHeight="1" x14ac:dyDescent="0.2">
      <c r="A488" s="86"/>
      <c r="B488" s="114" t="s">
        <v>27</v>
      </c>
      <c r="C488" s="2">
        <v>789.84123999999997</v>
      </c>
      <c r="D488" s="2">
        <f>C488</f>
        <v>789.84123999999997</v>
      </c>
      <c r="E488" s="2">
        <v>6.2925500000000003</v>
      </c>
      <c r="F488" s="2">
        <v>0</v>
      </c>
      <c r="G488" s="110">
        <f t="shared" si="201"/>
        <v>0</v>
      </c>
      <c r="H488" s="2"/>
      <c r="I488" s="2"/>
      <c r="J488" s="2"/>
      <c r="K488" s="110">
        <f t="shared" si="202"/>
        <v>6.2925500000000003</v>
      </c>
      <c r="L488" s="19"/>
      <c r="M488" s="110">
        <v>6.2925500000000003</v>
      </c>
      <c r="N488" s="20"/>
      <c r="O488" s="110">
        <f t="shared" si="186"/>
        <v>226.27726000000158</v>
      </c>
      <c r="P488" s="2">
        <v>0</v>
      </c>
      <c r="Q488" s="2">
        <v>226.27726000000158</v>
      </c>
      <c r="R488" s="2">
        <v>0</v>
      </c>
      <c r="S488" s="110">
        <f>SUM(T488:V488)</f>
        <v>185.71175999999969</v>
      </c>
      <c r="T488" s="2">
        <f>SUM(T484)-SUM(T485:T487)</f>
        <v>0</v>
      </c>
      <c r="U488" s="2">
        <f>SUM(U484)-SUM(U485:U487)</f>
        <v>185.71175999999969</v>
      </c>
      <c r="V488" s="2">
        <f>SUM(V484)-SUM(V485:V487)</f>
        <v>0</v>
      </c>
      <c r="W488" s="110">
        <f>SUM(X488:Z488)</f>
        <v>185.71176000000014</v>
      </c>
      <c r="X488" s="2">
        <f>SUM(X484)-SUM(X485:X487)</f>
        <v>0</v>
      </c>
      <c r="Y488" s="2">
        <f>SUM(Y484)-SUM(Y485:Y487)</f>
        <v>185.71176000000014</v>
      </c>
      <c r="Z488" s="2">
        <f>SUM(Z484)-SUM(Z485:Z487)</f>
        <v>0</v>
      </c>
      <c r="AA488" s="103">
        <f t="shared" si="204"/>
        <v>4.5474735088646412E-13</v>
      </c>
      <c r="AB488" s="2">
        <f t="shared" si="192"/>
        <v>0</v>
      </c>
      <c r="AC488" s="110">
        <f t="shared" si="205"/>
        <v>4.5474735088646412E-13</v>
      </c>
      <c r="AD488" s="112">
        <f t="shared" si="205"/>
        <v>0</v>
      </c>
      <c r="AE488" s="110">
        <f t="shared" si="187"/>
        <v>6.2925500000000003</v>
      </c>
      <c r="AF488" s="2">
        <v>0</v>
      </c>
      <c r="AG488" s="110">
        <v>6.2925500000000003</v>
      </c>
      <c r="AH488" s="112">
        <v>0</v>
      </c>
      <c r="AI488" s="14"/>
      <c r="AJ488" s="14"/>
      <c r="AL488" s="3"/>
      <c r="AM488" s="3"/>
    </row>
    <row r="489" spans="1:39" ht="75" customHeight="1" x14ac:dyDescent="0.2">
      <c r="A489" s="86">
        <v>84</v>
      </c>
      <c r="B489" s="120" t="s">
        <v>213</v>
      </c>
      <c r="C489" s="24">
        <v>15294.82458</v>
      </c>
      <c r="D489" s="24">
        <f>SUM(D490:D493)</f>
        <v>1294.82458</v>
      </c>
      <c r="E489" s="24">
        <v>370.53852999999998</v>
      </c>
      <c r="F489" s="24">
        <v>370.53852999999998</v>
      </c>
      <c r="G489" s="108">
        <f t="shared" si="201"/>
        <v>0</v>
      </c>
      <c r="H489" s="108">
        <f>SUM(H490:H493)</f>
        <v>0</v>
      </c>
      <c r="I489" s="108">
        <f>SUM(I490:I493)</f>
        <v>0</v>
      </c>
      <c r="J489" s="108">
        <f>SUM(J490:J493)</f>
        <v>0</v>
      </c>
      <c r="K489" s="108">
        <f t="shared" si="202"/>
        <v>0</v>
      </c>
      <c r="L489" s="24">
        <f>SUM(L490:L493)</f>
        <v>0</v>
      </c>
      <c r="M489" s="24">
        <f>SUM(M490:M493)</f>
        <v>0</v>
      </c>
      <c r="N489" s="24">
        <f>SUM(N490:N493)</f>
        <v>0</v>
      </c>
      <c r="O489" s="108">
        <f t="shared" si="186"/>
        <v>285.39999999999998</v>
      </c>
      <c r="P489" s="24">
        <v>0</v>
      </c>
      <c r="Q489" s="24">
        <v>285.39999999999998</v>
      </c>
      <c r="R489" s="24">
        <v>0</v>
      </c>
      <c r="S489" s="110">
        <f>SUM(T489,U489,V489)</f>
        <v>283.31088999999997</v>
      </c>
      <c r="T489" s="2" t="s">
        <v>128</v>
      </c>
      <c r="U489" s="2">
        <v>283.31088999999997</v>
      </c>
      <c r="V489" s="2" t="s">
        <v>128</v>
      </c>
      <c r="W489" s="29">
        <f>SUM(X489,Y489,Z489)</f>
        <v>283.31088999999997</v>
      </c>
      <c r="X489" s="111" t="s">
        <v>128</v>
      </c>
      <c r="Y489" s="111">
        <v>283.31088999999997</v>
      </c>
      <c r="Z489" s="111" t="s">
        <v>128</v>
      </c>
      <c r="AA489" s="103">
        <f>SUM(AB489:AD489)</f>
        <v>0</v>
      </c>
      <c r="AB489" s="2">
        <f t="shared" si="192"/>
        <v>0</v>
      </c>
      <c r="AC489" s="110">
        <f t="shared" si="205"/>
        <v>0</v>
      </c>
      <c r="AD489" s="112">
        <f t="shared" si="205"/>
        <v>0</v>
      </c>
      <c r="AE489" s="29">
        <f t="shared" si="187"/>
        <v>0</v>
      </c>
      <c r="AF489" s="111">
        <f>SUM(AF490:AF493)</f>
        <v>0</v>
      </c>
      <c r="AG489" s="29">
        <f t="shared" ref="AG489:AH489" si="210">SUM(AG490:AG493)</f>
        <v>0</v>
      </c>
      <c r="AH489" s="113">
        <f t="shared" si="210"/>
        <v>0</v>
      </c>
      <c r="AI489" s="123"/>
      <c r="AJ489" s="123"/>
      <c r="AL489" s="3"/>
      <c r="AM489" s="3"/>
    </row>
    <row r="490" spans="1:39" ht="19.899999999999999" customHeight="1" x14ac:dyDescent="0.2">
      <c r="A490" s="86"/>
      <c r="B490" s="114" t="s">
        <v>24</v>
      </c>
      <c r="C490" s="2">
        <v>629.68222000000003</v>
      </c>
      <c r="D490" s="2">
        <f>C490</f>
        <v>629.68222000000003</v>
      </c>
      <c r="E490" s="2">
        <v>356.84289999999999</v>
      </c>
      <c r="F490" s="2">
        <v>356.84289999999999</v>
      </c>
      <c r="G490" s="110">
        <f t="shared" si="201"/>
        <v>0</v>
      </c>
      <c r="H490" s="2"/>
      <c r="I490" s="2"/>
      <c r="J490" s="2"/>
      <c r="K490" s="110">
        <f t="shared" si="202"/>
        <v>0</v>
      </c>
      <c r="L490" s="19"/>
      <c r="M490" s="14"/>
      <c r="N490" s="20"/>
      <c r="O490" s="110">
        <f t="shared" si="186"/>
        <v>272.83932000000004</v>
      </c>
      <c r="P490" s="2">
        <v>0</v>
      </c>
      <c r="Q490" s="2">
        <v>272.83932000000004</v>
      </c>
      <c r="R490" s="2">
        <v>0</v>
      </c>
      <c r="S490" s="110">
        <v>272.83931999999999</v>
      </c>
      <c r="T490" s="2" t="s">
        <v>128</v>
      </c>
      <c r="U490" s="2">
        <v>272.83931999999999</v>
      </c>
      <c r="V490" s="2" t="s">
        <v>128</v>
      </c>
      <c r="W490" s="110">
        <v>272.83931999999999</v>
      </c>
      <c r="X490" s="2" t="s">
        <v>128</v>
      </c>
      <c r="Y490" s="2">
        <v>272.83931999999999</v>
      </c>
      <c r="Z490" s="2" t="s">
        <v>128</v>
      </c>
      <c r="AA490" s="103">
        <f>SUM(AB490:AD490)</f>
        <v>0</v>
      </c>
      <c r="AB490" s="2">
        <f t="shared" si="192"/>
        <v>0</v>
      </c>
      <c r="AC490" s="110">
        <f t="shared" si="205"/>
        <v>0</v>
      </c>
      <c r="AD490" s="112">
        <f t="shared" si="205"/>
        <v>0</v>
      </c>
      <c r="AE490" s="110">
        <f t="shared" si="187"/>
        <v>0</v>
      </c>
      <c r="AF490" s="2">
        <v>0</v>
      </c>
      <c r="AG490" s="110">
        <v>0</v>
      </c>
      <c r="AH490" s="112">
        <v>0</v>
      </c>
      <c r="AI490" s="14"/>
      <c r="AJ490" s="14"/>
      <c r="AL490" s="3"/>
      <c r="AM490" s="3"/>
    </row>
    <row r="491" spans="1:39" ht="19.899999999999999" customHeight="1" x14ac:dyDescent="0.2">
      <c r="A491" s="86"/>
      <c r="B491" s="114" t="s">
        <v>25</v>
      </c>
      <c r="C491" s="2">
        <v>12300</v>
      </c>
      <c r="D491" s="2"/>
      <c r="E491" s="2">
        <v>0</v>
      </c>
      <c r="F491" s="2">
        <v>0</v>
      </c>
      <c r="G491" s="110">
        <f t="shared" si="201"/>
        <v>0</v>
      </c>
      <c r="H491" s="2"/>
      <c r="I491" s="2"/>
      <c r="J491" s="2"/>
      <c r="K491" s="110">
        <f t="shared" si="202"/>
        <v>0</v>
      </c>
      <c r="L491" s="19"/>
      <c r="M491" s="14"/>
      <c r="N491" s="20"/>
      <c r="O491" s="110">
        <f t="shared" si="186"/>
        <v>0</v>
      </c>
      <c r="P491" s="2">
        <v>0</v>
      </c>
      <c r="Q491" s="2">
        <v>0</v>
      </c>
      <c r="R491" s="2">
        <v>0</v>
      </c>
      <c r="S491" s="110">
        <v>0</v>
      </c>
      <c r="T491" s="2" t="s">
        <v>128</v>
      </c>
      <c r="U491" s="2" t="s">
        <v>128</v>
      </c>
      <c r="V491" s="2" t="s">
        <v>128</v>
      </c>
      <c r="W491" s="110">
        <v>0</v>
      </c>
      <c r="X491" s="2" t="s">
        <v>128</v>
      </c>
      <c r="Y491" s="2" t="s">
        <v>128</v>
      </c>
      <c r="Z491" s="2" t="s">
        <v>128</v>
      </c>
      <c r="AA491" s="103">
        <f>SUM(AB491:AD491)</f>
        <v>0</v>
      </c>
      <c r="AB491" s="2">
        <f t="shared" si="192"/>
        <v>0</v>
      </c>
      <c r="AC491" s="110">
        <f t="shared" si="205"/>
        <v>0</v>
      </c>
      <c r="AD491" s="112">
        <f t="shared" si="205"/>
        <v>0</v>
      </c>
      <c r="AE491" s="110">
        <f t="shared" si="187"/>
        <v>0</v>
      </c>
      <c r="AF491" s="2">
        <v>0</v>
      </c>
      <c r="AG491" s="110">
        <v>0</v>
      </c>
      <c r="AH491" s="112">
        <v>0</v>
      </c>
      <c r="AI491" s="14"/>
      <c r="AJ491" s="14"/>
      <c r="AL491" s="3"/>
      <c r="AM491" s="3"/>
    </row>
    <row r="492" spans="1:39" ht="19.899999999999999" customHeight="1" x14ac:dyDescent="0.2">
      <c r="A492" s="86"/>
      <c r="B492" s="114" t="s">
        <v>26</v>
      </c>
      <c r="C492" s="2">
        <v>1700</v>
      </c>
      <c r="D492" s="2"/>
      <c r="E492" s="2">
        <v>0</v>
      </c>
      <c r="F492" s="2">
        <v>0</v>
      </c>
      <c r="G492" s="110">
        <f t="shared" si="201"/>
        <v>0</v>
      </c>
      <c r="H492" s="2"/>
      <c r="I492" s="2"/>
      <c r="J492" s="2"/>
      <c r="K492" s="110">
        <f t="shared" si="202"/>
        <v>0</v>
      </c>
      <c r="L492" s="19"/>
      <c r="M492" s="14"/>
      <c r="N492" s="20"/>
      <c r="O492" s="110">
        <f t="shared" si="186"/>
        <v>0</v>
      </c>
      <c r="P492" s="2">
        <v>0</v>
      </c>
      <c r="Q492" s="2">
        <v>0</v>
      </c>
      <c r="R492" s="2">
        <v>0</v>
      </c>
      <c r="S492" s="110">
        <v>0</v>
      </c>
      <c r="T492" s="2" t="s">
        <v>128</v>
      </c>
      <c r="U492" s="2" t="s">
        <v>128</v>
      </c>
      <c r="V492" s="2" t="s">
        <v>128</v>
      </c>
      <c r="W492" s="110">
        <v>0</v>
      </c>
      <c r="X492" s="2" t="s">
        <v>128</v>
      </c>
      <c r="Y492" s="2" t="s">
        <v>128</v>
      </c>
      <c r="Z492" s="2" t="s">
        <v>128</v>
      </c>
      <c r="AA492" s="103">
        <f>SUM(AB492:AD492)</f>
        <v>0</v>
      </c>
      <c r="AB492" s="2">
        <f t="shared" si="192"/>
        <v>0</v>
      </c>
      <c r="AC492" s="110">
        <f t="shared" si="205"/>
        <v>0</v>
      </c>
      <c r="AD492" s="112">
        <f t="shared" si="205"/>
        <v>0</v>
      </c>
      <c r="AE492" s="110">
        <f t="shared" si="187"/>
        <v>0</v>
      </c>
      <c r="AF492" s="2">
        <v>0</v>
      </c>
      <c r="AG492" s="110">
        <v>0</v>
      </c>
      <c r="AH492" s="112">
        <v>0</v>
      </c>
      <c r="AI492" s="14"/>
      <c r="AJ492" s="14"/>
      <c r="AL492" s="3"/>
      <c r="AM492" s="3"/>
    </row>
    <row r="493" spans="1:39" ht="19.899999999999999" customHeight="1" x14ac:dyDescent="0.2">
      <c r="A493" s="86"/>
      <c r="B493" s="114" t="s">
        <v>27</v>
      </c>
      <c r="C493" s="2">
        <v>665.14236000000005</v>
      </c>
      <c r="D493" s="2">
        <f>C493</f>
        <v>665.14236000000005</v>
      </c>
      <c r="E493" s="2">
        <v>13.69563</v>
      </c>
      <c r="F493" s="2">
        <v>13.69563</v>
      </c>
      <c r="G493" s="110">
        <f t="shared" si="201"/>
        <v>0</v>
      </c>
      <c r="H493" s="2"/>
      <c r="I493" s="2"/>
      <c r="J493" s="2"/>
      <c r="K493" s="110">
        <f t="shared" si="202"/>
        <v>0</v>
      </c>
      <c r="L493" s="19"/>
      <c r="M493" s="14"/>
      <c r="N493" s="20"/>
      <c r="O493" s="110">
        <f t="shared" ref="O493:O513" si="211">P493+Q493+R493</f>
        <v>12.560679999999948</v>
      </c>
      <c r="P493" s="2">
        <v>0</v>
      </c>
      <c r="Q493" s="2">
        <v>12.560679999999948</v>
      </c>
      <c r="R493" s="2">
        <v>0</v>
      </c>
      <c r="S493" s="110">
        <f>SUM(T493:V493)</f>
        <v>10.471569999999986</v>
      </c>
      <c r="T493" s="2">
        <f>SUM(T489)-SUM(T490:T492)</f>
        <v>0</v>
      </c>
      <c r="U493" s="2">
        <f>SUM(U489)-SUM(U490:U492)</f>
        <v>10.471569999999986</v>
      </c>
      <c r="V493" s="2">
        <f>SUM(V489)-SUM(V490:V492)</f>
        <v>0</v>
      </c>
      <c r="W493" s="110">
        <f>SUM(X493:Z493)</f>
        <v>10.471569999999986</v>
      </c>
      <c r="X493" s="2">
        <f>SUM(X489)-SUM(X490:X492)</f>
        <v>0</v>
      </c>
      <c r="Y493" s="2">
        <f>SUM(Y489)-SUM(Y490:Y492)</f>
        <v>10.471569999999986</v>
      </c>
      <c r="Z493" s="2">
        <f>SUM(Z489)-SUM(Z490:Z492)</f>
        <v>0</v>
      </c>
      <c r="AA493" s="103">
        <f>SUM(AB493:AD493)</f>
        <v>0</v>
      </c>
      <c r="AB493" s="2">
        <f t="shared" si="192"/>
        <v>0</v>
      </c>
      <c r="AC493" s="110">
        <f t="shared" si="205"/>
        <v>0</v>
      </c>
      <c r="AD493" s="112">
        <f t="shared" si="205"/>
        <v>0</v>
      </c>
      <c r="AE493" s="110">
        <f t="shared" ref="AE493:AE513" si="212">AF493+AG493+AH493</f>
        <v>0</v>
      </c>
      <c r="AF493" s="2">
        <v>0</v>
      </c>
      <c r="AG493" s="110">
        <v>0</v>
      </c>
      <c r="AH493" s="112">
        <v>0</v>
      </c>
      <c r="AI493" s="14"/>
      <c r="AJ493" s="14"/>
      <c r="AL493" s="3"/>
      <c r="AM493" s="3"/>
    </row>
    <row r="494" spans="1:39" ht="74.25" customHeight="1" x14ac:dyDescent="0.2">
      <c r="A494" s="86">
        <v>85</v>
      </c>
      <c r="B494" s="120" t="s">
        <v>214</v>
      </c>
      <c r="C494" s="24">
        <v>11858.287469999999</v>
      </c>
      <c r="D494" s="24">
        <f>SUM(D495:D498)</f>
        <v>1121.39653</v>
      </c>
      <c r="E494" s="24">
        <v>610.12059999999997</v>
      </c>
      <c r="F494" s="24">
        <v>610.12059999999997</v>
      </c>
      <c r="G494" s="108">
        <f t="shared" si="201"/>
        <v>0</v>
      </c>
      <c r="H494" s="108">
        <f>SUM(H495:H498)</f>
        <v>0</v>
      </c>
      <c r="I494" s="108">
        <f>SUM(I495:I498)</f>
        <v>0</v>
      </c>
      <c r="J494" s="108">
        <f>SUM(J495:J498)</f>
        <v>0</v>
      </c>
      <c r="K494" s="108">
        <f t="shared" si="202"/>
        <v>0</v>
      </c>
      <c r="L494" s="24">
        <f>SUM(L495:L498)</f>
        <v>0</v>
      </c>
      <c r="M494" s="24">
        <f>SUM(M495:M498)</f>
        <v>0</v>
      </c>
      <c r="N494" s="24">
        <f>SUM(N495:N498)</f>
        <v>0</v>
      </c>
      <c r="O494" s="108">
        <f t="shared" si="211"/>
        <v>3114</v>
      </c>
      <c r="P494" s="24">
        <v>0</v>
      </c>
      <c r="Q494" s="24">
        <v>3114</v>
      </c>
      <c r="R494" s="24">
        <v>0</v>
      </c>
      <c r="S494" s="110">
        <f>SUM(T494,U494,V494)</f>
        <v>2842.7367899999999</v>
      </c>
      <c r="T494" s="2" t="s">
        <v>128</v>
      </c>
      <c r="U494" s="2">
        <v>2842.7367899999999</v>
      </c>
      <c r="V494" s="2" t="s">
        <v>128</v>
      </c>
      <c r="W494" s="29">
        <f>SUM(X494,Y494,Z494)</f>
        <v>2842.7367899999995</v>
      </c>
      <c r="X494" s="111" t="s">
        <v>128</v>
      </c>
      <c r="Y494" s="111">
        <v>2842.7367899999995</v>
      </c>
      <c r="Z494" s="111" t="s">
        <v>128</v>
      </c>
      <c r="AA494" s="103">
        <f t="shared" si="204"/>
        <v>0</v>
      </c>
      <c r="AB494" s="2">
        <f t="shared" si="192"/>
        <v>0</v>
      </c>
      <c r="AC494" s="110">
        <f t="shared" si="205"/>
        <v>0</v>
      </c>
      <c r="AD494" s="112">
        <f t="shared" si="205"/>
        <v>0</v>
      </c>
      <c r="AE494" s="29">
        <f t="shared" si="212"/>
        <v>0</v>
      </c>
      <c r="AF494" s="111">
        <f>SUM(AF495:AF498)</f>
        <v>0</v>
      </c>
      <c r="AG494" s="29">
        <f t="shared" ref="AG494:AH494" si="213">SUM(AG495:AG498)</f>
        <v>0</v>
      </c>
      <c r="AH494" s="113">
        <f t="shared" si="213"/>
        <v>0</v>
      </c>
      <c r="AI494" s="29"/>
      <c r="AJ494" s="123"/>
      <c r="AL494" s="3"/>
      <c r="AM494" s="3"/>
    </row>
    <row r="495" spans="1:39" ht="19.899999999999999" customHeight="1" x14ac:dyDescent="0.2">
      <c r="A495" s="86"/>
      <c r="B495" s="114" t="s">
        <v>24</v>
      </c>
      <c r="C495" s="2">
        <v>613.91502000000003</v>
      </c>
      <c r="D495" s="2">
        <f>C495</f>
        <v>613.91502000000003</v>
      </c>
      <c r="E495" s="2">
        <v>587.56966</v>
      </c>
      <c r="F495" s="2">
        <v>587.56966</v>
      </c>
      <c r="G495" s="110">
        <f t="shared" si="201"/>
        <v>0</v>
      </c>
      <c r="H495" s="2"/>
      <c r="I495" s="2"/>
      <c r="J495" s="2"/>
      <c r="K495" s="110">
        <f t="shared" si="202"/>
        <v>0</v>
      </c>
      <c r="L495" s="19"/>
      <c r="M495" s="14"/>
      <c r="N495" s="20"/>
      <c r="O495" s="110">
        <f t="shared" si="211"/>
        <v>26.345359999999999</v>
      </c>
      <c r="P495" s="2">
        <v>0</v>
      </c>
      <c r="Q495" s="2">
        <v>26.345359999999999</v>
      </c>
      <c r="R495" s="2">
        <v>0</v>
      </c>
      <c r="S495" s="110">
        <v>26.345359999999999</v>
      </c>
      <c r="T495" s="2" t="s">
        <v>128</v>
      </c>
      <c r="U495" s="2">
        <v>26.345359999999999</v>
      </c>
      <c r="V495" s="2" t="s">
        <v>128</v>
      </c>
      <c r="W495" s="110">
        <v>26.345359999999999</v>
      </c>
      <c r="X495" s="2" t="s">
        <v>128</v>
      </c>
      <c r="Y495" s="2">
        <v>26.345359999999999</v>
      </c>
      <c r="Z495" s="2" t="s">
        <v>128</v>
      </c>
      <c r="AA495" s="103">
        <f t="shared" si="204"/>
        <v>0</v>
      </c>
      <c r="AB495" s="2">
        <f t="shared" si="192"/>
        <v>0</v>
      </c>
      <c r="AC495" s="110">
        <f t="shared" si="205"/>
        <v>0</v>
      </c>
      <c r="AD495" s="112">
        <f t="shared" si="205"/>
        <v>0</v>
      </c>
      <c r="AE495" s="110">
        <f t="shared" si="212"/>
        <v>0</v>
      </c>
      <c r="AF495" s="2">
        <v>0</v>
      </c>
      <c r="AG495" s="110">
        <v>0</v>
      </c>
      <c r="AH495" s="112">
        <v>0</v>
      </c>
      <c r="AI495" s="14"/>
      <c r="AJ495" s="14"/>
      <c r="AL495" s="3"/>
      <c r="AM495" s="3"/>
    </row>
    <row r="496" spans="1:39" ht="19.899999999999999" customHeight="1" x14ac:dyDescent="0.2">
      <c r="A496" s="86"/>
      <c r="B496" s="114" t="s">
        <v>25</v>
      </c>
      <c r="C496" s="2">
        <v>9277.1977800000004</v>
      </c>
      <c r="D496" s="2"/>
      <c r="E496" s="2">
        <v>0</v>
      </c>
      <c r="F496" s="2">
        <v>0</v>
      </c>
      <c r="G496" s="110">
        <f t="shared" si="201"/>
        <v>0</v>
      </c>
      <c r="H496" s="2"/>
      <c r="I496" s="2"/>
      <c r="J496" s="2"/>
      <c r="K496" s="110">
        <f t="shared" si="202"/>
        <v>0</v>
      </c>
      <c r="L496" s="19"/>
      <c r="M496" s="14"/>
      <c r="N496" s="20"/>
      <c r="O496" s="110">
        <f t="shared" si="211"/>
        <v>2699</v>
      </c>
      <c r="P496" s="2">
        <v>0</v>
      </c>
      <c r="Q496" s="2">
        <v>2699</v>
      </c>
      <c r="R496" s="2">
        <v>0</v>
      </c>
      <c r="S496" s="110">
        <v>2570.7383999999997</v>
      </c>
      <c r="T496" s="2" t="s">
        <v>128</v>
      </c>
      <c r="U496" s="2">
        <v>2570.7383999999997</v>
      </c>
      <c r="V496" s="2" t="s">
        <v>128</v>
      </c>
      <c r="W496" s="110">
        <v>2570.7383999999997</v>
      </c>
      <c r="X496" s="2" t="s">
        <v>128</v>
      </c>
      <c r="Y496" s="2">
        <v>2570.7383999999997</v>
      </c>
      <c r="Z496" s="2" t="s">
        <v>128</v>
      </c>
      <c r="AA496" s="103">
        <f t="shared" si="204"/>
        <v>0</v>
      </c>
      <c r="AB496" s="2">
        <f t="shared" si="192"/>
        <v>0</v>
      </c>
      <c r="AC496" s="110">
        <f t="shared" si="205"/>
        <v>0</v>
      </c>
      <c r="AD496" s="112">
        <f t="shared" si="205"/>
        <v>0</v>
      </c>
      <c r="AE496" s="110">
        <f t="shared" si="212"/>
        <v>0</v>
      </c>
      <c r="AF496" s="2">
        <v>0</v>
      </c>
      <c r="AG496" s="110">
        <v>0</v>
      </c>
      <c r="AH496" s="112">
        <v>0</v>
      </c>
      <c r="AI496" s="14"/>
      <c r="AJ496" s="14"/>
      <c r="AL496" s="3"/>
      <c r="AM496" s="3"/>
    </row>
    <row r="497" spans="1:39" ht="19.899999999999999" customHeight="1" x14ac:dyDescent="0.2">
      <c r="A497" s="86"/>
      <c r="B497" s="114" t="s">
        <v>26</v>
      </c>
      <c r="C497" s="2">
        <v>1459.6931600000005</v>
      </c>
      <c r="D497" s="2"/>
      <c r="E497" s="2">
        <v>0</v>
      </c>
      <c r="F497" s="2">
        <v>0</v>
      </c>
      <c r="G497" s="110">
        <f t="shared" si="201"/>
        <v>0</v>
      </c>
      <c r="H497" s="2"/>
      <c r="I497" s="2"/>
      <c r="J497" s="2"/>
      <c r="K497" s="110">
        <f t="shared" si="202"/>
        <v>0</v>
      </c>
      <c r="L497" s="19"/>
      <c r="M497" s="14"/>
      <c r="N497" s="20"/>
      <c r="O497" s="110">
        <f t="shared" si="211"/>
        <v>128.10909000000001</v>
      </c>
      <c r="P497" s="2">
        <v>0</v>
      </c>
      <c r="Q497" s="2">
        <v>128.10909000000001</v>
      </c>
      <c r="R497" s="2">
        <v>0</v>
      </c>
      <c r="S497" s="110">
        <v>128.10909999999998</v>
      </c>
      <c r="T497" s="2" t="s">
        <v>128</v>
      </c>
      <c r="U497" s="2">
        <v>128.10909999999998</v>
      </c>
      <c r="V497" s="2" t="s">
        <v>128</v>
      </c>
      <c r="W497" s="110">
        <v>128.10909999999998</v>
      </c>
      <c r="X497" s="2" t="s">
        <v>128</v>
      </c>
      <c r="Y497" s="2">
        <v>128.10910000000001</v>
      </c>
      <c r="Z497" s="2" t="s">
        <v>128</v>
      </c>
      <c r="AA497" s="103">
        <f t="shared" si="204"/>
        <v>0</v>
      </c>
      <c r="AB497" s="2">
        <f t="shared" si="192"/>
        <v>0</v>
      </c>
      <c r="AC497" s="110">
        <f t="shared" si="205"/>
        <v>0</v>
      </c>
      <c r="AD497" s="112">
        <f t="shared" si="205"/>
        <v>0</v>
      </c>
      <c r="AE497" s="110">
        <f t="shared" si="212"/>
        <v>0</v>
      </c>
      <c r="AF497" s="2">
        <v>0</v>
      </c>
      <c r="AG497" s="110">
        <v>0</v>
      </c>
      <c r="AH497" s="112">
        <v>0</v>
      </c>
      <c r="AI497" s="14"/>
      <c r="AJ497" s="14"/>
      <c r="AL497" s="3"/>
      <c r="AM497" s="3"/>
    </row>
    <row r="498" spans="1:39" ht="19.899999999999999" customHeight="1" x14ac:dyDescent="0.2">
      <c r="A498" s="86"/>
      <c r="B498" s="114" t="s">
        <v>27</v>
      </c>
      <c r="C498" s="2">
        <v>507.48150999999996</v>
      </c>
      <c r="D498" s="2">
        <f>C498</f>
        <v>507.48150999999996</v>
      </c>
      <c r="E498" s="2">
        <v>22.550940000000001</v>
      </c>
      <c r="F498" s="2">
        <v>22.550940000000001</v>
      </c>
      <c r="G498" s="110">
        <f t="shared" si="201"/>
        <v>0</v>
      </c>
      <c r="H498" s="2"/>
      <c r="I498" s="2"/>
      <c r="J498" s="2"/>
      <c r="K498" s="110">
        <f t="shared" si="202"/>
        <v>0</v>
      </c>
      <c r="L498" s="19"/>
      <c r="M498" s="14"/>
      <c r="N498" s="20"/>
      <c r="O498" s="110">
        <f t="shared" si="211"/>
        <v>260.54555000000005</v>
      </c>
      <c r="P498" s="2">
        <v>0</v>
      </c>
      <c r="Q498" s="2">
        <v>260.54555000000005</v>
      </c>
      <c r="R498" s="2">
        <v>0</v>
      </c>
      <c r="S498" s="110">
        <f>SUM(T498:V498)</f>
        <v>117.54393000000027</v>
      </c>
      <c r="T498" s="2">
        <f>SUM(T494)-SUM(T495:T497)</f>
        <v>0</v>
      </c>
      <c r="U498" s="2">
        <f>SUM(U494)-SUM(U495:U497)</f>
        <v>117.54393000000027</v>
      </c>
      <c r="V498" s="2">
        <f>SUM(V494)-SUM(V495:V497)</f>
        <v>0</v>
      </c>
      <c r="W498" s="110">
        <f>SUM(X498:Z498)</f>
        <v>117.54392999999982</v>
      </c>
      <c r="X498" s="2">
        <f>SUM(X494)-SUM(X495:X497)</f>
        <v>0</v>
      </c>
      <c r="Y498" s="2">
        <f>SUM(Y494)-SUM(Y495:Y497)</f>
        <v>117.54392999999982</v>
      </c>
      <c r="Z498" s="2">
        <f>SUM(Z494)-SUM(Z495:Z497)</f>
        <v>0</v>
      </c>
      <c r="AA498" s="103">
        <f t="shared" si="204"/>
        <v>-4.5474735088646412E-13</v>
      </c>
      <c r="AB498" s="2">
        <f t="shared" si="192"/>
        <v>0</v>
      </c>
      <c r="AC498" s="110">
        <f t="shared" si="205"/>
        <v>-4.5474735088646412E-13</v>
      </c>
      <c r="AD498" s="112">
        <f t="shared" si="205"/>
        <v>0</v>
      </c>
      <c r="AE498" s="110">
        <f t="shared" si="212"/>
        <v>0</v>
      </c>
      <c r="AF498" s="2">
        <v>0</v>
      </c>
      <c r="AG498" s="110">
        <v>0</v>
      </c>
      <c r="AH498" s="112">
        <v>0</v>
      </c>
      <c r="AI498" s="14"/>
      <c r="AJ498" s="14"/>
      <c r="AL498" s="3"/>
      <c r="AM498" s="3"/>
    </row>
    <row r="499" spans="1:39" ht="75" customHeight="1" x14ac:dyDescent="0.2">
      <c r="A499" s="86">
        <v>86</v>
      </c>
      <c r="B499" s="120" t="s">
        <v>215</v>
      </c>
      <c r="C499" s="24">
        <v>8836.3843799999995</v>
      </c>
      <c r="D499" s="24">
        <f>SUM(D500:D503)</f>
        <v>966.38437999999996</v>
      </c>
      <c r="E499" s="24">
        <v>336.91044999999997</v>
      </c>
      <c r="F499" s="24">
        <v>336.91044999999997</v>
      </c>
      <c r="G499" s="108">
        <f t="shared" si="201"/>
        <v>0</v>
      </c>
      <c r="H499" s="108">
        <f>SUM(H500:H503)</f>
        <v>0</v>
      </c>
      <c r="I499" s="108">
        <f>SUM(I500:I503)</f>
        <v>0</v>
      </c>
      <c r="J499" s="108">
        <f>SUM(J500:J503)</f>
        <v>0</v>
      </c>
      <c r="K499" s="108">
        <f t="shared" si="202"/>
        <v>0</v>
      </c>
      <c r="L499" s="24">
        <f>SUM(L500:L503)</f>
        <v>0</v>
      </c>
      <c r="M499" s="24">
        <f>SUM(M500:M503)</f>
        <v>0</v>
      </c>
      <c r="N499" s="24">
        <f>SUM(N500:N503)</f>
        <v>0</v>
      </c>
      <c r="O499" s="108">
        <f t="shared" si="211"/>
        <v>241.4</v>
      </c>
      <c r="P499" s="24">
        <v>0</v>
      </c>
      <c r="Q499" s="24">
        <v>241.4</v>
      </c>
      <c r="R499" s="24">
        <v>0</v>
      </c>
      <c r="S499" s="110">
        <f>SUM(T499,U499,V499)</f>
        <v>0</v>
      </c>
      <c r="T499" s="2" t="s">
        <v>128</v>
      </c>
      <c r="U499" s="2" t="s">
        <v>128</v>
      </c>
      <c r="V499" s="2" t="s">
        <v>128</v>
      </c>
      <c r="W499" s="29">
        <f>SUM(X499,Y499,Z499)</f>
        <v>0</v>
      </c>
      <c r="X499" s="111" t="s">
        <v>128</v>
      </c>
      <c r="Y499" s="111" t="s">
        <v>128</v>
      </c>
      <c r="Z499" s="111" t="s">
        <v>128</v>
      </c>
      <c r="AA499" s="103">
        <f t="shared" si="204"/>
        <v>0</v>
      </c>
      <c r="AB499" s="2">
        <f t="shared" si="192"/>
        <v>0</v>
      </c>
      <c r="AC499" s="110">
        <f t="shared" si="205"/>
        <v>0</v>
      </c>
      <c r="AD499" s="112">
        <f t="shared" si="205"/>
        <v>0</v>
      </c>
      <c r="AE499" s="29">
        <f t="shared" si="212"/>
        <v>0</v>
      </c>
      <c r="AF499" s="111">
        <f>SUM(AF500:AF503)</f>
        <v>0</v>
      </c>
      <c r="AG499" s="29">
        <f t="shared" ref="AG499:AH499" si="214">SUM(AG500:AG503)</f>
        <v>0</v>
      </c>
      <c r="AH499" s="113">
        <f t="shared" si="214"/>
        <v>0</v>
      </c>
      <c r="AI499" s="123"/>
      <c r="AJ499" s="123"/>
      <c r="AL499" s="3"/>
      <c r="AM499" s="3"/>
    </row>
    <row r="500" spans="1:39" ht="19.899999999999999" customHeight="1" x14ac:dyDescent="0.2">
      <c r="A500" s="86"/>
      <c r="B500" s="114" t="s">
        <v>24</v>
      </c>
      <c r="C500" s="2">
        <v>555.23554999999999</v>
      </c>
      <c r="D500" s="2">
        <f>C500</f>
        <v>555.23554999999999</v>
      </c>
      <c r="E500" s="2">
        <v>324.45776999999998</v>
      </c>
      <c r="F500" s="2">
        <v>324.45776999999998</v>
      </c>
      <c r="G500" s="110">
        <f t="shared" si="201"/>
        <v>0</v>
      </c>
      <c r="H500" s="2"/>
      <c r="I500" s="2"/>
      <c r="J500" s="2"/>
      <c r="K500" s="110">
        <f t="shared" si="202"/>
        <v>0</v>
      </c>
      <c r="L500" s="19"/>
      <c r="M500" s="14"/>
      <c r="N500" s="20"/>
      <c r="O500" s="110">
        <f t="shared" si="211"/>
        <v>230.77778000000001</v>
      </c>
      <c r="P500" s="2">
        <v>0</v>
      </c>
      <c r="Q500" s="2">
        <v>230.77778000000001</v>
      </c>
      <c r="R500" s="2">
        <v>0</v>
      </c>
      <c r="S500" s="110">
        <v>0</v>
      </c>
      <c r="T500" s="2" t="s">
        <v>128</v>
      </c>
      <c r="U500" s="2" t="s">
        <v>128</v>
      </c>
      <c r="V500" s="2" t="s">
        <v>128</v>
      </c>
      <c r="W500" s="110">
        <v>0</v>
      </c>
      <c r="X500" s="2" t="s">
        <v>128</v>
      </c>
      <c r="Y500" s="2" t="s">
        <v>128</v>
      </c>
      <c r="Z500" s="2" t="s">
        <v>128</v>
      </c>
      <c r="AA500" s="103">
        <f t="shared" si="204"/>
        <v>0</v>
      </c>
      <c r="AB500" s="2">
        <f t="shared" si="192"/>
        <v>0</v>
      </c>
      <c r="AC500" s="110">
        <f t="shared" si="205"/>
        <v>0</v>
      </c>
      <c r="AD500" s="112">
        <f t="shared" si="205"/>
        <v>0</v>
      </c>
      <c r="AE500" s="110">
        <f t="shared" si="212"/>
        <v>0</v>
      </c>
      <c r="AF500" s="2">
        <v>0</v>
      </c>
      <c r="AG500" s="110">
        <v>0</v>
      </c>
      <c r="AH500" s="112">
        <v>0</v>
      </c>
      <c r="AI500" s="14"/>
      <c r="AJ500" s="14"/>
      <c r="AL500" s="3"/>
      <c r="AM500" s="3"/>
    </row>
    <row r="501" spans="1:39" ht="19.899999999999999" customHeight="1" x14ac:dyDescent="0.2">
      <c r="A501" s="86"/>
      <c r="B501" s="114" t="s">
        <v>25</v>
      </c>
      <c r="C501" s="2">
        <v>6500</v>
      </c>
      <c r="D501" s="2"/>
      <c r="E501" s="2">
        <v>0</v>
      </c>
      <c r="F501" s="2">
        <v>0</v>
      </c>
      <c r="G501" s="110">
        <f t="shared" si="201"/>
        <v>0</v>
      </c>
      <c r="H501" s="2"/>
      <c r="I501" s="2"/>
      <c r="J501" s="2"/>
      <c r="K501" s="110">
        <f t="shared" si="202"/>
        <v>0</v>
      </c>
      <c r="L501" s="19"/>
      <c r="M501" s="14"/>
      <c r="N501" s="20"/>
      <c r="O501" s="110">
        <f t="shared" si="211"/>
        <v>0</v>
      </c>
      <c r="P501" s="2">
        <v>0</v>
      </c>
      <c r="Q501" s="2">
        <v>0</v>
      </c>
      <c r="R501" s="2">
        <v>0</v>
      </c>
      <c r="S501" s="110">
        <v>0</v>
      </c>
      <c r="T501" s="2" t="s">
        <v>128</v>
      </c>
      <c r="U501" s="2" t="s">
        <v>128</v>
      </c>
      <c r="V501" s="2" t="s">
        <v>128</v>
      </c>
      <c r="W501" s="110">
        <v>0</v>
      </c>
      <c r="X501" s="2" t="s">
        <v>128</v>
      </c>
      <c r="Y501" s="2" t="s">
        <v>128</v>
      </c>
      <c r="Z501" s="2" t="s">
        <v>128</v>
      </c>
      <c r="AA501" s="103">
        <f t="shared" si="204"/>
        <v>0</v>
      </c>
      <c r="AB501" s="2">
        <f t="shared" si="192"/>
        <v>0</v>
      </c>
      <c r="AC501" s="110">
        <f t="shared" si="205"/>
        <v>0</v>
      </c>
      <c r="AD501" s="112">
        <f t="shared" si="205"/>
        <v>0</v>
      </c>
      <c r="AE501" s="110">
        <f t="shared" si="212"/>
        <v>0</v>
      </c>
      <c r="AF501" s="2">
        <v>0</v>
      </c>
      <c r="AG501" s="110">
        <v>0</v>
      </c>
      <c r="AH501" s="112">
        <v>0</v>
      </c>
      <c r="AI501" s="14"/>
      <c r="AJ501" s="14"/>
      <c r="AL501" s="3"/>
      <c r="AM501" s="3"/>
    </row>
    <row r="502" spans="1:39" ht="19.899999999999999" customHeight="1" x14ac:dyDescent="0.2">
      <c r="A502" s="86"/>
      <c r="B502" s="114" t="s">
        <v>26</v>
      </c>
      <c r="C502" s="2">
        <v>1370</v>
      </c>
      <c r="D502" s="2"/>
      <c r="E502" s="2">
        <v>0</v>
      </c>
      <c r="F502" s="2">
        <v>0</v>
      </c>
      <c r="G502" s="110">
        <f t="shared" si="201"/>
        <v>0</v>
      </c>
      <c r="H502" s="2"/>
      <c r="I502" s="2"/>
      <c r="J502" s="2"/>
      <c r="K502" s="110">
        <f t="shared" si="202"/>
        <v>0</v>
      </c>
      <c r="L502" s="19"/>
      <c r="M502" s="14"/>
      <c r="N502" s="20"/>
      <c r="O502" s="110">
        <f t="shared" si="211"/>
        <v>0</v>
      </c>
      <c r="P502" s="2">
        <v>0</v>
      </c>
      <c r="Q502" s="2">
        <v>0</v>
      </c>
      <c r="R502" s="2">
        <v>0</v>
      </c>
      <c r="S502" s="110">
        <v>0</v>
      </c>
      <c r="T502" s="2" t="s">
        <v>128</v>
      </c>
      <c r="U502" s="2" t="s">
        <v>128</v>
      </c>
      <c r="V502" s="2" t="s">
        <v>128</v>
      </c>
      <c r="W502" s="110">
        <v>0</v>
      </c>
      <c r="X502" s="2" t="s">
        <v>128</v>
      </c>
      <c r="Y502" s="2" t="s">
        <v>128</v>
      </c>
      <c r="Z502" s="2" t="s">
        <v>128</v>
      </c>
      <c r="AA502" s="103">
        <f t="shared" si="204"/>
        <v>0</v>
      </c>
      <c r="AB502" s="2">
        <f t="shared" si="192"/>
        <v>0</v>
      </c>
      <c r="AC502" s="110">
        <f t="shared" si="205"/>
        <v>0</v>
      </c>
      <c r="AD502" s="112">
        <f t="shared" si="205"/>
        <v>0</v>
      </c>
      <c r="AE502" s="110">
        <f t="shared" si="212"/>
        <v>0</v>
      </c>
      <c r="AF502" s="2">
        <v>0</v>
      </c>
      <c r="AG502" s="110">
        <v>0</v>
      </c>
      <c r="AH502" s="112">
        <v>0</v>
      </c>
      <c r="AI502" s="14"/>
      <c r="AJ502" s="14"/>
      <c r="AL502" s="3"/>
      <c r="AM502" s="3"/>
    </row>
    <row r="503" spans="1:39" ht="19.899999999999999" customHeight="1" x14ac:dyDescent="0.2">
      <c r="A503" s="86"/>
      <c r="B503" s="114" t="s">
        <v>27</v>
      </c>
      <c r="C503" s="2">
        <v>411.14882999999998</v>
      </c>
      <c r="D503" s="2">
        <f>C503</f>
        <v>411.14882999999998</v>
      </c>
      <c r="E503" s="2">
        <v>12.452680000000001</v>
      </c>
      <c r="F503" s="2">
        <v>12.452680000000001</v>
      </c>
      <c r="G503" s="110">
        <f t="shared" si="201"/>
        <v>0</v>
      </c>
      <c r="H503" s="2"/>
      <c r="I503" s="2"/>
      <c r="J503" s="2"/>
      <c r="K503" s="110">
        <f t="shared" si="202"/>
        <v>0</v>
      </c>
      <c r="L503" s="19"/>
      <c r="M503" s="14"/>
      <c r="N503" s="20"/>
      <c r="O503" s="110">
        <f t="shared" si="211"/>
        <v>10.62221999999999</v>
      </c>
      <c r="P503" s="2">
        <v>0</v>
      </c>
      <c r="Q503" s="2">
        <v>10.62221999999999</v>
      </c>
      <c r="R503" s="2">
        <v>0</v>
      </c>
      <c r="S503" s="110">
        <f>SUM(T503:V503)</f>
        <v>0</v>
      </c>
      <c r="T503" s="2">
        <f>SUM(T499)-SUM(T500:T502)</f>
        <v>0</v>
      </c>
      <c r="U503" s="2">
        <f>SUM(U499)-SUM(U500:U502)</f>
        <v>0</v>
      </c>
      <c r="V503" s="2">
        <f>SUM(V499)-SUM(V500:V502)</f>
        <v>0</v>
      </c>
      <c r="W503" s="110">
        <f>SUM(X503:Z503)</f>
        <v>0</v>
      </c>
      <c r="X503" s="2">
        <f>SUM(X499)-SUM(X500:X502)</f>
        <v>0</v>
      </c>
      <c r="Y503" s="2">
        <f>SUM(Y499)-SUM(Y500:Y502)</f>
        <v>0</v>
      </c>
      <c r="Z503" s="2">
        <f>SUM(Z499)-SUM(Z500:Z502)</f>
        <v>0</v>
      </c>
      <c r="AA503" s="103">
        <f t="shared" si="204"/>
        <v>0</v>
      </c>
      <c r="AB503" s="2">
        <f t="shared" si="192"/>
        <v>0</v>
      </c>
      <c r="AC503" s="110">
        <f t="shared" si="205"/>
        <v>0</v>
      </c>
      <c r="AD503" s="112">
        <f t="shared" si="205"/>
        <v>0</v>
      </c>
      <c r="AE503" s="110">
        <f t="shared" si="212"/>
        <v>0</v>
      </c>
      <c r="AF503" s="2">
        <v>0</v>
      </c>
      <c r="AG503" s="110">
        <v>0</v>
      </c>
      <c r="AH503" s="112">
        <v>0</v>
      </c>
      <c r="AI503" s="14"/>
      <c r="AJ503" s="14"/>
      <c r="AL503" s="3"/>
      <c r="AM503" s="3"/>
    </row>
    <row r="504" spans="1:39" ht="87" customHeight="1" x14ac:dyDescent="0.2">
      <c r="A504" s="86">
        <v>87</v>
      </c>
      <c r="B504" s="120" t="s">
        <v>216</v>
      </c>
      <c r="C504" s="24">
        <v>12152.256205155834</v>
      </c>
      <c r="D504" s="24">
        <f>SUM(D505:D508)</f>
        <v>1083.6002051558341</v>
      </c>
      <c r="E504" s="24">
        <v>11646.927345155835</v>
      </c>
      <c r="F504" s="24">
        <v>11646.927345155835</v>
      </c>
      <c r="G504" s="108">
        <f t="shared" si="201"/>
        <v>0</v>
      </c>
      <c r="H504" s="108">
        <f>SUM(H505:H508)</f>
        <v>0</v>
      </c>
      <c r="I504" s="108">
        <f>SUM(I505:I508)</f>
        <v>0</v>
      </c>
      <c r="J504" s="108">
        <f>SUM(J505:J508)</f>
        <v>0</v>
      </c>
      <c r="K504" s="108">
        <f t="shared" si="202"/>
        <v>0</v>
      </c>
      <c r="L504" s="24">
        <f>SUM(L505:L508)</f>
        <v>0</v>
      </c>
      <c r="M504" s="24">
        <f>SUM(M505:M508)</f>
        <v>0</v>
      </c>
      <c r="N504" s="24">
        <f>SUM(N505:N508)</f>
        <v>0</v>
      </c>
      <c r="O504" s="108">
        <f t="shared" si="211"/>
        <v>505.4</v>
      </c>
      <c r="P504" s="24">
        <v>0</v>
      </c>
      <c r="Q504" s="24">
        <v>505.4</v>
      </c>
      <c r="R504" s="24">
        <v>0</v>
      </c>
      <c r="S504" s="110">
        <f>SUM(T504,U504,V504)</f>
        <v>505.32886000000002</v>
      </c>
      <c r="T504" s="2" t="s">
        <v>128</v>
      </c>
      <c r="U504" s="2">
        <v>505.32886000000002</v>
      </c>
      <c r="V504" s="2" t="s">
        <v>128</v>
      </c>
      <c r="W504" s="29">
        <f>SUM(X504,Y504,Z504)</f>
        <v>505.32885999999996</v>
      </c>
      <c r="X504" s="111" t="s">
        <v>128</v>
      </c>
      <c r="Y504" s="111">
        <v>505.32885999999996</v>
      </c>
      <c r="Z504" s="111" t="s">
        <v>128</v>
      </c>
      <c r="AA504" s="103">
        <f t="shared" si="204"/>
        <v>0</v>
      </c>
      <c r="AB504" s="2">
        <f t="shared" si="192"/>
        <v>0</v>
      </c>
      <c r="AC504" s="110">
        <f t="shared" si="205"/>
        <v>0</v>
      </c>
      <c r="AD504" s="112">
        <f t="shared" si="205"/>
        <v>0</v>
      </c>
      <c r="AE504" s="29">
        <f t="shared" si="212"/>
        <v>0</v>
      </c>
      <c r="AF504" s="111">
        <f>SUM(AF505:AF508)</f>
        <v>0</v>
      </c>
      <c r="AG504" s="29">
        <f t="shared" ref="AG504:AH504" si="215">SUM(AG505:AG508)</f>
        <v>0</v>
      </c>
      <c r="AH504" s="113">
        <f t="shared" si="215"/>
        <v>0</v>
      </c>
      <c r="AI504" s="123"/>
      <c r="AJ504" s="123"/>
      <c r="AL504" s="3"/>
      <c r="AM504" s="3"/>
    </row>
    <row r="505" spans="1:39" ht="19.899999999999999" customHeight="1" x14ac:dyDescent="0.2">
      <c r="A505" s="86"/>
      <c r="B505" s="114" t="s">
        <v>24</v>
      </c>
      <c r="C505" s="2">
        <v>0</v>
      </c>
      <c r="D505" s="2">
        <f>C505</f>
        <v>0</v>
      </c>
      <c r="E505" s="2">
        <v>0</v>
      </c>
      <c r="F505" s="2">
        <v>0</v>
      </c>
      <c r="G505" s="110">
        <f t="shared" si="201"/>
        <v>0</v>
      </c>
      <c r="H505" s="2"/>
      <c r="I505" s="2"/>
      <c r="J505" s="2"/>
      <c r="K505" s="110">
        <f t="shared" si="202"/>
        <v>0</v>
      </c>
      <c r="L505" s="19"/>
      <c r="M505" s="14"/>
      <c r="N505" s="20"/>
      <c r="O505" s="110">
        <f t="shared" si="211"/>
        <v>0</v>
      </c>
      <c r="P505" s="2">
        <v>0</v>
      </c>
      <c r="Q505" s="2">
        <v>0</v>
      </c>
      <c r="R505" s="2">
        <v>0</v>
      </c>
      <c r="S505" s="110">
        <v>0</v>
      </c>
      <c r="T505" s="2" t="s">
        <v>128</v>
      </c>
      <c r="U505" s="2" t="s">
        <v>128</v>
      </c>
      <c r="V505" s="2" t="s">
        <v>128</v>
      </c>
      <c r="W505" s="110">
        <v>0</v>
      </c>
      <c r="X505" s="2" t="s">
        <v>128</v>
      </c>
      <c r="Y505" s="2" t="s">
        <v>128</v>
      </c>
      <c r="Z505" s="2" t="s">
        <v>128</v>
      </c>
      <c r="AA505" s="103">
        <f t="shared" si="204"/>
        <v>0</v>
      </c>
      <c r="AB505" s="2">
        <f t="shared" si="192"/>
        <v>0</v>
      </c>
      <c r="AC505" s="110">
        <f t="shared" si="205"/>
        <v>0</v>
      </c>
      <c r="AD505" s="112">
        <f t="shared" si="205"/>
        <v>0</v>
      </c>
      <c r="AE505" s="110">
        <f t="shared" si="212"/>
        <v>0</v>
      </c>
      <c r="AF505" s="2">
        <v>0</v>
      </c>
      <c r="AG505" s="110">
        <v>0</v>
      </c>
      <c r="AH505" s="112">
        <v>0</v>
      </c>
      <c r="AI505" s="14"/>
      <c r="AJ505" s="14"/>
      <c r="AL505" s="3"/>
      <c r="AM505" s="3"/>
    </row>
    <row r="506" spans="1:39" ht="19.899999999999999" customHeight="1" x14ac:dyDescent="0.2">
      <c r="A506" s="86"/>
      <c r="B506" s="114" t="s">
        <v>25</v>
      </c>
      <c r="C506" s="2">
        <v>11068.656000000001</v>
      </c>
      <c r="D506" s="2"/>
      <c r="E506" s="2">
        <v>11068.656000000001</v>
      </c>
      <c r="F506" s="2">
        <v>11068.656000000001</v>
      </c>
      <c r="G506" s="110">
        <f t="shared" si="201"/>
        <v>0</v>
      </c>
      <c r="H506" s="2"/>
      <c r="I506" s="2"/>
      <c r="J506" s="2"/>
      <c r="K506" s="110">
        <f t="shared" si="202"/>
        <v>0</v>
      </c>
      <c r="L506" s="19"/>
      <c r="M506" s="14"/>
      <c r="N506" s="20"/>
      <c r="O506" s="110">
        <f t="shared" si="211"/>
        <v>0</v>
      </c>
      <c r="P506" s="2">
        <v>0</v>
      </c>
      <c r="Q506" s="2">
        <v>0</v>
      </c>
      <c r="R506" s="2">
        <v>0</v>
      </c>
      <c r="S506" s="110">
        <v>0</v>
      </c>
      <c r="T506" s="2" t="s">
        <v>128</v>
      </c>
      <c r="U506" s="2" t="s">
        <v>128</v>
      </c>
      <c r="V506" s="2" t="s">
        <v>128</v>
      </c>
      <c r="W506" s="110">
        <v>0</v>
      </c>
      <c r="X506" s="2" t="s">
        <v>128</v>
      </c>
      <c r="Y506" s="2" t="s">
        <v>128</v>
      </c>
      <c r="Z506" s="2" t="s">
        <v>128</v>
      </c>
      <c r="AA506" s="103">
        <f t="shared" si="204"/>
        <v>0</v>
      </c>
      <c r="AB506" s="2">
        <f t="shared" si="192"/>
        <v>0</v>
      </c>
      <c r="AC506" s="110">
        <f t="shared" si="205"/>
        <v>0</v>
      </c>
      <c r="AD506" s="112">
        <f t="shared" si="205"/>
        <v>0</v>
      </c>
      <c r="AE506" s="110">
        <f t="shared" si="212"/>
        <v>0</v>
      </c>
      <c r="AF506" s="2">
        <v>0</v>
      </c>
      <c r="AG506" s="110">
        <v>0</v>
      </c>
      <c r="AH506" s="112">
        <v>0</v>
      </c>
      <c r="AI506" s="14"/>
      <c r="AJ506" s="14"/>
      <c r="AL506" s="3"/>
      <c r="AM506" s="3"/>
    </row>
    <row r="507" spans="1:39" ht="19.899999999999999" customHeight="1" x14ac:dyDescent="0.2">
      <c r="A507" s="86"/>
      <c r="B507" s="114" t="s">
        <v>26</v>
      </c>
      <c r="C507" s="2">
        <v>0</v>
      </c>
      <c r="D507" s="2"/>
      <c r="E507" s="2">
        <v>0</v>
      </c>
      <c r="F507" s="2">
        <v>0</v>
      </c>
      <c r="G507" s="110">
        <f t="shared" si="201"/>
        <v>0</v>
      </c>
      <c r="H507" s="2"/>
      <c r="I507" s="2"/>
      <c r="J507" s="2"/>
      <c r="K507" s="110">
        <f t="shared" si="202"/>
        <v>0</v>
      </c>
      <c r="L507" s="19"/>
      <c r="M507" s="14"/>
      <c r="N507" s="20"/>
      <c r="O507" s="110">
        <f t="shared" si="211"/>
        <v>0</v>
      </c>
      <c r="P507" s="2">
        <v>0</v>
      </c>
      <c r="Q507" s="2">
        <v>0</v>
      </c>
      <c r="R507" s="2">
        <v>0</v>
      </c>
      <c r="S507" s="110">
        <v>0</v>
      </c>
      <c r="T507" s="2" t="s">
        <v>128</v>
      </c>
      <c r="U507" s="2" t="s">
        <v>128</v>
      </c>
      <c r="V507" s="2" t="s">
        <v>128</v>
      </c>
      <c r="W507" s="110">
        <v>0</v>
      </c>
      <c r="X507" s="2" t="s">
        <v>128</v>
      </c>
      <c r="Y507" s="2" t="s">
        <v>128</v>
      </c>
      <c r="Z507" s="2" t="s">
        <v>128</v>
      </c>
      <c r="AA507" s="103">
        <f t="shared" si="204"/>
        <v>0</v>
      </c>
      <c r="AB507" s="2">
        <f t="shared" ref="AB507:AB509" si="216">SUM(X507,H507)-SUM(L507)-SUM(T507,-AF507)</f>
        <v>0</v>
      </c>
      <c r="AC507" s="110">
        <f t="shared" si="205"/>
        <v>0</v>
      </c>
      <c r="AD507" s="112">
        <f t="shared" si="205"/>
        <v>0</v>
      </c>
      <c r="AE507" s="110">
        <f t="shared" si="212"/>
        <v>0</v>
      </c>
      <c r="AF507" s="2">
        <v>0</v>
      </c>
      <c r="AG507" s="110">
        <v>0</v>
      </c>
      <c r="AH507" s="112">
        <v>0</v>
      </c>
      <c r="AI507" s="14"/>
      <c r="AJ507" s="14"/>
      <c r="AL507" s="3"/>
      <c r="AM507" s="3"/>
    </row>
    <row r="508" spans="1:39" ht="19.899999999999999" customHeight="1" x14ac:dyDescent="0.2">
      <c r="A508" s="86"/>
      <c r="B508" s="114" t="s">
        <v>27</v>
      </c>
      <c r="C508" s="2">
        <v>1083.6002051558341</v>
      </c>
      <c r="D508" s="2">
        <f>C508</f>
        <v>1083.6002051558341</v>
      </c>
      <c r="E508" s="2">
        <v>578.27134515583396</v>
      </c>
      <c r="F508" s="2">
        <v>578.27134515583396</v>
      </c>
      <c r="G508" s="110">
        <f t="shared" si="201"/>
        <v>0</v>
      </c>
      <c r="H508" s="2"/>
      <c r="I508" s="2"/>
      <c r="J508" s="2"/>
      <c r="K508" s="110">
        <f t="shared" si="202"/>
        <v>0</v>
      </c>
      <c r="L508" s="19"/>
      <c r="M508" s="14"/>
      <c r="N508" s="20"/>
      <c r="O508" s="110">
        <f t="shared" si="211"/>
        <v>505.4</v>
      </c>
      <c r="P508" s="2">
        <v>0</v>
      </c>
      <c r="Q508" s="2">
        <v>505.4</v>
      </c>
      <c r="R508" s="2">
        <v>0</v>
      </c>
      <c r="S508" s="110">
        <f>SUM(T508:V508)</f>
        <v>505.32886000000002</v>
      </c>
      <c r="T508" s="2">
        <f>SUM(T504)-SUM(T505:T507)</f>
        <v>0</v>
      </c>
      <c r="U508" s="2">
        <f>SUM(U504)-SUM(U505:U507)</f>
        <v>505.32886000000002</v>
      </c>
      <c r="V508" s="2">
        <f>SUM(V504)-SUM(V505:V507)</f>
        <v>0</v>
      </c>
      <c r="W508" s="110">
        <f>SUM(X508:Z508)</f>
        <v>505.32885999999996</v>
      </c>
      <c r="X508" s="2">
        <f>SUM(X504)-SUM(X505:X507)</f>
        <v>0</v>
      </c>
      <c r="Y508" s="2">
        <f>SUM(Y504)-SUM(Y505:Y507)</f>
        <v>505.32885999999996</v>
      </c>
      <c r="Z508" s="2">
        <f>SUM(Z504)-SUM(Z505:Z507)</f>
        <v>0</v>
      </c>
      <c r="AA508" s="103">
        <f t="shared" si="204"/>
        <v>0</v>
      </c>
      <c r="AB508" s="2">
        <f t="shared" si="216"/>
        <v>0</v>
      </c>
      <c r="AC508" s="110">
        <f t="shared" si="205"/>
        <v>0</v>
      </c>
      <c r="AD508" s="112">
        <f t="shared" si="205"/>
        <v>0</v>
      </c>
      <c r="AE508" s="110">
        <f t="shared" si="212"/>
        <v>0</v>
      </c>
      <c r="AF508" s="2">
        <v>0</v>
      </c>
      <c r="AG508" s="110">
        <v>0</v>
      </c>
      <c r="AH508" s="112">
        <v>0</v>
      </c>
      <c r="AI508" s="14"/>
      <c r="AJ508" s="14"/>
      <c r="AL508" s="3"/>
      <c r="AM508" s="3"/>
    </row>
    <row r="509" spans="1:39" ht="62.25" customHeight="1" x14ac:dyDescent="0.2">
      <c r="A509" s="86">
        <v>88</v>
      </c>
      <c r="B509" s="120" t="s">
        <v>285</v>
      </c>
      <c r="C509" s="24">
        <v>10191.266659999999</v>
      </c>
      <c r="D509" s="24">
        <f>SUM(D510:D513)</f>
        <v>0</v>
      </c>
      <c r="E509" s="24">
        <v>10136.266659999999</v>
      </c>
      <c r="F509" s="24">
        <v>10136.266659999999</v>
      </c>
      <c r="G509" s="108">
        <f t="shared" si="201"/>
        <v>0</v>
      </c>
      <c r="H509" s="108">
        <f>SUM(H510:H513)</f>
        <v>0</v>
      </c>
      <c r="I509" s="108">
        <f>SUM(I510:I513)</f>
        <v>0</v>
      </c>
      <c r="J509" s="108">
        <f>SUM(J510:J513)</f>
        <v>0</v>
      </c>
      <c r="K509" s="108">
        <f t="shared" si="202"/>
        <v>0</v>
      </c>
      <c r="L509" s="24">
        <f>SUM(L510:L513)</f>
        <v>0</v>
      </c>
      <c r="M509" s="24">
        <f>SUM(M510:M513)</f>
        <v>0</v>
      </c>
      <c r="N509" s="24">
        <f>SUM(N510:N513)</f>
        <v>0</v>
      </c>
      <c r="O509" s="108">
        <f t="shared" si="211"/>
        <v>55</v>
      </c>
      <c r="P509" s="24">
        <v>0</v>
      </c>
      <c r="Q509" s="24">
        <v>55</v>
      </c>
      <c r="R509" s="24">
        <v>0</v>
      </c>
      <c r="S509" s="110">
        <f>SUM(T509,U509,V509)</f>
        <v>0</v>
      </c>
      <c r="T509" s="2" t="s">
        <v>128</v>
      </c>
      <c r="U509" s="2" t="s">
        <v>128</v>
      </c>
      <c r="V509" s="2" t="s">
        <v>128</v>
      </c>
      <c r="W509" s="29">
        <f>SUM(X509,Y509,Z509)</f>
        <v>0</v>
      </c>
      <c r="X509" s="111" t="s">
        <v>128</v>
      </c>
      <c r="Y509" s="111" t="s">
        <v>128</v>
      </c>
      <c r="Z509" s="111" t="s">
        <v>128</v>
      </c>
      <c r="AA509" s="103">
        <f t="shared" si="204"/>
        <v>0</v>
      </c>
      <c r="AB509" s="2">
        <f t="shared" si="216"/>
        <v>0</v>
      </c>
      <c r="AC509" s="110">
        <f t="shared" ref="AC509:AD513" si="217">SUM(Y509,I509)-SUM(M509)-SUM(U509,-AG509)</f>
        <v>0</v>
      </c>
      <c r="AD509" s="112">
        <f t="shared" si="217"/>
        <v>0</v>
      </c>
      <c r="AE509" s="29">
        <f t="shared" si="212"/>
        <v>0</v>
      </c>
      <c r="AF509" s="111">
        <f>SUM(AF510:AF513)</f>
        <v>0</v>
      </c>
      <c r="AG509" s="29">
        <f t="shared" ref="AG509:AH509" si="218">SUM(AG510:AG513)</f>
        <v>0</v>
      </c>
      <c r="AH509" s="113">
        <f t="shared" si="218"/>
        <v>0</v>
      </c>
      <c r="AI509" s="123"/>
      <c r="AJ509" s="123"/>
      <c r="AL509" s="3"/>
      <c r="AM509" s="3"/>
    </row>
    <row r="510" spans="1:39" ht="19.899999999999999" customHeight="1" x14ac:dyDescent="0.2">
      <c r="A510" s="86"/>
      <c r="B510" s="114" t="s">
        <v>24</v>
      </c>
      <c r="C510" s="2">
        <v>0</v>
      </c>
      <c r="D510" s="2">
        <f>C510</f>
        <v>0</v>
      </c>
      <c r="E510" s="2">
        <v>0</v>
      </c>
      <c r="F510" s="2">
        <v>0</v>
      </c>
      <c r="G510" s="110">
        <f t="shared" si="201"/>
        <v>0</v>
      </c>
      <c r="H510" s="2"/>
      <c r="I510" s="2"/>
      <c r="J510" s="2"/>
      <c r="K510" s="110">
        <f t="shared" si="202"/>
        <v>0</v>
      </c>
      <c r="L510" s="19"/>
      <c r="M510" s="14"/>
      <c r="N510" s="20"/>
      <c r="O510" s="110">
        <f t="shared" si="211"/>
        <v>0</v>
      </c>
      <c r="P510" s="2">
        <v>0</v>
      </c>
      <c r="Q510" s="2">
        <v>0</v>
      </c>
      <c r="R510" s="2">
        <v>0</v>
      </c>
      <c r="S510" s="110">
        <v>0</v>
      </c>
      <c r="T510" s="2" t="s">
        <v>128</v>
      </c>
      <c r="U510" s="2" t="s">
        <v>128</v>
      </c>
      <c r="V510" s="2" t="s">
        <v>128</v>
      </c>
      <c r="W510" s="110">
        <v>0</v>
      </c>
      <c r="X510" s="2" t="s">
        <v>128</v>
      </c>
      <c r="Y510" s="2" t="s">
        <v>128</v>
      </c>
      <c r="Z510" s="2" t="s">
        <v>128</v>
      </c>
      <c r="AA510" s="103">
        <f t="shared" si="204"/>
        <v>0</v>
      </c>
      <c r="AB510" s="2">
        <f t="shared" ref="AB510:AB513" si="219">SUM(X510,H510)-SUM(L510)-SUM(T510,-AF510)</f>
        <v>0</v>
      </c>
      <c r="AC510" s="110">
        <f t="shared" si="217"/>
        <v>0</v>
      </c>
      <c r="AD510" s="112">
        <f t="shared" si="217"/>
        <v>0</v>
      </c>
      <c r="AE510" s="110">
        <f t="shared" si="212"/>
        <v>0</v>
      </c>
      <c r="AF510" s="2">
        <v>0</v>
      </c>
      <c r="AG510" s="110">
        <v>0</v>
      </c>
      <c r="AH510" s="112">
        <v>0</v>
      </c>
      <c r="AI510" s="14"/>
      <c r="AJ510" s="14"/>
      <c r="AL510" s="3"/>
      <c r="AM510" s="3"/>
    </row>
    <row r="511" spans="1:39" ht="19.899999999999999" customHeight="1" x14ac:dyDescent="0.2">
      <c r="A511" s="86"/>
      <c r="B511" s="114" t="s">
        <v>25</v>
      </c>
      <c r="C511" s="2">
        <v>10191.266659999999</v>
      </c>
      <c r="D511" s="2"/>
      <c r="E511" s="2">
        <v>10136.266659999999</v>
      </c>
      <c r="F511" s="2">
        <v>10136.266659999999</v>
      </c>
      <c r="G511" s="110">
        <f t="shared" si="201"/>
        <v>0</v>
      </c>
      <c r="H511" s="2"/>
      <c r="I511" s="2"/>
      <c r="J511" s="2"/>
      <c r="K511" s="110">
        <f t="shared" si="202"/>
        <v>0</v>
      </c>
      <c r="L511" s="19"/>
      <c r="M511" s="14"/>
      <c r="N511" s="20"/>
      <c r="O511" s="110">
        <f t="shared" si="211"/>
        <v>0</v>
      </c>
      <c r="P511" s="2">
        <v>0</v>
      </c>
      <c r="Q511" s="2">
        <v>0</v>
      </c>
      <c r="R511" s="2">
        <v>0</v>
      </c>
      <c r="S511" s="110">
        <v>0</v>
      </c>
      <c r="T511" s="2" t="s">
        <v>128</v>
      </c>
      <c r="U511" s="2" t="s">
        <v>128</v>
      </c>
      <c r="V511" s="2" t="s">
        <v>128</v>
      </c>
      <c r="W511" s="110">
        <v>0</v>
      </c>
      <c r="X511" s="2" t="s">
        <v>128</v>
      </c>
      <c r="Y511" s="2" t="s">
        <v>128</v>
      </c>
      <c r="Z511" s="2" t="s">
        <v>128</v>
      </c>
      <c r="AA511" s="103">
        <f t="shared" si="204"/>
        <v>0</v>
      </c>
      <c r="AB511" s="2">
        <f t="shared" si="219"/>
        <v>0</v>
      </c>
      <c r="AC511" s="110">
        <f t="shared" si="217"/>
        <v>0</v>
      </c>
      <c r="AD511" s="112">
        <f t="shared" si="217"/>
        <v>0</v>
      </c>
      <c r="AE511" s="110">
        <f t="shared" si="212"/>
        <v>0</v>
      </c>
      <c r="AF511" s="2">
        <v>0</v>
      </c>
      <c r="AG511" s="110">
        <v>0</v>
      </c>
      <c r="AH511" s="112">
        <v>0</v>
      </c>
      <c r="AI511" s="14"/>
      <c r="AJ511" s="14"/>
      <c r="AL511" s="3"/>
      <c r="AM511" s="3"/>
    </row>
    <row r="512" spans="1:39" ht="19.899999999999999" customHeight="1" x14ac:dyDescent="0.2">
      <c r="A512" s="86"/>
      <c r="B512" s="114" t="s">
        <v>26</v>
      </c>
      <c r="C512" s="2">
        <v>0</v>
      </c>
      <c r="D512" s="2"/>
      <c r="E512" s="2">
        <v>0</v>
      </c>
      <c r="F512" s="2">
        <v>0</v>
      </c>
      <c r="G512" s="110">
        <f t="shared" si="201"/>
        <v>0</v>
      </c>
      <c r="H512" s="2"/>
      <c r="I512" s="2"/>
      <c r="J512" s="2"/>
      <c r="K512" s="110">
        <f t="shared" si="202"/>
        <v>0</v>
      </c>
      <c r="L512" s="19"/>
      <c r="M512" s="14"/>
      <c r="N512" s="20"/>
      <c r="O512" s="110">
        <f t="shared" si="211"/>
        <v>0</v>
      </c>
      <c r="P512" s="2">
        <v>0</v>
      </c>
      <c r="Q512" s="2">
        <v>0</v>
      </c>
      <c r="R512" s="2">
        <v>0</v>
      </c>
      <c r="S512" s="110">
        <v>0</v>
      </c>
      <c r="T512" s="2" t="s">
        <v>128</v>
      </c>
      <c r="U512" s="2" t="s">
        <v>128</v>
      </c>
      <c r="V512" s="2" t="s">
        <v>128</v>
      </c>
      <c r="W512" s="110">
        <v>0</v>
      </c>
      <c r="X512" s="2" t="s">
        <v>128</v>
      </c>
      <c r="Y512" s="2" t="s">
        <v>128</v>
      </c>
      <c r="Z512" s="2" t="s">
        <v>128</v>
      </c>
      <c r="AA512" s="103">
        <f t="shared" si="204"/>
        <v>0</v>
      </c>
      <c r="AB512" s="2">
        <f t="shared" si="219"/>
        <v>0</v>
      </c>
      <c r="AC512" s="110">
        <f t="shared" si="217"/>
        <v>0</v>
      </c>
      <c r="AD512" s="112">
        <f t="shared" si="217"/>
        <v>0</v>
      </c>
      <c r="AE512" s="110">
        <f t="shared" si="212"/>
        <v>0</v>
      </c>
      <c r="AF512" s="2">
        <v>0</v>
      </c>
      <c r="AG512" s="110">
        <v>0</v>
      </c>
      <c r="AH512" s="112">
        <v>0</v>
      </c>
      <c r="AI512" s="14"/>
      <c r="AJ512" s="14"/>
      <c r="AL512" s="3"/>
      <c r="AM512" s="3"/>
    </row>
    <row r="513" spans="1:39" ht="19.899999999999999" customHeight="1" x14ac:dyDescent="0.2">
      <c r="A513" s="86"/>
      <c r="B513" s="114" t="s">
        <v>27</v>
      </c>
      <c r="C513" s="2">
        <v>0</v>
      </c>
      <c r="D513" s="2">
        <f>C513</f>
        <v>0</v>
      </c>
      <c r="E513" s="2">
        <v>0</v>
      </c>
      <c r="F513" s="2">
        <v>0</v>
      </c>
      <c r="G513" s="110">
        <f t="shared" si="201"/>
        <v>0</v>
      </c>
      <c r="H513" s="2"/>
      <c r="I513" s="2"/>
      <c r="J513" s="2"/>
      <c r="K513" s="110">
        <f t="shared" si="202"/>
        <v>0</v>
      </c>
      <c r="L513" s="19"/>
      <c r="M513" s="14"/>
      <c r="N513" s="20"/>
      <c r="O513" s="110">
        <f t="shared" si="211"/>
        <v>55</v>
      </c>
      <c r="P513" s="2">
        <v>0</v>
      </c>
      <c r="Q513" s="2">
        <v>55</v>
      </c>
      <c r="R513" s="2">
        <v>0</v>
      </c>
      <c r="S513" s="110">
        <f>SUM(T513:V513)</f>
        <v>0</v>
      </c>
      <c r="T513" s="2">
        <f>SUM(T509)-SUM(T510:T512)</f>
        <v>0</v>
      </c>
      <c r="U513" s="2">
        <f>SUM(U509)-SUM(U510:U512)</f>
        <v>0</v>
      </c>
      <c r="V513" s="2">
        <f>SUM(V509)-SUM(V510:V512)</f>
        <v>0</v>
      </c>
      <c r="W513" s="110">
        <f>SUM(X513:Z513)</f>
        <v>0</v>
      </c>
      <c r="X513" s="2">
        <f>SUM(X509)-SUM(X510:X512)</f>
        <v>0</v>
      </c>
      <c r="Y513" s="2">
        <f>SUM(Y509)-SUM(Y510:Y512)</f>
        <v>0</v>
      </c>
      <c r="Z513" s="2">
        <f>SUM(Z509)-SUM(Z510:Z512)</f>
        <v>0</v>
      </c>
      <c r="AA513" s="103">
        <f t="shared" si="204"/>
        <v>0</v>
      </c>
      <c r="AB513" s="2">
        <f t="shared" si="219"/>
        <v>0</v>
      </c>
      <c r="AC513" s="110">
        <f t="shared" si="217"/>
        <v>0</v>
      </c>
      <c r="AD513" s="112">
        <f t="shared" si="217"/>
        <v>0</v>
      </c>
      <c r="AE513" s="110">
        <f t="shared" si="212"/>
        <v>0</v>
      </c>
      <c r="AF513" s="2">
        <v>0</v>
      </c>
      <c r="AG513" s="110">
        <v>0</v>
      </c>
      <c r="AH513" s="112">
        <v>0</v>
      </c>
      <c r="AI513" s="14"/>
      <c r="AJ513" s="14"/>
      <c r="AL513" s="3"/>
      <c r="AM513" s="3"/>
    </row>
    <row r="514" spans="1:39" ht="36" customHeight="1" x14ac:dyDescent="0.2">
      <c r="A514" s="115"/>
      <c r="B514" s="122" t="s">
        <v>85</v>
      </c>
      <c r="C514" s="14">
        <f t="shared" ref="C514:AH514" si="220">SUM(C515,C520)</f>
        <v>5739969.9653899996</v>
      </c>
      <c r="D514" s="14">
        <f t="shared" si="220"/>
        <v>333009.78419000003</v>
      </c>
      <c r="E514" s="14">
        <f t="shared" si="220"/>
        <v>52843.084649999997</v>
      </c>
      <c r="F514" s="14">
        <f t="shared" si="220"/>
        <v>52843.084649999997</v>
      </c>
      <c r="G514" s="14">
        <f t="shared" si="220"/>
        <v>0</v>
      </c>
      <c r="H514" s="14">
        <f t="shared" si="220"/>
        <v>0</v>
      </c>
      <c r="I514" s="14">
        <f t="shared" si="220"/>
        <v>0</v>
      </c>
      <c r="J514" s="14">
        <f t="shared" si="220"/>
        <v>0</v>
      </c>
      <c r="K514" s="14">
        <f t="shared" si="220"/>
        <v>0</v>
      </c>
      <c r="L514" s="14">
        <f t="shared" si="220"/>
        <v>0</v>
      </c>
      <c r="M514" s="14">
        <f t="shared" si="220"/>
        <v>0</v>
      </c>
      <c r="N514" s="14">
        <f t="shared" si="220"/>
        <v>0</v>
      </c>
      <c r="O514" s="14">
        <f t="shared" si="220"/>
        <v>1490640.2</v>
      </c>
      <c r="P514" s="14">
        <f t="shared" si="220"/>
        <v>1064900</v>
      </c>
      <c r="Q514" s="14">
        <f t="shared" si="220"/>
        <v>425740.2</v>
      </c>
      <c r="R514" s="14">
        <f t="shared" si="220"/>
        <v>0</v>
      </c>
      <c r="S514" s="14">
        <f t="shared" si="220"/>
        <v>1490447.1616400001</v>
      </c>
      <c r="T514" s="14">
        <f t="shared" si="220"/>
        <v>1064900</v>
      </c>
      <c r="U514" s="14">
        <f t="shared" si="220"/>
        <v>425547.16164000006</v>
      </c>
      <c r="V514" s="14">
        <f t="shared" si="220"/>
        <v>0</v>
      </c>
      <c r="W514" s="14">
        <f t="shared" si="220"/>
        <v>774822.46152999985</v>
      </c>
      <c r="X514" s="14">
        <f t="shared" si="220"/>
        <v>508850.62201999989</v>
      </c>
      <c r="Y514" s="14">
        <f t="shared" si="220"/>
        <v>265971.83950999996</v>
      </c>
      <c r="Z514" s="14">
        <f t="shared" si="220"/>
        <v>0</v>
      </c>
      <c r="AA514" s="14">
        <f t="shared" si="220"/>
        <v>-9.9999975645914674E-5</v>
      </c>
      <c r="AB514" s="14">
        <f t="shared" si="220"/>
        <v>0</v>
      </c>
      <c r="AC514" s="14">
        <f t="shared" si="220"/>
        <v>-9.9999975645914674E-5</v>
      </c>
      <c r="AD514" s="14">
        <f t="shared" si="220"/>
        <v>0</v>
      </c>
      <c r="AE514" s="14">
        <f t="shared" si="220"/>
        <v>715624.7000099998</v>
      </c>
      <c r="AF514" s="14">
        <f t="shared" si="220"/>
        <v>556049.37797999987</v>
      </c>
      <c r="AG514" s="14">
        <f t="shared" si="220"/>
        <v>159575.32202999998</v>
      </c>
      <c r="AH514" s="14">
        <f t="shared" si="220"/>
        <v>0</v>
      </c>
      <c r="AI514" s="14"/>
      <c r="AJ514" s="14"/>
      <c r="AL514" s="3"/>
      <c r="AM514" s="3"/>
    </row>
    <row r="515" spans="1:39" ht="73.5" customHeight="1" x14ac:dyDescent="0.2">
      <c r="A515" s="115">
        <v>89</v>
      </c>
      <c r="B515" s="120" t="s">
        <v>217</v>
      </c>
      <c r="C515" s="24">
        <v>5499586.5826699995</v>
      </c>
      <c r="D515" s="24">
        <f>SUM(D516:D519)</f>
        <v>287557.17267</v>
      </c>
      <c r="E515" s="24">
        <v>52843.084649999997</v>
      </c>
      <c r="F515" s="24">
        <v>52843.084649999997</v>
      </c>
      <c r="G515" s="108">
        <f t="shared" ref="G515:G524" si="221">H515+I515+J515</f>
        <v>0</v>
      </c>
      <c r="H515" s="108">
        <f>SUM(H516:H519)</f>
        <v>0</v>
      </c>
      <c r="I515" s="108">
        <f>SUM(I516:I519)</f>
        <v>0</v>
      </c>
      <c r="J515" s="108">
        <f>SUM(J516:J519)</f>
        <v>0</v>
      </c>
      <c r="K515" s="108">
        <f t="shared" ref="K515:K524" si="222">L515+M515+N515</f>
        <v>0</v>
      </c>
      <c r="L515" s="24">
        <f>SUM(L516:L519)</f>
        <v>0</v>
      </c>
      <c r="M515" s="24">
        <f>SUM(M516:M519)</f>
        <v>0</v>
      </c>
      <c r="N515" s="24">
        <f>SUM(N516:N519)</f>
        <v>0</v>
      </c>
      <c r="O515" s="108">
        <f t="shared" ref="O515:O524" si="223">P515+Q515+R515</f>
        <v>1363140.2</v>
      </c>
      <c r="P515" s="24">
        <v>1064900</v>
      </c>
      <c r="Q515" s="24">
        <v>298240.2</v>
      </c>
      <c r="R515" s="24">
        <v>0</v>
      </c>
      <c r="S515" s="110">
        <f>SUM(T515,U515,V515)</f>
        <v>1363140.1380500002</v>
      </c>
      <c r="T515" s="2">
        <f>T517</f>
        <v>1064900</v>
      </c>
      <c r="U515" s="2">
        <v>298240.13805000007</v>
      </c>
      <c r="V515" s="2" t="s">
        <v>128</v>
      </c>
      <c r="W515" s="29">
        <f>SUM(X515,Y515,Z515)</f>
        <v>692109.51167999988</v>
      </c>
      <c r="X515" s="111">
        <v>508850.62201999989</v>
      </c>
      <c r="Y515" s="111">
        <v>183258.88965999999</v>
      </c>
      <c r="Z515" s="111" t="s">
        <v>128</v>
      </c>
      <c r="AA515" s="103">
        <f t="shared" ref="AA515:AA524" si="224">SUM(AB515:AD515)</f>
        <v>0</v>
      </c>
      <c r="AB515" s="2">
        <f t="shared" ref="AB515:AB524" si="225">SUM(X515,H515)-SUM(L515)-SUM(T515,-AF515)</f>
        <v>0</v>
      </c>
      <c r="AC515" s="110">
        <f t="shared" ref="AC515:AD524" si="226">SUM(Y515,I515)-SUM(M515)-SUM(U515,-AG515)</f>
        <v>0</v>
      </c>
      <c r="AD515" s="112">
        <f t="shared" si="226"/>
        <v>0</v>
      </c>
      <c r="AE515" s="29">
        <f t="shared" ref="AE515:AE524" si="227">AF515+AG515+AH515</f>
        <v>671030.62636999984</v>
      </c>
      <c r="AF515" s="111">
        <f>SUM(AF516:AF519)</f>
        <v>556049.37797999987</v>
      </c>
      <c r="AG515" s="29">
        <f t="shared" ref="AG515:AH515" si="228">SUM(AG516:AG519)</f>
        <v>114981.24838999999</v>
      </c>
      <c r="AH515" s="113">
        <f t="shared" si="228"/>
        <v>0</v>
      </c>
      <c r="AI515" s="29"/>
      <c r="AJ515" s="29"/>
      <c r="AL515" s="3"/>
      <c r="AM515" s="3"/>
    </row>
    <row r="516" spans="1:39" ht="19.899999999999999" customHeight="1" x14ac:dyDescent="0.2">
      <c r="A516" s="115"/>
      <c r="B516" s="114" t="s">
        <v>24</v>
      </c>
      <c r="C516" s="2">
        <v>31820.807720000001</v>
      </c>
      <c r="D516" s="2">
        <f>C516</f>
        <v>31820.807720000001</v>
      </c>
      <c r="E516" s="2">
        <v>31680</v>
      </c>
      <c r="F516" s="2">
        <v>31680</v>
      </c>
      <c r="G516" s="110">
        <f t="shared" si="221"/>
        <v>0</v>
      </c>
      <c r="H516" s="2"/>
      <c r="I516" s="2"/>
      <c r="J516" s="2"/>
      <c r="K516" s="110">
        <f t="shared" si="222"/>
        <v>0</v>
      </c>
      <c r="L516" s="2"/>
      <c r="M516" s="110"/>
      <c r="N516" s="112"/>
      <c r="O516" s="110">
        <f t="shared" si="223"/>
        <v>100.21192000000001</v>
      </c>
      <c r="P516" s="2">
        <v>0</v>
      </c>
      <c r="Q516" s="2">
        <v>100.21192000000001</v>
      </c>
      <c r="R516" s="2">
        <v>0</v>
      </c>
      <c r="S516" s="110">
        <v>100.21192000000001</v>
      </c>
      <c r="T516" s="2" t="s">
        <v>128</v>
      </c>
      <c r="U516" s="2">
        <v>100.21192000000001</v>
      </c>
      <c r="V516" s="2" t="s">
        <v>128</v>
      </c>
      <c r="W516" s="110">
        <v>100.21191999999999</v>
      </c>
      <c r="X516" s="2" t="s">
        <v>128</v>
      </c>
      <c r="Y516" s="2">
        <v>100.21192000000001</v>
      </c>
      <c r="Z516" s="2" t="s">
        <v>128</v>
      </c>
      <c r="AA516" s="103">
        <f t="shared" si="224"/>
        <v>0</v>
      </c>
      <c r="AB516" s="2">
        <f t="shared" si="225"/>
        <v>0</v>
      </c>
      <c r="AC516" s="110">
        <f t="shared" si="226"/>
        <v>0</v>
      </c>
      <c r="AD516" s="112">
        <f t="shared" si="226"/>
        <v>0</v>
      </c>
      <c r="AE516" s="110">
        <f t="shared" si="227"/>
        <v>0</v>
      </c>
      <c r="AF516" s="2">
        <v>0</v>
      </c>
      <c r="AG516" s="110">
        <v>0</v>
      </c>
      <c r="AH516" s="112">
        <v>0</v>
      </c>
      <c r="AI516" s="110"/>
      <c r="AJ516" s="110"/>
      <c r="AL516" s="3"/>
      <c r="AM516" s="3"/>
    </row>
    <row r="517" spans="1:39" ht="19.899999999999999" customHeight="1" x14ac:dyDescent="0.2">
      <c r="A517" s="115"/>
      <c r="B517" s="114" t="s">
        <v>25</v>
      </c>
      <c r="C517" s="2">
        <v>2999559.09</v>
      </c>
      <c r="D517" s="2"/>
      <c r="E517" s="2">
        <v>19501.130400000002</v>
      </c>
      <c r="F517" s="2">
        <v>19501.130400000002</v>
      </c>
      <c r="G517" s="110">
        <f t="shared" si="221"/>
        <v>0</v>
      </c>
      <c r="H517" s="2"/>
      <c r="I517" s="2"/>
      <c r="J517" s="2"/>
      <c r="K517" s="110">
        <f t="shared" si="222"/>
        <v>0</v>
      </c>
      <c r="L517" s="2"/>
      <c r="M517" s="110"/>
      <c r="N517" s="112"/>
      <c r="O517" s="110">
        <f t="shared" si="223"/>
        <v>1314407.6582200001</v>
      </c>
      <c r="P517" s="2">
        <v>1064900</v>
      </c>
      <c r="Q517" s="2">
        <v>249507.65822000001</v>
      </c>
      <c r="R517" s="2">
        <v>0</v>
      </c>
      <c r="S517" s="110">
        <v>1314407.6582200003</v>
      </c>
      <c r="T517" s="2">
        <v>1064900</v>
      </c>
      <c r="U517" s="2">
        <v>249507.65821999995</v>
      </c>
      <c r="V517" s="2" t="s">
        <v>128</v>
      </c>
      <c r="W517" s="110">
        <v>660232.00873000012</v>
      </c>
      <c r="X517" s="2">
        <v>508850.62201999989</v>
      </c>
      <c r="Y517" s="2">
        <v>151381.38670999999</v>
      </c>
      <c r="Z517" s="2" t="s">
        <v>128</v>
      </c>
      <c r="AA517" s="103">
        <f t="shared" si="224"/>
        <v>0</v>
      </c>
      <c r="AB517" s="2">
        <f t="shared" si="225"/>
        <v>0</v>
      </c>
      <c r="AC517" s="110">
        <f t="shared" si="226"/>
        <v>0</v>
      </c>
      <c r="AD517" s="112">
        <f t="shared" si="226"/>
        <v>0</v>
      </c>
      <c r="AE517" s="110">
        <f t="shared" si="227"/>
        <v>654175.64948999987</v>
      </c>
      <c r="AF517" s="2">
        <v>556049.37797999987</v>
      </c>
      <c r="AG517" s="110">
        <v>98126.271509999991</v>
      </c>
      <c r="AH517" s="112">
        <v>0</v>
      </c>
      <c r="AI517" s="110"/>
      <c r="AJ517" s="110"/>
      <c r="AL517" s="3"/>
      <c r="AM517" s="3"/>
    </row>
    <row r="518" spans="1:39" ht="19.899999999999999" customHeight="1" x14ac:dyDescent="0.2">
      <c r="A518" s="115"/>
      <c r="B518" s="114" t="s">
        <v>26</v>
      </c>
      <c r="C518" s="2">
        <v>2212470.3199999998</v>
      </c>
      <c r="D518" s="2"/>
      <c r="E518" s="2">
        <v>0</v>
      </c>
      <c r="F518" s="2">
        <v>0</v>
      </c>
      <c r="G518" s="110">
        <f t="shared" si="221"/>
        <v>0</v>
      </c>
      <c r="H518" s="2"/>
      <c r="I518" s="2"/>
      <c r="J518" s="2"/>
      <c r="K518" s="110">
        <f t="shared" si="222"/>
        <v>0</v>
      </c>
      <c r="L518" s="2"/>
      <c r="M518" s="110"/>
      <c r="N518" s="112"/>
      <c r="O518" s="110">
        <f t="shared" si="223"/>
        <v>0</v>
      </c>
      <c r="P518" s="2">
        <v>0</v>
      </c>
      <c r="Q518" s="2">
        <v>0</v>
      </c>
      <c r="R518" s="2">
        <v>0</v>
      </c>
      <c r="S518" s="110">
        <v>0</v>
      </c>
      <c r="T518" s="2" t="s">
        <v>128</v>
      </c>
      <c r="U518" s="2" t="s">
        <v>128</v>
      </c>
      <c r="V518" s="2" t="s">
        <v>128</v>
      </c>
      <c r="W518" s="110">
        <v>0</v>
      </c>
      <c r="X518" s="2" t="s">
        <v>128</v>
      </c>
      <c r="Y518" s="2" t="s">
        <v>128</v>
      </c>
      <c r="Z518" s="2" t="s">
        <v>128</v>
      </c>
      <c r="AA518" s="103">
        <f t="shared" si="224"/>
        <v>0</v>
      </c>
      <c r="AB518" s="2">
        <f t="shared" si="225"/>
        <v>0</v>
      </c>
      <c r="AC518" s="110">
        <f t="shared" si="226"/>
        <v>0</v>
      </c>
      <c r="AD518" s="112">
        <f t="shared" si="226"/>
        <v>0</v>
      </c>
      <c r="AE518" s="110">
        <f t="shared" si="227"/>
        <v>0</v>
      </c>
      <c r="AF518" s="2">
        <v>0</v>
      </c>
      <c r="AG518" s="110">
        <v>0</v>
      </c>
      <c r="AH518" s="112">
        <v>0</v>
      </c>
      <c r="AI518" s="110"/>
      <c r="AJ518" s="110"/>
      <c r="AL518" s="3"/>
      <c r="AM518" s="3"/>
    </row>
    <row r="519" spans="1:39" ht="19.899999999999999" customHeight="1" x14ac:dyDescent="0.2">
      <c r="A519" s="115"/>
      <c r="B519" s="114" t="s">
        <v>27</v>
      </c>
      <c r="C519" s="2">
        <v>255736.36494999999</v>
      </c>
      <c r="D519" s="2">
        <f>C519</f>
        <v>255736.36494999999</v>
      </c>
      <c r="E519" s="2">
        <v>1661.95425</v>
      </c>
      <c r="F519" s="2">
        <v>1661.95425</v>
      </c>
      <c r="G519" s="110">
        <f t="shared" si="221"/>
        <v>0</v>
      </c>
      <c r="H519" s="2"/>
      <c r="I519" s="2"/>
      <c r="J519" s="2"/>
      <c r="K519" s="110">
        <f t="shared" si="222"/>
        <v>0</v>
      </c>
      <c r="L519" s="2"/>
      <c r="M519" s="110"/>
      <c r="N519" s="112"/>
      <c r="O519" s="110">
        <f t="shared" si="223"/>
        <v>48632.329859999998</v>
      </c>
      <c r="P519" s="2">
        <v>0</v>
      </c>
      <c r="Q519" s="2">
        <v>48632.329859999998</v>
      </c>
      <c r="R519" s="2">
        <v>0</v>
      </c>
      <c r="S519" s="110">
        <f>SUM(T519:V519)</f>
        <v>48632.267910000111</v>
      </c>
      <c r="T519" s="2">
        <f>SUM(T515)-SUM(T516:T518)</f>
        <v>0</v>
      </c>
      <c r="U519" s="2">
        <f>SUM(U515)-SUM(U516:U518)</f>
        <v>48632.267910000111</v>
      </c>
      <c r="V519" s="2">
        <f>SUM(V515)-SUM(V516:V518)</f>
        <v>0</v>
      </c>
      <c r="W519" s="110">
        <f>SUM(X519:Z519)</f>
        <v>31777.291029999993</v>
      </c>
      <c r="X519" s="2">
        <f>SUM(X515)-SUM(X516:X518)</f>
        <v>0</v>
      </c>
      <c r="Y519" s="2">
        <f>SUM(Y515)-SUM(Y516:Y518)</f>
        <v>31777.291029999993</v>
      </c>
      <c r="Z519" s="2">
        <f>SUM(Z515)-SUM(Z516:Z518)</f>
        <v>0</v>
      </c>
      <c r="AA519" s="103">
        <f t="shared" si="224"/>
        <v>-1.2005330063402653E-10</v>
      </c>
      <c r="AB519" s="2">
        <f t="shared" si="225"/>
        <v>0</v>
      </c>
      <c r="AC519" s="110">
        <f t="shared" si="226"/>
        <v>-1.2005330063402653E-10</v>
      </c>
      <c r="AD519" s="112">
        <f t="shared" si="226"/>
        <v>0</v>
      </c>
      <c r="AE519" s="110">
        <f t="shared" si="227"/>
        <v>16854.976879999998</v>
      </c>
      <c r="AF519" s="2">
        <v>0</v>
      </c>
      <c r="AG519" s="110">
        <v>16854.976879999998</v>
      </c>
      <c r="AH519" s="112">
        <v>0</v>
      </c>
      <c r="AI519" s="110"/>
      <c r="AJ519" s="110"/>
      <c r="AL519" s="3"/>
      <c r="AM519" s="3"/>
    </row>
    <row r="520" spans="1:39" ht="87.75" customHeight="1" x14ac:dyDescent="0.2">
      <c r="A520" s="86">
        <v>90</v>
      </c>
      <c r="B520" s="118" t="s">
        <v>218</v>
      </c>
      <c r="C520" s="24">
        <v>240383.38271999999</v>
      </c>
      <c r="D520" s="24">
        <f>SUM(D521:D524)</f>
        <v>45452.611520000006</v>
      </c>
      <c r="E520" s="24">
        <v>0</v>
      </c>
      <c r="F520" s="24">
        <v>0</v>
      </c>
      <c r="G520" s="108">
        <f t="shared" si="221"/>
        <v>0</v>
      </c>
      <c r="H520" s="108">
        <f>SUM(H521:H524)</f>
        <v>0</v>
      </c>
      <c r="I520" s="108">
        <f>SUM(I521:I524)</f>
        <v>0</v>
      </c>
      <c r="J520" s="108">
        <f>SUM(J521:J524)</f>
        <v>0</v>
      </c>
      <c r="K520" s="108">
        <f t="shared" si="222"/>
        <v>0</v>
      </c>
      <c r="L520" s="24">
        <f>SUM(L521:L524)</f>
        <v>0</v>
      </c>
      <c r="M520" s="24">
        <f>SUM(M521:M524)</f>
        <v>0</v>
      </c>
      <c r="N520" s="24">
        <f>SUM(N521:N524)</f>
        <v>0</v>
      </c>
      <c r="O520" s="108">
        <f t="shared" si="223"/>
        <v>127500</v>
      </c>
      <c r="P520" s="24">
        <v>0</v>
      </c>
      <c r="Q520" s="24">
        <v>127500</v>
      </c>
      <c r="R520" s="24">
        <v>0</v>
      </c>
      <c r="S520" s="110">
        <f>SUM(T520,U520,V520)</f>
        <v>127307.02358999998</v>
      </c>
      <c r="T520" s="2" t="s">
        <v>128</v>
      </c>
      <c r="U520" s="2">
        <v>127307.02358999998</v>
      </c>
      <c r="V520" s="2" t="s">
        <v>128</v>
      </c>
      <c r="W520" s="29">
        <f>SUM(X520,Y520,Z520)</f>
        <v>82712.949850000005</v>
      </c>
      <c r="X520" s="111" t="s">
        <v>128</v>
      </c>
      <c r="Y520" s="111">
        <v>82712.949850000005</v>
      </c>
      <c r="Z520" s="111" t="s">
        <v>128</v>
      </c>
      <c r="AA520" s="103">
        <f t="shared" si="224"/>
        <v>-9.9999975645914674E-5</v>
      </c>
      <c r="AB520" s="2">
        <f t="shared" si="225"/>
        <v>0</v>
      </c>
      <c r="AC520" s="110">
        <f t="shared" si="226"/>
        <v>-9.9999975645914674E-5</v>
      </c>
      <c r="AD520" s="112">
        <f t="shared" si="226"/>
        <v>0</v>
      </c>
      <c r="AE520" s="29">
        <f t="shared" si="227"/>
        <v>44594.073639999995</v>
      </c>
      <c r="AF520" s="111">
        <f>SUM(AF521:AF524)</f>
        <v>0</v>
      </c>
      <c r="AG520" s="29">
        <f t="shared" ref="AG520:AH520" si="229">SUM(AG521:AG524)</f>
        <v>44594.073639999995</v>
      </c>
      <c r="AH520" s="113">
        <f t="shared" si="229"/>
        <v>0</v>
      </c>
      <c r="AI520" s="29"/>
      <c r="AJ520" s="29"/>
      <c r="AL520" s="3"/>
      <c r="AM520" s="3"/>
    </row>
    <row r="521" spans="1:39" ht="19.899999999999999" customHeight="1" x14ac:dyDescent="0.2">
      <c r="A521" s="86"/>
      <c r="B521" s="121" t="s">
        <v>24</v>
      </c>
      <c r="C521" s="2">
        <v>16814.606190000002</v>
      </c>
      <c r="D521" s="2">
        <f>C521</f>
        <v>16814.606190000002</v>
      </c>
      <c r="E521" s="2">
        <v>0</v>
      </c>
      <c r="F521" s="2">
        <v>0</v>
      </c>
      <c r="G521" s="110">
        <f t="shared" si="221"/>
        <v>0</v>
      </c>
      <c r="H521" s="2"/>
      <c r="I521" s="2"/>
      <c r="J521" s="2"/>
      <c r="K521" s="110">
        <f t="shared" si="222"/>
        <v>0</v>
      </c>
      <c r="L521" s="2"/>
      <c r="M521" s="110"/>
      <c r="N521" s="112"/>
      <c r="O521" s="110">
        <f t="shared" si="223"/>
        <v>16780.116280000002</v>
      </c>
      <c r="P521" s="2">
        <v>0</v>
      </c>
      <c r="Q521" s="2">
        <v>16780.116280000002</v>
      </c>
      <c r="R521" s="2">
        <v>0</v>
      </c>
      <c r="S521" s="110">
        <v>16780.116280000002</v>
      </c>
      <c r="T521" s="2" t="s">
        <v>128</v>
      </c>
      <c r="U521" s="2">
        <v>16780.116280000002</v>
      </c>
      <c r="V521" s="2" t="s">
        <v>128</v>
      </c>
      <c r="W521" s="110">
        <v>16780.116280000002</v>
      </c>
      <c r="X521" s="2" t="s">
        <v>128</v>
      </c>
      <c r="Y521" s="2">
        <v>16780.116280000002</v>
      </c>
      <c r="Z521" s="2" t="s">
        <v>128</v>
      </c>
      <c r="AA521" s="103">
        <f t="shared" si="224"/>
        <v>0</v>
      </c>
      <c r="AB521" s="2">
        <f t="shared" si="225"/>
        <v>0</v>
      </c>
      <c r="AC521" s="110">
        <f t="shared" si="226"/>
        <v>0</v>
      </c>
      <c r="AD521" s="112">
        <f t="shared" si="226"/>
        <v>0</v>
      </c>
      <c r="AE521" s="110">
        <f t="shared" si="227"/>
        <v>0</v>
      </c>
      <c r="AF521" s="2">
        <v>0</v>
      </c>
      <c r="AG521" s="110">
        <v>0</v>
      </c>
      <c r="AH521" s="112">
        <v>0</v>
      </c>
      <c r="AI521" s="110"/>
      <c r="AJ521" s="110"/>
      <c r="AL521" s="3"/>
      <c r="AM521" s="3"/>
    </row>
    <row r="522" spans="1:39" ht="19.899999999999999" customHeight="1" x14ac:dyDescent="0.2">
      <c r="A522" s="86"/>
      <c r="B522" s="121" t="s">
        <v>25</v>
      </c>
      <c r="C522" s="2">
        <v>144582.83119999999</v>
      </c>
      <c r="D522" s="2"/>
      <c r="E522" s="2">
        <v>0</v>
      </c>
      <c r="F522" s="2">
        <v>0</v>
      </c>
      <c r="G522" s="110">
        <f t="shared" si="221"/>
        <v>0</v>
      </c>
      <c r="H522" s="2"/>
      <c r="I522" s="2"/>
      <c r="J522" s="2"/>
      <c r="K522" s="110">
        <f t="shared" si="222"/>
        <v>0</v>
      </c>
      <c r="L522" s="2"/>
      <c r="M522" s="110"/>
      <c r="N522" s="112"/>
      <c r="O522" s="110">
        <f t="shared" si="223"/>
        <v>94514.748000000007</v>
      </c>
      <c r="P522" s="2">
        <v>0</v>
      </c>
      <c r="Q522" s="2">
        <v>94514.748000000007</v>
      </c>
      <c r="R522" s="2">
        <v>0</v>
      </c>
      <c r="S522" s="110">
        <v>94514.748000000007</v>
      </c>
      <c r="T522" s="2" t="s">
        <v>128</v>
      </c>
      <c r="U522" s="2">
        <v>94514.747999999992</v>
      </c>
      <c r="V522" s="2" t="s">
        <v>128</v>
      </c>
      <c r="W522" s="110">
        <v>51499.605500000005</v>
      </c>
      <c r="X522" s="2" t="s">
        <v>128</v>
      </c>
      <c r="Y522" s="2">
        <v>51499.605499999998</v>
      </c>
      <c r="Z522" s="2" t="s">
        <v>128</v>
      </c>
      <c r="AA522" s="103">
        <f t="shared" si="224"/>
        <v>-9.9999997473787516E-5</v>
      </c>
      <c r="AB522" s="2">
        <f t="shared" si="225"/>
        <v>0</v>
      </c>
      <c r="AC522" s="110">
        <f t="shared" si="226"/>
        <v>-9.9999997473787516E-5</v>
      </c>
      <c r="AD522" s="112">
        <f t="shared" si="226"/>
        <v>0</v>
      </c>
      <c r="AE522" s="110">
        <f t="shared" si="227"/>
        <v>43015.142399999997</v>
      </c>
      <c r="AF522" s="2">
        <v>0</v>
      </c>
      <c r="AG522" s="110">
        <v>43015.142399999997</v>
      </c>
      <c r="AH522" s="112">
        <v>0</v>
      </c>
      <c r="AI522" s="110"/>
      <c r="AJ522" s="110"/>
      <c r="AL522" s="3"/>
      <c r="AM522" s="3"/>
    </row>
    <row r="523" spans="1:39" ht="19.899999999999999" customHeight="1" x14ac:dyDescent="0.2">
      <c r="A523" s="86"/>
      <c r="B523" s="121" t="s">
        <v>26</v>
      </c>
      <c r="C523" s="2">
        <v>50347.94</v>
      </c>
      <c r="D523" s="2"/>
      <c r="E523" s="2">
        <v>0</v>
      </c>
      <c r="F523" s="2">
        <v>0</v>
      </c>
      <c r="G523" s="110">
        <f t="shared" si="221"/>
        <v>0</v>
      </c>
      <c r="H523" s="2"/>
      <c r="I523" s="2"/>
      <c r="J523" s="2"/>
      <c r="K523" s="110">
        <f t="shared" si="222"/>
        <v>0</v>
      </c>
      <c r="L523" s="2"/>
      <c r="M523" s="110"/>
      <c r="N523" s="112"/>
      <c r="O523" s="110">
        <f t="shared" si="223"/>
        <v>0</v>
      </c>
      <c r="P523" s="2">
        <v>0</v>
      </c>
      <c r="Q523" s="2">
        <v>0</v>
      </c>
      <c r="R523" s="2">
        <v>0</v>
      </c>
      <c r="S523" s="110">
        <v>0</v>
      </c>
      <c r="T523" s="2" t="s">
        <v>128</v>
      </c>
      <c r="U523" s="2" t="s">
        <v>128</v>
      </c>
      <c r="V523" s="2" t="s">
        <v>128</v>
      </c>
      <c r="W523" s="110">
        <v>0</v>
      </c>
      <c r="X523" s="2" t="s">
        <v>128</v>
      </c>
      <c r="Y523" s="2" t="s">
        <v>128</v>
      </c>
      <c r="Z523" s="2" t="s">
        <v>128</v>
      </c>
      <c r="AA523" s="103">
        <f t="shared" si="224"/>
        <v>0</v>
      </c>
      <c r="AB523" s="2">
        <f t="shared" si="225"/>
        <v>0</v>
      </c>
      <c r="AC523" s="110">
        <f t="shared" si="226"/>
        <v>0</v>
      </c>
      <c r="AD523" s="112">
        <f t="shared" si="226"/>
        <v>0</v>
      </c>
      <c r="AE523" s="110">
        <f t="shared" si="227"/>
        <v>0</v>
      </c>
      <c r="AF523" s="2">
        <v>0</v>
      </c>
      <c r="AG523" s="110">
        <v>0</v>
      </c>
      <c r="AH523" s="112">
        <v>0</v>
      </c>
      <c r="AI523" s="110"/>
      <c r="AJ523" s="110"/>
      <c r="AL523" s="3"/>
      <c r="AM523" s="3"/>
    </row>
    <row r="524" spans="1:39" ht="19.899999999999999" customHeight="1" x14ac:dyDescent="0.2">
      <c r="A524" s="86"/>
      <c r="B524" s="121" t="s">
        <v>27</v>
      </c>
      <c r="C524" s="2">
        <v>28638.00533</v>
      </c>
      <c r="D524" s="2">
        <f>C524</f>
        <v>28638.00533</v>
      </c>
      <c r="E524" s="2">
        <v>0</v>
      </c>
      <c r="F524" s="2">
        <v>0</v>
      </c>
      <c r="G524" s="110">
        <f t="shared" si="221"/>
        <v>0</v>
      </c>
      <c r="H524" s="2"/>
      <c r="I524" s="2"/>
      <c r="J524" s="2"/>
      <c r="K524" s="110">
        <f t="shared" si="222"/>
        <v>0</v>
      </c>
      <c r="L524" s="2"/>
      <c r="M524" s="110"/>
      <c r="N524" s="112"/>
      <c r="O524" s="110">
        <f t="shared" si="223"/>
        <v>16205.135720000011</v>
      </c>
      <c r="P524" s="2">
        <v>0</v>
      </c>
      <c r="Q524" s="2">
        <v>16205.135720000011</v>
      </c>
      <c r="R524" s="2">
        <v>0</v>
      </c>
      <c r="S524" s="110">
        <f>SUM(T524:V524)</f>
        <v>16012.159309999988</v>
      </c>
      <c r="T524" s="2">
        <f>SUM(T520)-SUM(T521:T523)</f>
        <v>0</v>
      </c>
      <c r="U524" s="2">
        <f>SUM(U520)-SUM(U521:U523)</f>
        <v>16012.159309999988</v>
      </c>
      <c r="V524" s="2">
        <f>SUM(V520)-SUM(V521:V523)</f>
        <v>0</v>
      </c>
      <c r="W524" s="110">
        <f>SUM(X524:Z524)</f>
        <v>14433.228070000012</v>
      </c>
      <c r="X524" s="2">
        <f>SUM(X520)-SUM(X521:X523)</f>
        <v>0</v>
      </c>
      <c r="Y524" s="2">
        <f>SUM(Y520)-SUM(Y521:Y523)</f>
        <v>14433.228070000012</v>
      </c>
      <c r="Z524" s="2">
        <f>SUM(Z520)-SUM(Z521:Z523)</f>
        <v>0</v>
      </c>
      <c r="AA524" s="103">
        <f t="shared" si="224"/>
        <v>2.3646862246096134E-11</v>
      </c>
      <c r="AB524" s="2">
        <f t="shared" si="225"/>
        <v>0</v>
      </c>
      <c r="AC524" s="110">
        <f t="shared" si="226"/>
        <v>2.3646862246096134E-11</v>
      </c>
      <c r="AD524" s="112">
        <f t="shared" si="226"/>
        <v>0</v>
      </c>
      <c r="AE524" s="110">
        <f t="shared" si="227"/>
        <v>1578.9312399999999</v>
      </c>
      <c r="AF524" s="2">
        <v>0</v>
      </c>
      <c r="AG524" s="110">
        <v>1578.9312399999999</v>
      </c>
      <c r="AH524" s="112">
        <v>0</v>
      </c>
      <c r="AI524" s="110"/>
      <c r="AJ524" s="110"/>
      <c r="AL524" s="3"/>
      <c r="AM524" s="3"/>
    </row>
    <row r="525" spans="1:39" ht="75" customHeight="1" x14ac:dyDescent="0.2">
      <c r="A525" s="115"/>
      <c r="B525" s="122" t="s">
        <v>86</v>
      </c>
      <c r="C525" s="14">
        <f t="shared" ref="C525:AH525" si="230">SUM(C526)</f>
        <v>2313270.4948400012</v>
      </c>
      <c r="D525" s="14">
        <f t="shared" si="230"/>
        <v>157249.69084000002</v>
      </c>
      <c r="E525" s="14">
        <f t="shared" si="230"/>
        <v>15795.242630000001</v>
      </c>
      <c r="F525" s="14">
        <f t="shared" si="230"/>
        <v>15795.242630000001</v>
      </c>
      <c r="G525" s="14">
        <f t="shared" si="230"/>
        <v>0</v>
      </c>
      <c r="H525" s="14">
        <f t="shared" si="230"/>
        <v>0</v>
      </c>
      <c r="I525" s="14">
        <f t="shared" si="230"/>
        <v>0</v>
      </c>
      <c r="J525" s="14">
        <f t="shared" si="230"/>
        <v>0</v>
      </c>
      <c r="K525" s="14">
        <f t="shared" si="230"/>
        <v>0</v>
      </c>
      <c r="L525" s="14">
        <f t="shared" si="230"/>
        <v>0</v>
      </c>
      <c r="M525" s="14">
        <f t="shared" si="230"/>
        <v>0</v>
      </c>
      <c r="N525" s="14">
        <f t="shared" si="230"/>
        <v>0</v>
      </c>
      <c r="O525" s="14">
        <f t="shared" si="230"/>
        <v>879470</v>
      </c>
      <c r="P525" s="14">
        <f t="shared" si="230"/>
        <v>674574.7</v>
      </c>
      <c r="Q525" s="14">
        <f t="shared" si="230"/>
        <v>204895.3</v>
      </c>
      <c r="R525" s="14">
        <f t="shared" si="230"/>
        <v>0</v>
      </c>
      <c r="S525" s="14">
        <f t="shared" si="230"/>
        <v>879208.34294</v>
      </c>
      <c r="T525" s="14">
        <f t="shared" si="230"/>
        <v>674574.69998999999</v>
      </c>
      <c r="U525" s="14">
        <f t="shared" si="230"/>
        <v>204633.64295000001</v>
      </c>
      <c r="V525" s="14">
        <f t="shared" si="230"/>
        <v>0</v>
      </c>
      <c r="W525" s="14">
        <f t="shared" si="230"/>
        <v>634263.48603000003</v>
      </c>
      <c r="X525" s="14">
        <f t="shared" si="230"/>
        <v>482123.57568000007</v>
      </c>
      <c r="Y525" s="14">
        <f t="shared" si="230"/>
        <v>152139.91035000002</v>
      </c>
      <c r="Z525" s="14">
        <f t="shared" si="230"/>
        <v>0</v>
      </c>
      <c r="AA525" s="14">
        <f t="shared" si="230"/>
        <v>0</v>
      </c>
      <c r="AB525" s="14">
        <f t="shared" si="230"/>
        <v>0</v>
      </c>
      <c r="AC525" s="14">
        <f t="shared" si="230"/>
        <v>0</v>
      </c>
      <c r="AD525" s="14">
        <f t="shared" si="230"/>
        <v>0</v>
      </c>
      <c r="AE525" s="14">
        <f t="shared" si="230"/>
        <v>244944.85691</v>
      </c>
      <c r="AF525" s="14">
        <f t="shared" si="230"/>
        <v>192451.12431000001</v>
      </c>
      <c r="AG525" s="14">
        <f t="shared" si="230"/>
        <v>52493.732599999996</v>
      </c>
      <c r="AH525" s="14">
        <f t="shared" si="230"/>
        <v>0</v>
      </c>
      <c r="AI525" s="14"/>
      <c r="AJ525" s="14"/>
      <c r="AL525" s="3"/>
      <c r="AM525" s="3"/>
    </row>
    <row r="526" spans="1:39" ht="102.75" customHeight="1" x14ac:dyDescent="0.2">
      <c r="A526" s="115">
        <v>91</v>
      </c>
      <c r="B526" s="120" t="s">
        <v>219</v>
      </c>
      <c r="C526" s="24">
        <v>2313270.4948400012</v>
      </c>
      <c r="D526" s="24">
        <f>SUM(D527:D530)</f>
        <v>157249.69084000002</v>
      </c>
      <c r="E526" s="24">
        <v>15795.242630000001</v>
      </c>
      <c r="F526" s="24">
        <v>15795.242630000001</v>
      </c>
      <c r="G526" s="108">
        <f>H526+I526+J526</f>
        <v>0</v>
      </c>
      <c r="H526" s="108">
        <f>SUM(H527:H530)</f>
        <v>0</v>
      </c>
      <c r="I526" s="108">
        <f>SUM(I527:I530)</f>
        <v>0</v>
      </c>
      <c r="J526" s="108">
        <f>SUM(J527:J530)</f>
        <v>0</v>
      </c>
      <c r="K526" s="108">
        <f>L526+M526+N526</f>
        <v>0</v>
      </c>
      <c r="L526" s="24">
        <f>SUM(L527:L530)</f>
        <v>0</v>
      </c>
      <c r="M526" s="24">
        <f>SUM(M527:M530)</f>
        <v>0</v>
      </c>
      <c r="N526" s="24">
        <f>SUM(N527:N530)</f>
        <v>0</v>
      </c>
      <c r="O526" s="108">
        <f>P526+Q526+R526</f>
        <v>879470</v>
      </c>
      <c r="P526" s="24">
        <v>674574.7</v>
      </c>
      <c r="Q526" s="24">
        <v>204895.3</v>
      </c>
      <c r="R526" s="24">
        <v>0</v>
      </c>
      <c r="S526" s="110">
        <f>SUM(T526,U526,V526)</f>
        <v>879208.34294</v>
      </c>
      <c r="T526" s="2">
        <v>674574.69998999999</v>
      </c>
      <c r="U526" s="2">
        <v>204633.64295000001</v>
      </c>
      <c r="V526" s="2" t="s">
        <v>128</v>
      </c>
      <c r="W526" s="29">
        <f>SUM(X526,Y526,Z526)</f>
        <v>634263.48603000003</v>
      </c>
      <c r="X526" s="111">
        <v>482123.57568000007</v>
      </c>
      <c r="Y526" s="111">
        <v>152139.91035000002</v>
      </c>
      <c r="Z526" s="111" t="s">
        <v>128</v>
      </c>
      <c r="AA526" s="103">
        <f>SUM(AB526:AD526)</f>
        <v>0</v>
      </c>
      <c r="AB526" s="2">
        <f t="shared" ref="AB526:AD530" si="231">SUM(X526,H526)-SUM(L526)-SUM(T526,-AF526)</f>
        <v>0</v>
      </c>
      <c r="AC526" s="110">
        <f t="shared" si="231"/>
        <v>0</v>
      </c>
      <c r="AD526" s="112">
        <f t="shared" si="231"/>
        <v>0</v>
      </c>
      <c r="AE526" s="29">
        <f>AF526+AG526+AH526</f>
        <v>244944.85691</v>
      </c>
      <c r="AF526" s="111">
        <f>SUM(AF527:AF530)</f>
        <v>192451.12431000001</v>
      </c>
      <c r="AG526" s="29">
        <f t="shared" ref="AG526:AH526" si="232">SUM(AG527:AG530)</f>
        <v>52493.732599999996</v>
      </c>
      <c r="AH526" s="113">
        <f t="shared" si="232"/>
        <v>0</v>
      </c>
      <c r="AI526" s="29"/>
      <c r="AJ526" s="29"/>
      <c r="AL526" s="3"/>
      <c r="AM526" s="3"/>
    </row>
    <row r="527" spans="1:39" ht="19.899999999999999" customHeight="1" x14ac:dyDescent="0.2">
      <c r="A527" s="115"/>
      <c r="B527" s="114" t="s">
        <v>24</v>
      </c>
      <c r="C527" s="2">
        <v>15312.507</v>
      </c>
      <c r="D527" s="2">
        <f>C527</f>
        <v>15312.507</v>
      </c>
      <c r="E527" s="2">
        <v>15100</v>
      </c>
      <c r="F527" s="2">
        <v>15100</v>
      </c>
      <c r="G527" s="110">
        <f>H527+I527+J527</f>
        <v>0</v>
      </c>
      <c r="H527" s="2"/>
      <c r="I527" s="2"/>
      <c r="J527" s="2"/>
      <c r="K527" s="110">
        <f>L527+M527+N527</f>
        <v>0</v>
      </c>
      <c r="L527" s="2"/>
      <c r="M527" s="110"/>
      <c r="N527" s="112"/>
      <c r="O527" s="110">
        <f>P527+Q527+R527</f>
        <v>212.50700000000001</v>
      </c>
      <c r="P527" s="2">
        <v>0</v>
      </c>
      <c r="Q527" s="2">
        <v>212.50700000000001</v>
      </c>
      <c r="R527" s="2">
        <v>0</v>
      </c>
      <c r="S527" s="110">
        <v>212.50700000000001</v>
      </c>
      <c r="T527" s="2" t="s">
        <v>128</v>
      </c>
      <c r="U527" s="2">
        <v>212.50700000000001</v>
      </c>
      <c r="V527" s="2" t="s">
        <v>128</v>
      </c>
      <c r="W527" s="110">
        <v>212.50700000000001</v>
      </c>
      <c r="X527" s="2" t="s">
        <v>128</v>
      </c>
      <c r="Y527" s="2">
        <v>212.50700000000001</v>
      </c>
      <c r="Z527" s="2" t="s">
        <v>128</v>
      </c>
      <c r="AA527" s="103">
        <f>SUM(AB527:AD527)</f>
        <v>0</v>
      </c>
      <c r="AB527" s="2">
        <f t="shared" si="231"/>
        <v>0</v>
      </c>
      <c r="AC527" s="110">
        <f t="shared" ref="AC527:AD530" si="233">SUM(Y527,I527)-SUM(M527)-SUM(U527,-AG527)</f>
        <v>0</v>
      </c>
      <c r="AD527" s="112">
        <f t="shared" si="233"/>
        <v>0</v>
      </c>
      <c r="AE527" s="110">
        <f>AF527+AG527+AH527</f>
        <v>0</v>
      </c>
      <c r="AF527" s="2">
        <v>0</v>
      </c>
      <c r="AG527" s="124">
        <v>0</v>
      </c>
      <c r="AH527" s="112">
        <v>0</v>
      </c>
      <c r="AI527" s="110"/>
      <c r="AJ527" s="110"/>
      <c r="AL527" s="3"/>
      <c r="AM527" s="3"/>
    </row>
    <row r="528" spans="1:39" ht="19.899999999999999" customHeight="1" x14ac:dyDescent="0.2">
      <c r="A528" s="115"/>
      <c r="B528" s="114" t="s">
        <v>25</v>
      </c>
      <c r="C528" s="2">
        <v>1230204.6270000001</v>
      </c>
      <c r="D528" s="2"/>
      <c r="E528" s="2">
        <v>0</v>
      </c>
      <c r="F528" s="2">
        <v>0</v>
      </c>
      <c r="G528" s="110">
        <f>H528+I528+J528</f>
        <v>0</v>
      </c>
      <c r="H528" s="2"/>
      <c r="I528" s="2"/>
      <c r="J528" s="2"/>
      <c r="K528" s="110">
        <f>L528+M528+N528</f>
        <v>0</v>
      </c>
      <c r="L528" s="2"/>
      <c r="M528" s="110"/>
      <c r="N528" s="112"/>
      <c r="O528" s="110">
        <f>P528+Q528+R528</f>
        <v>828954.03843999992</v>
      </c>
      <c r="P528" s="2">
        <v>674574.7</v>
      </c>
      <c r="Q528" s="2">
        <v>154379.33843999993</v>
      </c>
      <c r="R528" s="2">
        <v>0</v>
      </c>
      <c r="S528" s="110">
        <v>828954.03844999964</v>
      </c>
      <c r="T528" s="2">
        <v>674574.69998999988</v>
      </c>
      <c r="U528" s="2">
        <v>154379.33846</v>
      </c>
      <c r="V528" s="2" t="s">
        <v>128</v>
      </c>
      <c r="W528" s="110">
        <v>602540.94934999989</v>
      </c>
      <c r="X528" s="2">
        <v>482123.57568000007</v>
      </c>
      <c r="Y528" s="2">
        <v>120417.37367</v>
      </c>
      <c r="Z528" s="2" t="s">
        <v>128</v>
      </c>
      <c r="AA528" s="103">
        <f>SUM(AB528:AD528)</f>
        <v>0</v>
      </c>
      <c r="AB528" s="2">
        <f t="shared" si="231"/>
        <v>0</v>
      </c>
      <c r="AC528" s="110">
        <f t="shared" si="233"/>
        <v>0</v>
      </c>
      <c r="AD528" s="112">
        <f t="shared" si="233"/>
        <v>0</v>
      </c>
      <c r="AE528" s="110">
        <f>AF528+AG528+AH528</f>
        <v>226413.08910000001</v>
      </c>
      <c r="AF528" s="2">
        <v>192451.12431000001</v>
      </c>
      <c r="AG528" s="110">
        <v>33961.964789999998</v>
      </c>
      <c r="AH528" s="112">
        <v>0</v>
      </c>
      <c r="AI528" s="110"/>
      <c r="AJ528" s="110"/>
      <c r="AL528" s="3"/>
      <c r="AM528" s="3"/>
    </row>
    <row r="529" spans="1:39" ht="19.899999999999999" customHeight="1" x14ac:dyDescent="0.2">
      <c r="A529" s="115"/>
      <c r="B529" s="114" t="s">
        <v>26</v>
      </c>
      <c r="C529" s="2">
        <v>925816.17700000003</v>
      </c>
      <c r="D529" s="2"/>
      <c r="E529" s="2">
        <v>0</v>
      </c>
      <c r="F529" s="2">
        <v>0</v>
      </c>
      <c r="G529" s="110">
        <f>H529+I529+J529</f>
        <v>0</v>
      </c>
      <c r="H529" s="2"/>
      <c r="I529" s="2"/>
      <c r="J529" s="2"/>
      <c r="K529" s="110">
        <f>L529+M529+N529</f>
        <v>0</v>
      </c>
      <c r="L529" s="2"/>
      <c r="M529" s="110"/>
      <c r="N529" s="112"/>
      <c r="O529" s="110">
        <f>P529+Q529+R529</f>
        <v>0</v>
      </c>
      <c r="P529" s="2">
        <v>0</v>
      </c>
      <c r="Q529" s="2">
        <v>0</v>
      </c>
      <c r="R529" s="2">
        <v>0</v>
      </c>
      <c r="S529" s="110">
        <v>0</v>
      </c>
      <c r="T529" s="2" t="s">
        <v>128</v>
      </c>
      <c r="U529" s="2" t="s">
        <v>128</v>
      </c>
      <c r="V529" s="2" t="s">
        <v>128</v>
      </c>
      <c r="W529" s="110">
        <v>0</v>
      </c>
      <c r="X529" s="2" t="s">
        <v>128</v>
      </c>
      <c r="Y529" s="2" t="s">
        <v>128</v>
      </c>
      <c r="Z529" s="2" t="s">
        <v>128</v>
      </c>
      <c r="AA529" s="103">
        <f>SUM(AB529:AD529)</f>
        <v>0</v>
      </c>
      <c r="AB529" s="2">
        <f t="shared" si="231"/>
        <v>0</v>
      </c>
      <c r="AC529" s="110">
        <f t="shared" si="233"/>
        <v>0</v>
      </c>
      <c r="AD529" s="112">
        <f t="shared" si="233"/>
        <v>0</v>
      </c>
      <c r="AE529" s="110">
        <f>AF529+AG529+AH529</f>
        <v>0</v>
      </c>
      <c r="AF529" s="2">
        <v>0</v>
      </c>
      <c r="AG529" s="124">
        <v>0</v>
      </c>
      <c r="AH529" s="112">
        <v>0</v>
      </c>
      <c r="AI529" s="110"/>
      <c r="AJ529" s="110"/>
      <c r="AL529" s="3"/>
      <c r="AM529" s="3"/>
    </row>
    <row r="530" spans="1:39" ht="19.899999999999999" customHeight="1" x14ac:dyDescent="0.2">
      <c r="A530" s="115"/>
      <c r="B530" s="114" t="s">
        <v>27</v>
      </c>
      <c r="C530" s="2">
        <v>141937.18384000001</v>
      </c>
      <c r="D530" s="2">
        <f>C530</f>
        <v>141937.18384000001</v>
      </c>
      <c r="E530" s="2">
        <v>695.24262999999996</v>
      </c>
      <c r="F530" s="2">
        <v>695.24262999999996</v>
      </c>
      <c r="G530" s="110">
        <f>H530+I530+J530</f>
        <v>0</v>
      </c>
      <c r="H530" s="2"/>
      <c r="I530" s="2"/>
      <c r="J530" s="2"/>
      <c r="K530" s="110">
        <f>L530+M530+N530</f>
        <v>0</v>
      </c>
      <c r="L530" s="2"/>
      <c r="M530" s="110"/>
      <c r="N530" s="112"/>
      <c r="O530" s="110">
        <f>P530+Q530+R530</f>
        <v>50303.454560000027</v>
      </c>
      <c r="P530" s="2">
        <v>0</v>
      </c>
      <c r="Q530" s="2">
        <v>50303.454560000027</v>
      </c>
      <c r="R530" s="2">
        <v>0</v>
      </c>
      <c r="S530" s="110">
        <f>SUM(T530:V530)</f>
        <v>50041.797489999997</v>
      </c>
      <c r="T530" s="2">
        <f>SUM(T526)-SUM(T527:T529)</f>
        <v>0</v>
      </c>
      <c r="U530" s="2">
        <f>SUM(U526)-SUM(U527:U529)</f>
        <v>50041.797489999997</v>
      </c>
      <c r="V530" s="2">
        <f>SUM(V526)-SUM(V527:V529)</f>
        <v>0</v>
      </c>
      <c r="W530" s="110">
        <f>SUM(X530:Z530)</f>
        <v>31510.029680000021</v>
      </c>
      <c r="X530" s="2">
        <f>SUM(X526)-SUM(X527:X529)</f>
        <v>0</v>
      </c>
      <c r="Y530" s="2">
        <f>SUM(Y526)-SUM(Y527:Y529)</f>
        <v>31510.029680000021</v>
      </c>
      <c r="Z530" s="2">
        <f>SUM(Z526)-SUM(Z527:Z529)</f>
        <v>0</v>
      </c>
      <c r="AA530" s="103">
        <f>SUM(AB530:AD530)</f>
        <v>0</v>
      </c>
      <c r="AB530" s="2">
        <f t="shared" si="231"/>
        <v>0</v>
      </c>
      <c r="AC530" s="110">
        <f t="shared" si="233"/>
        <v>0</v>
      </c>
      <c r="AD530" s="112">
        <f t="shared" si="233"/>
        <v>0</v>
      </c>
      <c r="AE530" s="110">
        <f>AF530+AG530+AH530</f>
        <v>18531.767809999998</v>
      </c>
      <c r="AF530" s="2">
        <v>0</v>
      </c>
      <c r="AG530" s="110">
        <v>18531.767809999998</v>
      </c>
      <c r="AH530" s="112">
        <v>0</v>
      </c>
      <c r="AI530" s="110"/>
      <c r="AJ530" s="110"/>
      <c r="AL530" s="3"/>
      <c r="AM530" s="3"/>
    </row>
    <row r="531" spans="1:39" ht="23.25" customHeight="1" x14ac:dyDescent="0.2">
      <c r="A531" s="115"/>
      <c r="B531" s="122" t="s">
        <v>52</v>
      </c>
      <c r="C531" s="14">
        <f t="shared" ref="C531:AH531" si="234">SUM(C532)</f>
        <v>2404005.2508999999</v>
      </c>
      <c r="D531" s="14">
        <f t="shared" si="234"/>
        <v>134036.54190000001</v>
      </c>
      <c r="E531" s="14">
        <f t="shared" si="234"/>
        <v>0</v>
      </c>
      <c r="F531" s="14">
        <f t="shared" si="234"/>
        <v>0</v>
      </c>
      <c r="G531" s="14">
        <f t="shared" si="234"/>
        <v>0</v>
      </c>
      <c r="H531" s="14">
        <f t="shared" si="234"/>
        <v>0</v>
      </c>
      <c r="I531" s="14">
        <f t="shared" si="234"/>
        <v>0</v>
      </c>
      <c r="J531" s="14">
        <f t="shared" si="234"/>
        <v>0</v>
      </c>
      <c r="K531" s="14">
        <f t="shared" si="234"/>
        <v>0</v>
      </c>
      <c r="L531" s="14">
        <f t="shared" si="234"/>
        <v>0</v>
      </c>
      <c r="M531" s="14">
        <f t="shared" si="234"/>
        <v>0</v>
      </c>
      <c r="N531" s="14">
        <f t="shared" si="234"/>
        <v>0</v>
      </c>
      <c r="O531" s="14">
        <f t="shared" si="234"/>
        <v>445044.7</v>
      </c>
      <c r="P531" s="14">
        <f t="shared" si="234"/>
        <v>350000</v>
      </c>
      <c r="Q531" s="14">
        <f t="shared" si="234"/>
        <v>95044.7</v>
      </c>
      <c r="R531" s="14">
        <f t="shared" si="234"/>
        <v>0</v>
      </c>
      <c r="S531" s="14">
        <f t="shared" si="234"/>
        <v>444971.48387999996</v>
      </c>
      <c r="T531" s="14">
        <f t="shared" si="234"/>
        <v>349999.95745999995</v>
      </c>
      <c r="U531" s="14">
        <f t="shared" si="234"/>
        <v>94971.526419999995</v>
      </c>
      <c r="V531" s="14">
        <f t="shared" si="234"/>
        <v>0</v>
      </c>
      <c r="W531" s="14">
        <f t="shared" si="234"/>
        <v>299631.59044</v>
      </c>
      <c r="X531" s="14">
        <f t="shared" si="234"/>
        <v>217882.10427000001</v>
      </c>
      <c r="Y531" s="14">
        <f t="shared" si="234"/>
        <v>81749.486170000004</v>
      </c>
      <c r="Z531" s="14">
        <f t="shared" si="234"/>
        <v>0</v>
      </c>
      <c r="AA531" s="14">
        <f t="shared" si="234"/>
        <v>0</v>
      </c>
      <c r="AB531" s="14">
        <f t="shared" si="234"/>
        <v>0</v>
      </c>
      <c r="AC531" s="14">
        <f t="shared" si="234"/>
        <v>0</v>
      </c>
      <c r="AD531" s="14">
        <f t="shared" si="234"/>
        <v>0</v>
      </c>
      <c r="AE531" s="14">
        <f t="shared" si="234"/>
        <v>145339.89343999999</v>
      </c>
      <c r="AF531" s="14">
        <f t="shared" si="234"/>
        <v>132117.85318999999</v>
      </c>
      <c r="AG531" s="14">
        <f t="shared" si="234"/>
        <v>13222.040250000002</v>
      </c>
      <c r="AH531" s="14">
        <f t="shared" si="234"/>
        <v>0</v>
      </c>
      <c r="AI531" s="14"/>
      <c r="AJ531" s="14"/>
      <c r="AL531" s="3"/>
      <c r="AM531" s="3"/>
    </row>
    <row r="532" spans="1:39" ht="74.25" customHeight="1" x14ac:dyDescent="0.2">
      <c r="A532" s="115">
        <v>92</v>
      </c>
      <c r="B532" s="120" t="s">
        <v>220</v>
      </c>
      <c r="C532" s="24">
        <v>2404005.2508999999</v>
      </c>
      <c r="D532" s="24">
        <f>SUM(D533:D536)</f>
        <v>134036.54190000001</v>
      </c>
      <c r="E532" s="24">
        <v>0</v>
      </c>
      <c r="F532" s="24">
        <v>0</v>
      </c>
      <c r="G532" s="108">
        <f>H532+I532+J532</f>
        <v>0</v>
      </c>
      <c r="H532" s="108">
        <f>SUM(H533:H536)</f>
        <v>0</v>
      </c>
      <c r="I532" s="108">
        <f>SUM(I533:I536)</f>
        <v>0</v>
      </c>
      <c r="J532" s="108">
        <f>SUM(J533:J536)</f>
        <v>0</v>
      </c>
      <c r="K532" s="108">
        <f>L532+M532+N532</f>
        <v>0</v>
      </c>
      <c r="L532" s="24">
        <f>SUM(L533:L536)</f>
        <v>0</v>
      </c>
      <c r="M532" s="24">
        <f>SUM(M533:M536)</f>
        <v>0</v>
      </c>
      <c r="N532" s="24">
        <f>SUM(N533:N536)</f>
        <v>0</v>
      </c>
      <c r="O532" s="108">
        <f>P532+Q532+R532</f>
        <v>445044.7</v>
      </c>
      <c r="P532" s="24">
        <v>350000</v>
      </c>
      <c r="Q532" s="24">
        <v>95044.7</v>
      </c>
      <c r="R532" s="24">
        <v>0</v>
      </c>
      <c r="S532" s="110">
        <f>SUM(T532,U532,V532)</f>
        <v>444971.48387999996</v>
      </c>
      <c r="T532" s="2">
        <v>349999.95745999995</v>
      </c>
      <c r="U532" s="2">
        <v>94971.526419999995</v>
      </c>
      <c r="V532" s="2" t="s">
        <v>128</v>
      </c>
      <c r="W532" s="29">
        <f>SUM(X532,Y532,Z532)</f>
        <v>299631.59044</v>
      </c>
      <c r="X532" s="111">
        <v>217882.10427000001</v>
      </c>
      <c r="Y532" s="111">
        <f>Y533+Y534+Y536</f>
        <v>81749.486170000004</v>
      </c>
      <c r="Z532" s="111" t="s">
        <v>128</v>
      </c>
      <c r="AA532" s="103">
        <f>SUM(AB532:AD532)</f>
        <v>0</v>
      </c>
      <c r="AB532" s="2">
        <f t="shared" ref="AB532:AD536" si="235">SUM(X532,H532)-SUM(L532)-SUM(T532,-AF532)</f>
        <v>0</v>
      </c>
      <c r="AC532" s="110"/>
      <c r="AD532" s="112">
        <f t="shared" si="235"/>
        <v>0</v>
      </c>
      <c r="AE532" s="29">
        <f>AF532+AG532+AH532</f>
        <v>145339.89343999999</v>
      </c>
      <c r="AF532" s="111">
        <f>SUM(AF533:AF536)</f>
        <v>132117.85318999999</v>
      </c>
      <c r="AG532" s="29">
        <f t="shared" ref="AG532:AH532" si="236">SUM(AG533:AG536)</f>
        <v>13222.040250000002</v>
      </c>
      <c r="AH532" s="113">
        <f t="shared" si="236"/>
        <v>0</v>
      </c>
      <c r="AI532" s="29"/>
      <c r="AJ532" s="29"/>
      <c r="AL532" s="3"/>
      <c r="AM532" s="3"/>
    </row>
    <row r="533" spans="1:39" ht="19.899999999999999" customHeight="1" x14ac:dyDescent="0.2">
      <c r="A533" s="115"/>
      <c r="B533" s="114" t="s">
        <v>24</v>
      </c>
      <c r="C533" s="2">
        <v>106.04242000000001</v>
      </c>
      <c r="D533" s="2">
        <f>C533</f>
        <v>106.04242000000001</v>
      </c>
      <c r="E533" s="2">
        <v>0</v>
      </c>
      <c r="F533" s="2">
        <v>0</v>
      </c>
      <c r="G533" s="110">
        <f>H533+I533+J533</f>
        <v>0</v>
      </c>
      <c r="H533" s="2"/>
      <c r="I533" s="2"/>
      <c r="J533" s="2"/>
      <c r="K533" s="110">
        <f>L533+M533+N533</f>
        <v>0</v>
      </c>
      <c r="L533" s="2"/>
      <c r="M533" s="110"/>
      <c r="N533" s="112"/>
      <c r="O533" s="110">
        <f>P533+Q533+R533</f>
        <v>50.170299999999997</v>
      </c>
      <c r="P533" s="2">
        <v>0</v>
      </c>
      <c r="Q533" s="2">
        <v>50.170299999999997</v>
      </c>
      <c r="R533" s="2">
        <v>0</v>
      </c>
      <c r="S533" s="110">
        <v>50.170299999999997</v>
      </c>
      <c r="T533" s="2" t="s">
        <v>128</v>
      </c>
      <c r="U533" s="2">
        <v>50.170299999999997</v>
      </c>
      <c r="V533" s="2" t="s">
        <v>128</v>
      </c>
      <c r="W533" s="110">
        <f>X533+Y533</f>
        <v>50.170299999999997</v>
      </c>
      <c r="X533" s="2">
        <v>0</v>
      </c>
      <c r="Y533" s="2">
        <f>U533</f>
        <v>50.170299999999997</v>
      </c>
      <c r="Z533" s="2" t="s">
        <v>128</v>
      </c>
      <c r="AA533" s="103">
        <f>SUM(AB533:AD533)</f>
        <v>0</v>
      </c>
      <c r="AB533" s="2">
        <f t="shared" si="235"/>
        <v>0</v>
      </c>
      <c r="AC533" s="110"/>
      <c r="AD533" s="112">
        <f t="shared" ref="AC533:AD536" si="237">SUM(Z533,J533)-SUM(N533)-SUM(V533,-AH533)</f>
        <v>0</v>
      </c>
      <c r="AE533" s="110">
        <f>AF533+AG533+AH533</f>
        <v>0</v>
      </c>
      <c r="AF533" s="125">
        <v>0</v>
      </c>
      <c r="AG533" s="124"/>
      <c r="AH533" s="112">
        <v>0</v>
      </c>
      <c r="AI533" s="110"/>
      <c r="AJ533" s="110"/>
      <c r="AL533" s="3"/>
      <c r="AM533" s="3"/>
    </row>
    <row r="534" spans="1:39" ht="19.899999999999999" customHeight="1" x14ac:dyDescent="0.2">
      <c r="A534" s="115"/>
      <c r="B534" s="114" t="s">
        <v>25</v>
      </c>
      <c r="C534" s="2">
        <v>1381471.189</v>
      </c>
      <c r="D534" s="2"/>
      <c r="E534" s="2">
        <v>0</v>
      </c>
      <c r="F534" s="2">
        <v>0</v>
      </c>
      <c r="G534" s="110">
        <f>H534+I534+J534</f>
        <v>0</v>
      </c>
      <c r="H534" s="2"/>
      <c r="I534" s="2"/>
      <c r="J534" s="2"/>
      <c r="K534" s="110">
        <f>L534+M534+N534</f>
        <v>0</v>
      </c>
      <c r="L534" s="2"/>
      <c r="M534" s="110"/>
      <c r="N534" s="112"/>
      <c r="O534" s="110">
        <f>P534+Q534+R534</f>
        <v>402417.03474999999</v>
      </c>
      <c r="P534" s="2">
        <v>329619.24268000002</v>
      </c>
      <c r="Q534" s="2">
        <v>72797.792069999996</v>
      </c>
      <c r="R534" s="2">
        <v>0</v>
      </c>
      <c r="S534" s="110">
        <v>402417.0647499999</v>
      </c>
      <c r="T534" s="2">
        <v>329619.24267999997</v>
      </c>
      <c r="U534" s="2">
        <v>72797.822069999995</v>
      </c>
      <c r="V534" s="2" t="s">
        <v>128</v>
      </c>
      <c r="W534" s="110">
        <f t="shared" ref="W534:W536" si="238">X534+Y534</f>
        <v>276981.03982000001</v>
      </c>
      <c r="X534" s="2">
        <v>206691.94799000002</v>
      </c>
      <c r="Y534" s="2">
        <v>70289.091830000005</v>
      </c>
      <c r="Z534" s="2" t="s">
        <v>128</v>
      </c>
      <c r="AA534" s="103">
        <f>SUM(AB534:AD534)</f>
        <v>0</v>
      </c>
      <c r="AB534" s="2">
        <f t="shared" si="235"/>
        <v>0</v>
      </c>
      <c r="AC534" s="110">
        <f t="shared" si="237"/>
        <v>0</v>
      </c>
      <c r="AD534" s="112">
        <f t="shared" si="237"/>
        <v>0</v>
      </c>
      <c r="AE534" s="110">
        <f>AF534+AG534+AH534</f>
        <v>125436.02493000001</v>
      </c>
      <c r="AF534" s="2">
        <v>122927.29469000001</v>
      </c>
      <c r="AG534" s="110">
        <v>2508.7302400000003</v>
      </c>
      <c r="AH534" s="112">
        <v>0</v>
      </c>
      <c r="AI534" s="110"/>
      <c r="AJ534" s="110"/>
      <c r="AL534" s="3"/>
      <c r="AM534" s="3"/>
    </row>
    <row r="535" spans="1:39" ht="19.899999999999999" customHeight="1" x14ac:dyDescent="0.2">
      <c r="A535" s="115"/>
      <c r="B535" s="114" t="s">
        <v>26</v>
      </c>
      <c r="C535" s="2">
        <v>888497.52</v>
      </c>
      <c r="D535" s="2"/>
      <c r="E535" s="2">
        <v>0</v>
      </c>
      <c r="F535" s="2">
        <v>0</v>
      </c>
      <c r="G535" s="110">
        <f>H535+I535+J535</f>
        <v>0</v>
      </c>
      <c r="H535" s="2"/>
      <c r="I535" s="2"/>
      <c r="J535" s="2"/>
      <c r="K535" s="110">
        <f>L535+M535+N535</f>
        <v>0</v>
      </c>
      <c r="L535" s="2"/>
      <c r="M535" s="110"/>
      <c r="N535" s="112"/>
      <c r="O535" s="110">
        <f>P535+Q535+R535</f>
        <v>0</v>
      </c>
      <c r="P535" s="2">
        <v>0</v>
      </c>
      <c r="Q535" s="2">
        <v>0</v>
      </c>
      <c r="R535" s="2">
        <v>0</v>
      </c>
      <c r="S535" s="110">
        <v>0</v>
      </c>
      <c r="T535" s="2" t="s">
        <v>128</v>
      </c>
      <c r="U535" s="2" t="s">
        <v>128</v>
      </c>
      <c r="V535" s="2" t="s">
        <v>128</v>
      </c>
      <c r="W535" s="110"/>
      <c r="X535" s="2" t="s">
        <v>128</v>
      </c>
      <c r="Y535" s="2" t="s">
        <v>128</v>
      </c>
      <c r="Z535" s="2" t="s">
        <v>128</v>
      </c>
      <c r="AA535" s="103">
        <f>SUM(AB535:AD535)</f>
        <v>0</v>
      </c>
      <c r="AB535" s="2">
        <f t="shared" si="235"/>
        <v>0</v>
      </c>
      <c r="AC535" s="110">
        <f t="shared" si="237"/>
        <v>0</v>
      </c>
      <c r="AD535" s="112">
        <f t="shared" si="237"/>
        <v>0</v>
      </c>
      <c r="AE535" s="110">
        <f>AF535+AG535+AH535</f>
        <v>0</v>
      </c>
      <c r="AF535" s="125">
        <v>0</v>
      </c>
      <c r="AG535" s="124">
        <v>0</v>
      </c>
      <c r="AH535" s="112">
        <v>0</v>
      </c>
      <c r="AI535" s="110"/>
      <c r="AJ535" s="110"/>
      <c r="AL535" s="3"/>
      <c r="AM535" s="3"/>
    </row>
    <row r="536" spans="1:39" ht="19.899999999999999" customHeight="1" x14ac:dyDescent="0.2">
      <c r="A536" s="115"/>
      <c r="B536" s="114" t="s">
        <v>27</v>
      </c>
      <c r="C536" s="2">
        <v>133930.49948</v>
      </c>
      <c r="D536" s="2">
        <f>C536</f>
        <v>133930.49948</v>
      </c>
      <c r="E536" s="2">
        <v>0</v>
      </c>
      <c r="F536" s="2">
        <v>0</v>
      </c>
      <c r="G536" s="110">
        <f>H536+I536+J536</f>
        <v>0</v>
      </c>
      <c r="H536" s="2"/>
      <c r="I536" s="2"/>
      <c r="J536" s="2"/>
      <c r="K536" s="110">
        <f>L536+M536+N536</f>
        <v>0</v>
      </c>
      <c r="L536" s="2"/>
      <c r="M536" s="110"/>
      <c r="N536" s="112"/>
      <c r="O536" s="110">
        <f>P536+Q536+R536</f>
        <v>42577.494950000008</v>
      </c>
      <c r="P536" s="2">
        <v>20380.757319999993</v>
      </c>
      <c r="Q536" s="2">
        <v>22196.737630000014</v>
      </c>
      <c r="R536" s="2">
        <v>0</v>
      </c>
      <c r="S536" s="110">
        <f>SUM(T536:V536)</f>
        <v>42504.248829999982</v>
      </c>
      <c r="T536" s="2">
        <f>SUM(T532)-SUM(T533:T535)</f>
        <v>20380.71477999998</v>
      </c>
      <c r="U536" s="2">
        <f>SUM(U532)-SUM(U533:U535)</f>
        <v>22123.534050000002</v>
      </c>
      <c r="V536" s="2">
        <f>SUM(V532)-SUM(V533:V535)</f>
        <v>0</v>
      </c>
      <c r="W536" s="110">
        <f t="shared" si="238"/>
        <v>22600.380319999997</v>
      </c>
      <c r="X536" s="2">
        <f>SUM(X532)-SUM(X533:X535)</f>
        <v>11190.156279999996</v>
      </c>
      <c r="Y536" s="2">
        <v>11410.224039999999</v>
      </c>
      <c r="Z536" s="2">
        <f>SUM(Z532)-SUM(Z533:Z535)</f>
        <v>0</v>
      </c>
      <c r="AA536" s="103">
        <f>SUM(AB536:AD536)</f>
        <v>1.4551915228366852E-11</v>
      </c>
      <c r="AB536" s="2">
        <f t="shared" si="235"/>
        <v>1.4551915228366852E-11</v>
      </c>
      <c r="AC536" s="110">
        <v>0</v>
      </c>
      <c r="AD536" s="112">
        <f t="shared" si="237"/>
        <v>0</v>
      </c>
      <c r="AE536" s="110">
        <f>AF536+AG536+AH536</f>
        <v>19903.86851</v>
      </c>
      <c r="AF536" s="2">
        <v>9190.5584999999992</v>
      </c>
      <c r="AG536" s="110">
        <v>10713.310010000001</v>
      </c>
      <c r="AH536" s="112">
        <v>0</v>
      </c>
      <c r="AI536" s="110"/>
      <c r="AJ536" s="110"/>
      <c r="AL536" s="3"/>
      <c r="AM536" s="3"/>
    </row>
    <row r="537" spans="1:39" ht="21" customHeight="1" x14ac:dyDescent="0.2">
      <c r="A537" s="101"/>
      <c r="B537" s="104" t="s">
        <v>41</v>
      </c>
      <c r="C537" s="103">
        <f t="shared" ref="C537:AH538" si="239">C538</f>
        <v>325037.34644999995</v>
      </c>
      <c r="D537" s="103">
        <f t="shared" si="239"/>
        <v>54383.123710000007</v>
      </c>
      <c r="E537" s="103">
        <f t="shared" si="239"/>
        <v>112252.52084000001</v>
      </c>
      <c r="F537" s="103">
        <f t="shared" si="239"/>
        <v>119594.58112999999</v>
      </c>
      <c r="G537" s="103">
        <f t="shared" si="239"/>
        <v>0</v>
      </c>
      <c r="H537" s="103">
        <f t="shared" si="239"/>
        <v>0</v>
      </c>
      <c r="I537" s="103">
        <f t="shared" si="239"/>
        <v>0</v>
      </c>
      <c r="J537" s="103">
        <f t="shared" si="239"/>
        <v>0</v>
      </c>
      <c r="K537" s="103">
        <f t="shared" si="239"/>
        <v>0</v>
      </c>
      <c r="L537" s="103">
        <f t="shared" si="239"/>
        <v>0</v>
      </c>
      <c r="M537" s="103">
        <f t="shared" si="239"/>
        <v>0</v>
      </c>
      <c r="N537" s="103">
        <f t="shared" si="239"/>
        <v>0</v>
      </c>
      <c r="O537" s="103">
        <f t="shared" si="239"/>
        <v>205855.2</v>
      </c>
      <c r="P537" s="103">
        <f t="shared" si="239"/>
        <v>184944.4</v>
      </c>
      <c r="Q537" s="103">
        <f t="shared" si="239"/>
        <v>20910.800000000003</v>
      </c>
      <c r="R537" s="103">
        <f t="shared" si="239"/>
        <v>0</v>
      </c>
      <c r="S537" s="103">
        <f t="shared" si="239"/>
        <v>194634.42240000004</v>
      </c>
      <c r="T537" s="103">
        <f t="shared" si="239"/>
        <v>174605.25480000002</v>
      </c>
      <c r="U537" s="103">
        <f t="shared" si="239"/>
        <v>20029.167599999997</v>
      </c>
      <c r="V537" s="103">
        <f t="shared" si="239"/>
        <v>0</v>
      </c>
      <c r="W537" s="103">
        <f t="shared" si="239"/>
        <v>187427.76994999996</v>
      </c>
      <c r="X537" s="103">
        <f t="shared" si="239"/>
        <v>175706.86115999994</v>
      </c>
      <c r="Y537" s="103">
        <f t="shared" si="239"/>
        <v>11720.908789999999</v>
      </c>
      <c r="Z537" s="103">
        <f t="shared" si="239"/>
        <v>0</v>
      </c>
      <c r="AA537" s="103">
        <f t="shared" si="239"/>
        <v>135.40783999999837</v>
      </c>
      <c r="AB537" s="103">
        <f t="shared" si="239"/>
        <v>132.69958999999687</v>
      </c>
      <c r="AC537" s="103">
        <f t="shared" si="239"/>
        <v>2.7082500000014988</v>
      </c>
      <c r="AD537" s="103">
        <f t="shared" si="239"/>
        <v>0</v>
      </c>
      <c r="AE537" s="103">
        <f t="shared" si="239"/>
        <v>0</v>
      </c>
      <c r="AF537" s="103">
        <f t="shared" si="239"/>
        <v>0</v>
      </c>
      <c r="AG537" s="103">
        <f t="shared" si="239"/>
        <v>0</v>
      </c>
      <c r="AH537" s="103">
        <f t="shared" si="239"/>
        <v>0</v>
      </c>
      <c r="AI537" s="103"/>
      <c r="AJ537" s="103"/>
      <c r="AL537" s="3"/>
      <c r="AM537" s="3"/>
    </row>
    <row r="538" spans="1:39" ht="31.15" customHeight="1" x14ac:dyDescent="0.2">
      <c r="A538" s="101"/>
      <c r="B538" s="105" t="s">
        <v>42</v>
      </c>
      <c r="C538" s="103">
        <f t="shared" si="239"/>
        <v>325037.34644999995</v>
      </c>
      <c r="D538" s="103">
        <f t="shared" si="239"/>
        <v>54383.123710000007</v>
      </c>
      <c r="E538" s="103">
        <f t="shared" si="239"/>
        <v>112252.52084000001</v>
      </c>
      <c r="F538" s="103">
        <f t="shared" si="239"/>
        <v>119594.58112999999</v>
      </c>
      <c r="G538" s="103">
        <f t="shared" si="239"/>
        <v>0</v>
      </c>
      <c r="H538" s="103">
        <f t="shared" si="239"/>
        <v>0</v>
      </c>
      <c r="I538" s="103">
        <f t="shared" si="239"/>
        <v>0</v>
      </c>
      <c r="J538" s="103">
        <f t="shared" si="239"/>
        <v>0</v>
      </c>
      <c r="K538" s="103">
        <f t="shared" si="239"/>
        <v>0</v>
      </c>
      <c r="L538" s="103">
        <f t="shared" si="239"/>
        <v>0</v>
      </c>
      <c r="M538" s="103">
        <f t="shared" si="239"/>
        <v>0</v>
      </c>
      <c r="N538" s="103">
        <f t="shared" si="239"/>
        <v>0</v>
      </c>
      <c r="O538" s="103">
        <f t="shared" si="239"/>
        <v>205855.2</v>
      </c>
      <c r="P538" s="103">
        <f t="shared" si="239"/>
        <v>184944.4</v>
      </c>
      <c r="Q538" s="103">
        <f t="shared" si="239"/>
        <v>20910.800000000003</v>
      </c>
      <c r="R538" s="103">
        <f t="shared" si="239"/>
        <v>0</v>
      </c>
      <c r="S538" s="103">
        <f t="shared" si="239"/>
        <v>194634.42240000004</v>
      </c>
      <c r="T538" s="103">
        <f t="shared" si="239"/>
        <v>174605.25480000002</v>
      </c>
      <c r="U538" s="103">
        <f t="shared" si="239"/>
        <v>20029.167599999997</v>
      </c>
      <c r="V538" s="103">
        <f t="shared" si="239"/>
        <v>0</v>
      </c>
      <c r="W538" s="103">
        <f t="shared" si="239"/>
        <v>187427.76994999996</v>
      </c>
      <c r="X538" s="103">
        <f t="shared" si="239"/>
        <v>175706.86115999994</v>
      </c>
      <c r="Y538" s="103">
        <f t="shared" si="239"/>
        <v>11720.908789999999</v>
      </c>
      <c r="Z538" s="103">
        <f t="shared" si="239"/>
        <v>0</v>
      </c>
      <c r="AA538" s="103">
        <f t="shared" si="239"/>
        <v>135.40783999999837</v>
      </c>
      <c r="AB538" s="103">
        <f t="shared" si="239"/>
        <v>132.69958999999687</v>
      </c>
      <c r="AC538" s="103">
        <f t="shared" si="239"/>
        <v>2.7082500000014988</v>
      </c>
      <c r="AD538" s="103">
        <f t="shared" si="239"/>
        <v>0</v>
      </c>
      <c r="AE538" s="103">
        <f t="shared" si="239"/>
        <v>0</v>
      </c>
      <c r="AF538" s="103">
        <f t="shared" si="239"/>
        <v>0</v>
      </c>
      <c r="AG538" s="103">
        <f t="shared" si="239"/>
        <v>0</v>
      </c>
      <c r="AH538" s="103">
        <f t="shared" si="239"/>
        <v>0</v>
      </c>
      <c r="AI538" s="103"/>
      <c r="AJ538" s="103"/>
      <c r="AL538" s="3"/>
      <c r="AM538" s="3"/>
    </row>
    <row r="539" spans="1:39" ht="61.5" customHeight="1" x14ac:dyDescent="0.2">
      <c r="A539" s="101"/>
      <c r="B539" s="106" t="s">
        <v>43</v>
      </c>
      <c r="C539" s="14">
        <f t="shared" ref="C539:AH539" si="240">C540+C546</f>
        <v>325037.34644999995</v>
      </c>
      <c r="D539" s="14">
        <f t="shared" si="240"/>
        <v>54383.123710000007</v>
      </c>
      <c r="E539" s="14">
        <f t="shared" si="240"/>
        <v>112252.52084000001</v>
      </c>
      <c r="F539" s="14">
        <f t="shared" si="240"/>
        <v>119594.58112999999</v>
      </c>
      <c r="G539" s="14">
        <f t="shared" si="240"/>
        <v>0</v>
      </c>
      <c r="H539" s="14">
        <f t="shared" si="240"/>
        <v>0</v>
      </c>
      <c r="I539" s="14">
        <f t="shared" si="240"/>
        <v>0</v>
      </c>
      <c r="J539" s="14">
        <f t="shared" si="240"/>
        <v>0</v>
      </c>
      <c r="K539" s="14">
        <f t="shared" si="240"/>
        <v>0</v>
      </c>
      <c r="L539" s="14">
        <f t="shared" si="240"/>
        <v>0</v>
      </c>
      <c r="M539" s="14">
        <f t="shared" si="240"/>
        <v>0</v>
      </c>
      <c r="N539" s="14">
        <f t="shared" si="240"/>
        <v>0</v>
      </c>
      <c r="O539" s="14">
        <f t="shared" si="240"/>
        <v>205855.2</v>
      </c>
      <c r="P539" s="14">
        <f t="shared" si="240"/>
        <v>184944.4</v>
      </c>
      <c r="Q539" s="14">
        <f t="shared" si="240"/>
        <v>20910.800000000003</v>
      </c>
      <c r="R539" s="14">
        <f t="shared" si="240"/>
        <v>0</v>
      </c>
      <c r="S539" s="14">
        <f t="shared" si="240"/>
        <v>194634.42240000004</v>
      </c>
      <c r="T539" s="14">
        <f t="shared" si="240"/>
        <v>174605.25480000002</v>
      </c>
      <c r="U539" s="14">
        <f t="shared" si="240"/>
        <v>20029.167599999997</v>
      </c>
      <c r="V539" s="14">
        <f t="shared" si="240"/>
        <v>0</v>
      </c>
      <c r="W539" s="14">
        <f t="shared" si="240"/>
        <v>187427.76994999996</v>
      </c>
      <c r="X539" s="14">
        <f t="shared" si="240"/>
        <v>175706.86115999994</v>
      </c>
      <c r="Y539" s="14">
        <f t="shared" si="240"/>
        <v>11720.908789999999</v>
      </c>
      <c r="Z539" s="14">
        <f t="shared" si="240"/>
        <v>0</v>
      </c>
      <c r="AA539" s="14">
        <f t="shared" si="240"/>
        <v>135.40783999999837</v>
      </c>
      <c r="AB539" s="14">
        <f t="shared" si="240"/>
        <v>132.69958999999687</v>
      </c>
      <c r="AC539" s="14">
        <f t="shared" si="240"/>
        <v>2.7082500000014988</v>
      </c>
      <c r="AD539" s="14">
        <f t="shared" si="240"/>
        <v>0</v>
      </c>
      <c r="AE539" s="14">
        <f t="shared" si="240"/>
        <v>0</v>
      </c>
      <c r="AF539" s="14">
        <f t="shared" si="240"/>
        <v>0</v>
      </c>
      <c r="AG539" s="14">
        <f t="shared" si="240"/>
        <v>0</v>
      </c>
      <c r="AH539" s="14">
        <f t="shared" si="240"/>
        <v>0</v>
      </c>
      <c r="AI539" s="14"/>
      <c r="AJ539" s="14"/>
      <c r="AL539" s="3"/>
      <c r="AM539" s="3"/>
    </row>
    <row r="540" spans="1:39" ht="61.5" customHeight="1" x14ac:dyDescent="0.2">
      <c r="A540" s="101"/>
      <c r="B540" s="106" t="s">
        <v>44</v>
      </c>
      <c r="C540" s="14">
        <f t="shared" ref="C540:AH540" si="241">SUM(C541)</f>
        <v>9096.7099799999996</v>
      </c>
      <c r="D540" s="14">
        <f t="shared" si="241"/>
        <v>9096.7099799999996</v>
      </c>
      <c r="E540" s="14">
        <f t="shared" si="241"/>
        <v>0</v>
      </c>
      <c r="F540" s="14">
        <f t="shared" si="241"/>
        <v>0</v>
      </c>
      <c r="G540" s="14">
        <f t="shared" si="241"/>
        <v>0</v>
      </c>
      <c r="H540" s="14">
        <f t="shared" si="241"/>
        <v>0</v>
      </c>
      <c r="I540" s="14">
        <f t="shared" si="241"/>
        <v>0</v>
      </c>
      <c r="J540" s="14">
        <f t="shared" si="241"/>
        <v>0</v>
      </c>
      <c r="K540" s="14">
        <f t="shared" si="241"/>
        <v>0</v>
      </c>
      <c r="L540" s="14">
        <f t="shared" si="241"/>
        <v>0</v>
      </c>
      <c r="M540" s="14">
        <f t="shared" si="241"/>
        <v>0</v>
      </c>
      <c r="N540" s="14">
        <f t="shared" si="241"/>
        <v>0</v>
      </c>
      <c r="O540" s="14">
        <f t="shared" si="241"/>
        <v>1684</v>
      </c>
      <c r="P540" s="14">
        <f t="shared" si="241"/>
        <v>0</v>
      </c>
      <c r="Q540" s="14">
        <f t="shared" si="241"/>
        <v>1684</v>
      </c>
      <c r="R540" s="14">
        <f t="shared" si="241"/>
        <v>0</v>
      </c>
      <c r="S540" s="14">
        <f t="shared" si="241"/>
        <v>1683.1731599999998</v>
      </c>
      <c r="T540" s="14">
        <f t="shared" si="241"/>
        <v>0</v>
      </c>
      <c r="U540" s="14">
        <f t="shared" si="241"/>
        <v>1683.1731599999998</v>
      </c>
      <c r="V540" s="14">
        <f t="shared" si="241"/>
        <v>0</v>
      </c>
      <c r="W540" s="14">
        <f t="shared" si="241"/>
        <v>1683.1731599999998</v>
      </c>
      <c r="X540" s="14">
        <f t="shared" si="241"/>
        <v>0</v>
      </c>
      <c r="Y540" s="14">
        <f t="shared" si="241"/>
        <v>1683.1731599999998</v>
      </c>
      <c r="Z540" s="14">
        <f t="shared" si="241"/>
        <v>0</v>
      </c>
      <c r="AA540" s="14">
        <f t="shared" si="241"/>
        <v>0</v>
      </c>
      <c r="AB540" s="14">
        <f t="shared" si="241"/>
        <v>0</v>
      </c>
      <c r="AC540" s="14">
        <f t="shared" si="241"/>
        <v>0</v>
      </c>
      <c r="AD540" s="14">
        <f t="shared" si="241"/>
        <v>0</v>
      </c>
      <c r="AE540" s="14">
        <f t="shared" si="241"/>
        <v>0</v>
      </c>
      <c r="AF540" s="14">
        <f t="shared" si="241"/>
        <v>0</v>
      </c>
      <c r="AG540" s="14">
        <f t="shared" si="241"/>
        <v>0</v>
      </c>
      <c r="AH540" s="14">
        <f t="shared" si="241"/>
        <v>0</v>
      </c>
      <c r="AI540" s="14"/>
      <c r="AJ540" s="14"/>
      <c r="AL540" s="3"/>
      <c r="AM540" s="3"/>
    </row>
    <row r="541" spans="1:39" ht="81" customHeight="1" x14ac:dyDescent="0.2">
      <c r="A541" s="86">
        <v>93</v>
      </c>
      <c r="B541" s="126" t="s">
        <v>221</v>
      </c>
      <c r="C541" s="24">
        <v>9096.7099799999996</v>
      </c>
      <c r="D541" s="24">
        <f>SUM(D542:D545)</f>
        <v>9096.7099799999996</v>
      </c>
      <c r="E541" s="24">
        <v>0</v>
      </c>
      <c r="F541" s="24">
        <v>0</v>
      </c>
      <c r="G541" s="108">
        <f>H541+I541+J541</f>
        <v>0</v>
      </c>
      <c r="H541" s="108">
        <f>SUM(H542:H545)</f>
        <v>0</v>
      </c>
      <c r="I541" s="108">
        <f>SUM(I542:I545)</f>
        <v>0</v>
      </c>
      <c r="J541" s="108">
        <f>SUM(J542:J545)</f>
        <v>0</v>
      </c>
      <c r="K541" s="108">
        <f>L541+M541+N541</f>
        <v>0</v>
      </c>
      <c r="L541" s="24">
        <f>SUM(L542:L545)</f>
        <v>0</v>
      </c>
      <c r="M541" s="24">
        <f>SUM(M542:M545)</f>
        <v>0</v>
      </c>
      <c r="N541" s="24">
        <f>SUM(N542:N545)</f>
        <v>0</v>
      </c>
      <c r="O541" s="108">
        <f>P541+Q541+R541</f>
        <v>1684</v>
      </c>
      <c r="P541" s="24">
        <v>0</v>
      </c>
      <c r="Q541" s="24">
        <v>1684</v>
      </c>
      <c r="R541" s="24">
        <v>0</v>
      </c>
      <c r="S541" s="110">
        <f>SUM(T541,U541,V541)</f>
        <v>1683.1731599999998</v>
      </c>
      <c r="T541" s="2" t="s">
        <v>128</v>
      </c>
      <c r="U541" s="2">
        <v>1683.1731599999998</v>
      </c>
      <c r="V541" s="2" t="s">
        <v>128</v>
      </c>
      <c r="W541" s="29">
        <f>SUM(X541,Y541,Z541)</f>
        <v>1683.1731599999998</v>
      </c>
      <c r="X541" s="111" t="s">
        <v>128</v>
      </c>
      <c r="Y541" s="111">
        <v>1683.1731599999998</v>
      </c>
      <c r="Z541" s="111" t="s">
        <v>128</v>
      </c>
      <c r="AA541" s="103">
        <f>SUM(AB541:AD541)</f>
        <v>0</v>
      </c>
      <c r="AB541" s="2">
        <f t="shared" ref="AB541:AD545" si="242">SUM(X541,H541)-SUM(L541)-SUM(T541,-AF541)</f>
        <v>0</v>
      </c>
      <c r="AC541" s="110">
        <f t="shared" si="242"/>
        <v>0</v>
      </c>
      <c r="AD541" s="112">
        <f t="shared" si="242"/>
        <v>0</v>
      </c>
      <c r="AE541" s="29">
        <f>AF541+AG541+AH541</f>
        <v>0</v>
      </c>
      <c r="AF541" s="111">
        <f>SUM(AF542:AF545)</f>
        <v>0</v>
      </c>
      <c r="AG541" s="29">
        <f t="shared" ref="AG541:AH541" si="243">SUM(AG542:AG545)</f>
        <v>0</v>
      </c>
      <c r="AH541" s="113">
        <f t="shared" si="243"/>
        <v>0</v>
      </c>
      <c r="AI541" s="29"/>
      <c r="AJ541" s="29"/>
      <c r="AL541" s="3"/>
      <c r="AM541" s="3"/>
    </row>
    <row r="542" spans="1:39" ht="19.899999999999999" customHeight="1" x14ac:dyDescent="0.2">
      <c r="A542" s="86"/>
      <c r="B542" s="114" t="s">
        <v>24</v>
      </c>
      <c r="C542" s="2">
        <v>8780</v>
      </c>
      <c r="D542" s="2">
        <f>C542</f>
        <v>8780</v>
      </c>
      <c r="E542" s="2">
        <v>0</v>
      </c>
      <c r="F542" s="2">
        <v>0</v>
      </c>
      <c r="G542" s="110">
        <f>H542+I542+J542</f>
        <v>0</v>
      </c>
      <c r="H542" s="2"/>
      <c r="I542" s="2"/>
      <c r="J542" s="2"/>
      <c r="K542" s="110">
        <f>L542+M542+N542</f>
        <v>0</v>
      </c>
      <c r="L542" s="2"/>
      <c r="M542" s="110"/>
      <c r="N542" s="112"/>
      <c r="O542" s="110">
        <f>P542+Q542+R542</f>
        <v>1624.6089999999999</v>
      </c>
      <c r="P542" s="2">
        <v>0</v>
      </c>
      <c r="Q542" s="2">
        <v>1624.6089999999999</v>
      </c>
      <c r="R542" s="2">
        <v>0</v>
      </c>
      <c r="S542" s="110">
        <v>1624.5719999999999</v>
      </c>
      <c r="T542" s="2" t="s">
        <v>128</v>
      </c>
      <c r="U542" s="2">
        <v>1624.5719999999999</v>
      </c>
      <c r="V542" s="2" t="s">
        <v>128</v>
      </c>
      <c r="W542" s="110">
        <v>1624.5719999999999</v>
      </c>
      <c r="X542" s="2" t="s">
        <v>128</v>
      </c>
      <c r="Y542" s="2">
        <v>1624.5719999999999</v>
      </c>
      <c r="Z542" s="2" t="s">
        <v>128</v>
      </c>
      <c r="AA542" s="103">
        <f>SUM(AB542:AD542)</f>
        <v>0</v>
      </c>
      <c r="AB542" s="2">
        <f t="shared" si="242"/>
        <v>0</v>
      </c>
      <c r="AC542" s="110">
        <f t="shared" ref="AC542:AD545" si="244">SUM(Y542,I542)-SUM(M542)-SUM(U542,-AG542)</f>
        <v>0</v>
      </c>
      <c r="AD542" s="112">
        <f t="shared" si="244"/>
        <v>0</v>
      </c>
      <c r="AE542" s="110">
        <f>AF542+AG542+AH542</f>
        <v>0</v>
      </c>
      <c r="AF542" s="2">
        <v>0</v>
      </c>
      <c r="AG542" s="110">
        <v>0</v>
      </c>
      <c r="AH542" s="112">
        <v>0</v>
      </c>
      <c r="AI542" s="110"/>
      <c r="AJ542" s="110"/>
      <c r="AL542" s="3"/>
      <c r="AM542" s="3"/>
    </row>
    <row r="543" spans="1:39" ht="19.899999999999999" customHeight="1" x14ac:dyDescent="0.2">
      <c r="A543" s="86"/>
      <c r="B543" s="114" t="s">
        <v>25</v>
      </c>
      <c r="C543" s="2">
        <v>0</v>
      </c>
      <c r="D543" s="2"/>
      <c r="E543" s="2">
        <v>0</v>
      </c>
      <c r="F543" s="2">
        <v>0</v>
      </c>
      <c r="G543" s="110">
        <f>H543+I543+J543</f>
        <v>0</v>
      </c>
      <c r="H543" s="2"/>
      <c r="I543" s="2"/>
      <c r="J543" s="2"/>
      <c r="K543" s="110">
        <f>L543+M543+N543</f>
        <v>0</v>
      </c>
      <c r="L543" s="2"/>
      <c r="M543" s="110"/>
      <c r="N543" s="112"/>
      <c r="O543" s="110">
        <f>P543+Q543+R543</f>
        <v>0</v>
      </c>
      <c r="P543" s="2">
        <v>0</v>
      </c>
      <c r="Q543" s="2">
        <v>0</v>
      </c>
      <c r="R543" s="2">
        <v>0</v>
      </c>
      <c r="S543" s="110">
        <v>0</v>
      </c>
      <c r="T543" s="2" t="s">
        <v>128</v>
      </c>
      <c r="U543" s="2" t="s">
        <v>128</v>
      </c>
      <c r="V543" s="2" t="s">
        <v>128</v>
      </c>
      <c r="W543" s="110">
        <v>0</v>
      </c>
      <c r="X543" s="2" t="s">
        <v>128</v>
      </c>
      <c r="Y543" s="2" t="s">
        <v>128</v>
      </c>
      <c r="Z543" s="2" t="s">
        <v>128</v>
      </c>
      <c r="AA543" s="103">
        <f>SUM(AB543:AD543)</f>
        <v>0</v>
      </c>
      <c r="AB543" s="2">
        <f t="shared" si="242"/>
        <v>0</v>
      </c>
      <c r="AC543" s="110">
        <f t="shared" si="244"/>
        <v>0</v>
      </c>
      <c r="AD543" s="112">
        <f t="shared" si="244"/>
        <v>0</v>
      </c>
      <c r="AE543" s="110">
        <f>AF543+AG543+AH543</f>
        <v>0</v>
      </c>
      <c r="AF543" s="2">
        <v>0</v>
      </c>
      <c r="AG543" s="110">
        <v>0</v>
      </c>
      <c r="AH543" s="112">
        <v>0</v>
      </c>
      <c r="AI543" s="110"/>
      <c r="AJ543" s="110"/>
      <c r="AL543" s="3"/>
      <c r="AM543" s="3"/>
    </row>
    <row r="544" spans="1:39" ht="19.899999999999999" customHeight="1" x14ac:dyDescent="0.2">
      <c r="A544" s="86"/>
      <c r="B544" s="114" t="s">
        <v>26</v>
      </c>
      <c r="C544" s="2">
        <v>0</v>
      </c>
      <c r="D544" s="2"/>
      <c r="E544" s="2">
        <v>0</v>
      </c>
      <c r="F544" s="2">
        <v>0</v>
      </c>
      <c r="G544" s="110">
        <f>H544+I544+J544</f>
        <v>0</v>
      </c>
      <c r="H544" s="2"/>
      <c r="I544" s="2"/>
      <c r="J544" s="2"/>
      <c r="K544" s="110">
        <f>L544+M544+N544</f>
        <v>0</v>
      </c>
      <c r="L544" s="2"/>
      <c r="M544" s="110"/>
      <c r="N544" s="112"/>
      <c r="O544" s="110">
        <f>P544+Q544+R544</f>
        <v>0</v>
      </c>
      <c r="P544" s="2">
        <v>0</v>
      </c>
      <c r="Q544" s="2">
        <v>0</v>
      </c>
      <c r="R544" s="2">
        <v>0</v>
      </c>
      <c r="S544" s="110">
        <v>0</v>
      </c>
      <c r="T544" s="2" t="s">
        <v>128</v>
      </c>
      <c r="U544" s="2" t="s">
        <v>128</v>
      </c>
      <c r="V544" s="2" t="s">
        <v>128</v>
      </c>
      <c r="W544" s="110">
        <v>0</v>
      </c>
      <c r="X544" s="2" t="s">
        <v>128</v>
      </c>
      <c r="Y544" s="2" t="s">
        <v>128</v>
      </c>
      <c r="Z544" s="2" t="s">
        <v>128</v>
      </c>
      <c r="AA544" s="103">
        <f>SUM(AB544:AD544)</f>
        <v>0</v>
      </c>
      <c r="AB544" s="2">
        <f t="shared" si="242"/>
        <v>0</v>
      </c>
      <c r="AC544" s="110">
        <f t="shared" si="244"/>
        <v>0</v>
      </c>
      <c r="AD544" s="112">
        <f t="shared" si="244"/>
        <v>0</v>
      </c>
      <c r="AE544" s="110">
        <f>AF544+AG544+AH544</f>
        <v>0</v>
      </c>
      <c r="AF544" s="2">
        <v>0</v>
      </c>
      <c r="AG544" s="110">
        <v>0</v>
      </c>
      <c r="AH544" s="112">
        <v>0</v>
      </c>
      <c r="AI544" s="110"/>
      <c r="AJ544" s="110"/>
      <c r="AL544" s="3"/>
      <c r="AM544" s="3"/>
    </row>
    <row r="545" spans="1:39" ht="19.899999999999999" customHeight="1" x14ac:dyDescent="0.2">
      <c r="A545" s="86"/>
      <c r="B545" s="114" t="s">
        <v>27</v>
      </c>
      <c r="C545" s="2">
        <v>316.70997999999997</v>
      </c>
      <c r="D545" s="2">
        <f>C545</f>
        <v>316.70997999999997</v>
      </c>
      <c r="E545" s="2">
        <v>0</v>
      </c>
      <c r="F545" s="2">
        <v>0</v>
      </c>
      <c r="G545" s="110">
        <f>H545+I545+J545</f>
        <v>0</v>
      </c>
      <c r="H545" s="2"/>
      <c r="I545" s="2"/>
      <c r="J545" s="2"/>
      <c r="K545" s="110">
        <f>L545+M545+N545</f>
        <v>0</v>
      </c>
      <c r="L545" s="2"/>
      <c r="M545" s="110"/>
      <c r="N545" s="112"/>
      <c r="O545" s="110">
        <f>P545+Q545+R545</f>
        <v>59.390999999999963</v>
      </c>
      <c r="P545" s="2">
        <v>0</v>
      </c>
      <c r="Q545" s="2">
        <v>59.390999999999963</v>
      </c>
      <c r="R545" s="2">
        <v>0</v>
      </c>
      <c r="S545" s="110">
        <f>SUM(T545:V545)</f>
        <v>58.601159999999936</v>
      </c>
      <c r="T545" s="2">
        <f>SUM(T541)-SUM(T542:T544)</f>
        <v>0</v>
      </c>
      <c r="U545" s="2">
        <f>SUM(U541)-SUM(U542:U544)</f>
        <v>58.601159999999936</v>
      </c>
      <c r="V545" s="2">
        <f>SUM(V541)-SUM(V542:V544)</f>
        <v>0</v>
      </c>
      <c r="W545" s="110">
        <f>SUM(X545:Z545)</f>
        <v>58.601159999999936</v>
      </c>
      <c r="X545" s="2">
        <f>SUM(X541)-SUM(X542:X544)</f>
        <v>0</v>
      </c>
      <c r="Y545" s="2">
        <f>SUM(Y541)-SUM(Y542:Y544)</f>
        <v>58.601159999999936</v>
      </c>
      <c r="Z545" s="2">
        <f>SUM(Z541)-SUM(Z542:Z544)</f>
        <v>0</v>
      </c>
      <c r="AA545" s="103">
        <f>SUM(AB545:AD545)</f>
        <v>0</v>
      </c>
      <c r="AB545" s="2">
        <f t="shared" si="242"/>
        <v>0</v>
      </c>
      <c r="AC545" s="110">
        <f t="shared" si="244"/>
        <v>0</v>
      </c>
      <c r="AD545" s="112">
        <f t="shared" si="244"/>
        <v>0</v>
      </c>
      <c r="AE545" s="110">
        <f>AF545+AG545+AH545</f>
        <v>0</v>
      </c>
      <c r="AF545" s="2">
        <v>0</v>
      </c>
      <c r="AG545" s="110">
        <v>0</v>
      </c>
      <c r="AH545" s="112">
        <v>0</v>
      </c>
      <c r="AI545" s="110"/>
      <c r="AJ545" s="110"/>
      <c r="AL545" s="3"/>
      <c r="AM545" s="3"/>
    </row>
    <row r="546" spans="1:39" ht="30.75" customHeight="1" x14ac:dyDescent="0.2">
      <c r="A546" s="115"/>
      <c r="B546" s="122" t="s">
        <v>87</v>
      </c>
      <c r="C546" s="14">
        <f t="shared" ref="C546:AH546" si="245">SUM(C547,C552,C557,C562)</f>
        <v>315940.63646999997</v>
      </c>
      <c r="D546" s="14">
        <f t="shared" si="245"/>
        <v>45286.413730000007</v>
      </c>
      <c r="E546" s="14">
        <f t="shared" si="245"/>
        <v>112252.52084000001</v>
      </c>
      <c r="F546" s="14">
        <f t="shared" si="245"/>
        <v>119594.58112999999</v>
      </c>
      <c r="G546" s="14">
        <f t="shared" si="245"/>
        <v>0</v>
      </c>
      <c r="H546" s="14">
        <f t="shared" si="245"/>
        <v>0</v>
      </c>
      <c r="I546" s="14">
        <f t="shared" si="245"/>
        <v>0</v>
      </c>
      <c r="J546" s="14">
        <f t="shared" si="245"/>
        <v>0</v>
      </c>
      <c r="K546" s="14">
        <f t="shared" si="245"/>
        <v>0</v>
      </c>
      <c r="L546" s="14">
        <f t="shared" si="245"/>
        <v>0</v>
      </c>
      <c r="M546" s="14">
        <f t="shared" si="245"/>
        <v>0</v>
      </c>
      <c r="N546" s="14">
        <f t="shared" si="245"/>
        <v>0</v>
      </c>
      <c r="O546" s="14">
        <f t="shared" si="245"/>
        <v>204171.2</v>
      </c>
      <c r="P546" s="14">
        <f t="shared" si="245"/>
        <v>184944.4</v>
      </c>
      <c r="Q546" s="14">
        <f t="shared" si="245"/>
        <v>19226.800000000003</v>
      </c>
      <c r="R546" s="14">
        <f t="shared" si="245"/>
        <v>0</v>
      </c>
      <c r="S546" s="14">
        <f t="shared" si="245"/>
        <v>192951.24924000003</v>
      </c>
      <c r="T546" s="14">
        <f t="shared" si="245"/>
        <v>174605.25480000002</v>
      </c>
      <c r="U546" s="14">
        <f t="shared" si="245"/>
        <v>18345.994439999999</v>
      </c>
      <c r="V546" s="14">
        <f t="shared" si="245"/>
        <v>0</v>
      </c>
      <c r="W546" s="14">
        <f t="shared" si="245"/>
        <v>185744.59678999995</v>
      </c>
      <c r="X546" s="14">
        <f t="shared" si="245"/>
        <v>175706.86115999994</v>
      </c>
      <c r="Y546" s="14">
        <f t="shared" si="245"/>
        <v>10037.735629999999</v>
      </c>
      <c r="Z546" s="14">
        <f t="shared" si="245"/>
        <v>0</v>
      </c>
      <c r="AA546" s="14">
        <f t="shared" si="245"/>
        <v>135.40783999999837</v>
      </c>
      <c r="AB546" s="14">
        <f t="shared" si="245"/>
        <v>132.69958999999687</v>
      </c>
      <c r="AC546" s="14">
        <f t="shared" si="245"/>
        <v>2.7082500000014988</v>
      </c>
      <c r="AD546" s="14">
        <f t="shared" si="245"/>
        <v>0</v>
      </c>
      <c r="AE546" s="14">
        <f t="shared" si="245"/>
        <v>0</v>
      </c>
      <c r="AF546" s="14">
        <f t="shared" si="245"/>
        <v>0</v>
      </c>
      <c r="AG546" s="14">
        <f t="shared" si="245"/>
        <v>0</v>
      </c>
      <c r="AH546" s="14">
        <f t="shared" si="245"/>
        <v>0</v>
      </c>
      <c r="AI546" s="14"/>
      <c r="AJ546" s="14"/>
      <c r="AL546" s="3"/>
      <c r="AM546" s="3"/>
    </row>
    <row r="547" spans="1:39" ht="60" customHeight="1" x14ac:dyDescent="0.2">
      <c r="A547" s="115">
        <v>94</v>
      </c>
      <c r="B547" s="127" t="s">
        <v>315</v>
      </c>
      <c r="C547" s="24">
        <v>291036.41744999995</v>
      </c>
      <c r="D547" s="24">
        <f>SUM(D548:D551)</f>
        <v>20382.194710000003</v>
      </c>
      <c r="E547" s="24">
        <v>98973.994260000007</v>
      </c>
      <c r="F547" s="24">
        <v>106316.05454999999</v>
      </c>
      <c r="G547" s="108">
        <f t="shared" ref="G547:G566" si="246">H547+I547+J547</f>
        <v>0</v>
      </c>
      <c r="H547" s="108">
        <f>SUM(H548:H551)</f>
        <v>0</v>
      </c>
      <c r="I547" s="108">
        <f>SUM(I548:I551)</f>
        <v>0</v>
      </c>
      <c r="J547" s="108">
        <f>SUM(J548:J551)</f>
        <v>0</v>
      </c>
      <c r="K547" s="108">
        <f t="shared" ref="K547:K566" si="247">L547+M547+N547</f>
        <v>0</v>
      </c>
      <c r="L547" s="24">
        <f>SUM(L548:L551)</f>
        <v>0</v>
      </c>
      <c r="M547" s="24">
        <f>SUM(M548:M551)</f>
        <v>0</v>
      </c>
      <c r="N547" s="24">
        <f>SUM(N548:N551)</f>
        <v>0</v>
      </c>
      <c r="O547" s="108">
        <f>P547+Q547+R547</f>
        <v>202580.1</v>
      </c>
      <c r="P547" s="24">
        <v>184944.4</v>
      </c>
      <c r="Q547" s="24">
        <v>17635.7</v>
      </c>
      <c r="R547" s="24">
        <v>0</v>
      </c>
      <c r="S547" s="110">
        <f>SUM(T547,U547,V547)</f>
        <v>191412.25918000002</v>
      </c>
      <c r="T547" s="2">
        <v>174605.25480000002</v>
      </c>
      <c r="U547" s="2">
        <v>16807.004379999998</v>
      </c>
      <c r="V547" s="2" t="s">
        <v>128</v>
      </c>
      <c r="W547" s="29">
        <f>SUM(X547,Y547,Z547)</f>
        <v>184205.60672999994</v>
      </c>
      <c r="X547" s="111">
        <v>175706.86115999994</v>
      </c>
      <c r="Y547" s="111">
        <v>8498.7455699999991</v>
      </c>
      <c r="Z547" s="111" t="s">
        <v>128</v>
      </c>
      <c r="AA547" s="103">
        <f>AB547+AC547</f>
        <v>135.40783999999837</v>
      </c>
      <c r="AB547" s="2">
        <f>X547-T547-968.906769999921</f>
        <v>132.69958999999687</v>
      </c>
      <c r="AC547" s="110">
        <f>SUM(Y547,I547)-SUM(M547)-SUM(U547,-AG547)+8310.96706</f>
        <v>2.7082500000014988</v>
      </c>
      <c r="AD547" s="112">
        <f t="shared" ref="AC547:AD566" si="248">SUM(Z547,J547)-SUM(N547)-SUM(V547,-AH547)</f>
        <v>0</v>
      </c>
      <c r="AE547" s="29">
        <f>AF547+AG547+AH547</f>
        <v>0</v>
      </c>
      <c r="AF547" s="111">
        <f>SUM(AF548:AF551)</f>
        <v>0</v>
      </c>
      <c r="AG547" s="128">
        <f>AG551</f>
        <v>0</v>
      </c>
      <c r="AH547" s="113">
        <f t="shared" ref="AH547" si="249">SUM(AH548:AH551)</f>
        <v>0</v>
      </c>
      <c r="AI547" s="29" t="s">
        <v>113</v>
      </c>
      <c r="AJ547" s="29" t="s">
        <v>113</v>
      </c>
      <c r="AL547" s="3"/>
      <c r="AM547" s="3"/>
    </row>
    <row r="548" spans="1:39" ht="19.899999999999999" customHeight="1" x14ac:dyDescent="0.2">
      <c r="A548" s="115"/>
      <c r="B548" s="114" t="s">
        <v>24</v>
      </c>
      <c r="C548" s="2">
        <v>3435.5949999999998</v>
      </c>
      <c r="D548" s="2">
        <f>C548</f>
        <v>3435.5949999999998</v>
      </c>
      <c r="E548" s="2">
        <v>3435.5949999999998</v>
      </c>
      <c r="F548" s="2">
        <v>3435.5949999999998</v>
      </c>
      <c r="G548" s="110">
        <f t="shared" si="246"/>
        <v>0</v>
      </c>
      <c r="H548" s="2"/>
      <c r="I548" s="2"/>
      <c r="J548" s="2"/>
      <c r="K548" s="110">
        <f t="shared" si="247"/>
        <v>0</v>
      </c>
      <c r="L548" s="2"/>
      <c r="M548" s="110"/>
      <c r="N548" s="112"/>
      <c r="O548" s="110">
        <f t="shared" ref="O548:O561" si="250">P548+Q548+R548</f>
        <v>0</v>
      </c>
      <c r="P548" s="2">
        <v>0</v>
      </c>
      <c r="Q548" s="2">
        <v>0</v>
      </c>
      <c r="R548" s="2">
        <v>0</v>
      </c>
      <c r="S548" s="110">
        <v>0</v>
      </c>
      <c r="T548" s="2" t="s">
        <v>128</v>
      </c>
      <c r="U548" s="2" t="s">
        <v>128</v>
      </c>
      <c r="V548" s="2" t="s">
        <v>128</v>
      </c>
      <c r="W548" s="110">
        <v>0</v>
      </c>
      <c r="X548" s="2" t="s">
        <v>128</v>
      </c>
      <c r="Y548" s="2" t="s">
        <v>128</v>
      </c>
      <c r="Z548" s="2" t="s">
        <v>128</v>
      </c>
      <c r="AA548" s="103">
        <f t="shared" ref="AA548:AA551" si="251">AB548+AC548</f>
        <v>0</v>
      </c>
      <c r="AB548" s="2">
        <f t="shared" ref="AB548:AB551" si="252">SUM(X548,H548)-SUM(L548)-SUM(T548,-AF548)</f>
        <v>0</v>
      </c>
      <c r="AC548" s="110">
        <f t="shared" ref="AC548:AC550" si="253">SUM(Y548,I548)-SUM(M548)-SUM(U548,-AG548)</f>
        <v>0</v>
      </c>
      <c r="AD548" s="112">
        <f t="shared" ref="AD548:AD551" si="254">SUM(Z548,J548)-SUM(N548)-SUM(V548,-AH548)</f>
        <v>0</v>
      </c>
      <c r="AE548" s="110">
        <f>AF548+AG548+AH548</f>
        <v>0</v>
      </c>
      <c r="AF548" s="2">
        <v>0</v>
      </c>
      <c r="AG548" s="128"/>
      <c r="AH548" s="112">
        <v>0</v>
      </c>
      <c r="AI548" s="110"/>
      <c r="AJ548" s="110"/>
      <c r="AL548" s="3"/>
      <c r="AM548" s="3"/>
    </row>
    <row r="549" spans="1:39" ht="19.899999999999999" customHeight="1" x14ac:dyDescent="0.2">
      <c r="A549" s="115"/>
      <c r="B549" s="114" t="s">
        <v>25</v>
      </c>
      <c r="C549" s="2">
        <v>250246.18495</v>
      </c>
      <c r="D549" s="2"/>
      <c r="E549" s="2">
        <v>92350.112399999998</v>
      </c>
      <c r="F549" s="2">
        <v>92350.112399999998</v>
      </c>
      <c r="G549" s="110">
        <f t="shared" si="246"/>
        <v>0</v>
      </c>
      <c r="H549" s="2"/>
      <c r="I549" s="2"/>
      <c r="J549" s="2"/>
      <c r="K549" s="110">
        <f t="shared" si="247"/>
        <v>0</v>
      </c>
      <c r="L549" s="2"/>
      <c r="M549" s="110"/>
      <c r="N549" s="112"/>
      <c r="O549" s="110">
        <f t="shared" si="250"/>
        <v>157896.07254999998</v>
      </c>
      <c r="P549" s="2">
        <v>154738.13423</v>
      </c>
      <c r="Q549" s="2">
        <v>3157.9383199999866</v>
      </c>
      <c r="R549" s="2">
        <v>0</v>
      </c>
      <c r="S549" s="110">
        <v>157896.07255000001</v>
      </c>
      <c r="T549" s="2">
        <v>154738.08557</v>
      </c>
      <c r="U549" s="2">
        <v>3157.9869799999997</v>
      </c>
      <c r="V549" s="2" t="s">
        <v>128</v>
      </c>
      <c r="W549" s="110">
        <v>157896.07255000001</v>
      </c>
      <c r="X549" s="2">
        <v>154738.08557000005</v>
      </c>
      <c r="Y549" s="2">
        <v>3157.9869800000001</v>
      </c>
      <c r="Z549" s="2" t="s">
        <v>128</v>
      </c>
      <c r="AA549" s="103">
        <f t="shared" si="251"/>
        <v>0</v>
      </c>
      <c r="AB549" s="2">
        <f t="shared" si="252"/>
        <v>0</v>
      </c>
      <c r="AC549" s="110">
        <f t="shared" si="253"/>
        <v>0</v>
      </c>
      <c r="AD549" s="112">
        <f t="shared" si="254"/>
        <v>0</v>
      </c>
      <c r="AE549" s="110">
        <f>AF549+AG549+AH549</f>
        <v>0</v>
      </c>
      <c r="AF549" s="2">
        <v>0</v>
      </c>
      <c r="AG549" s="128">
        <f t="shared" ref="AG549" si="255">U549-Y549</f>
        <v>0</v>
      </c>
      <c r="AH549" s="112">
        <v>0</v>
      </c>
      <c r="AI549" s="110"/>
      <c r="AJ549" s="110"/>
      <c r="AL549" s="3"/>
      <c r="AM549" s="3"/>
    </row>
    <row r="550" spans="1:39" ht="19.899999999999999" customHeight="1" x14ac:dyDescent="0.2">
      <c r="A550" s="115"/>
      <c r="B550" s="114" t="s">
        <v>26</v>
      </c>
      <c r="C550" s="2">
        <v>20408.037789999998</v>
      </c>
      <c r="D550" s="2"/>
      <c r="E550" s="2">
        <v>0</v>
      </c>
      <c r="F550" s="2">
        <v>0</v>
      </c>
      <c r="G550" s="110">
        <f t="shared" si="246"/>
        <v>0</v>
      </c>
      <c r="H550" s="2"/>
      <c r="I550" s="2"/>
      <c r="J550" s="2"/>
      <c r="K550" s="110">
        <f t="shared" si="247"/>
        <v>0</v>
      </c>
      <c r="L550" s="2"/>
      <c r="M550" s="110"/>
      <c r="N550" s="112"/>
      <c r="O550" s="110">
        <f t="shared" si="250"/>
        <v>20408.037789999998</v>
      </c>
      <c r="P550" s="2">
        <v>19999.87487</v>
      </c>
      <c r="Q550" s="2">
        <v>408.1629199999997</v>
      </c>
      <c r="R550" s="2">
        <v>0</v>
      </c>
      <c r="S550" s="110">
        <v>20272.629950000002</v>
      </c>
      <c r="T550" s="2">
        <v>19867.16923000001</v>
      </c>
      <c r="U550" s="2">
        <v>405.46071999999998</v>
      </c>
      <c r="V550" s="2" t="s">
        <v>128</v>
      </c>
      <c r="W550" s="110">
        <v>20408.037789999998</v>
      </c>
      <c r="X550" s="2">
        <v>19999.868820000007</v>
      </c>
      <c r="Y550" s="2">
        <v>408.16897000000006</v>
      </c>
      <c r="Z550" s="2" t="s">
        <v>128</v>
      </c>
      <c r="AA550" s="103">
        <f t="shared" si="251"/>
        <v>135.40783999999661</v>
      </c>
      <c r="AB550" s="2">
        <f t="shared" si="252"/>
        <v>132.69958999999653</v>
      </c>
      <c r="AC550" s="110">
        <f t="shared" si="253"/>
        <v>2.7082500000000778</v>
      </c>
      <c r="AD550" s="112">
        <f t="shared" si="254"/>
        <v>0</v>
      </c>
      <c r="AE550" s="110">
        <f>AF550+AG550+AH550</f>
        <v>0</v>
      </c>
      <c r="AF550" s="2">
        <v>0</v>
      </c>
      <c r="AG550" s="128"/>
      <c r="AH550" s="112">
        <v>0</v>
      </c>
      <c r="AI550" s="110"/>
      <c r="AJ550" s="110"/>
      <c r="AL550" s="3"/>
      <c r="AM550" s="3"/>
    </row>
    <row r="551" spans="1:39" ht="19.899999999999999" customHeight="1" x14ac:dyDescent="0.2">
      <c r="A551" s="115"/>
      <c r="B551" s="114" t="s">
        <v>27</v>
      </c>
      <c r="C551" s="2">
        <v>16946.599710000002</v>
      </c>
      <c r="D551" s="2">
        <f>C551</f>
        <v>16946.599710000002</v>
      </c>
      <c r="E551" s="2">
        <v>3188.2868599999997</v>
      </c>
      <c r="F551" s="2">
        <v>10530.347150000001</v>
      </c>
      <c r="G551" s="110">
        <f t="shared" si="246"/>
        <v>0</v>
      </c>
      <c r="H551" s="2"/>
      <c r="I551" s="2"/>
      <c r="J551" s="2"/>
      <c r="K551" s="110">
        <f t="shared" si="247"/>
        <v>0</v>
      </c>
      <c r="L551" s="2"/>
      <c r="M551" s="110"/>
      <c r="N551" s="112"/>
      <c r="O551" s="110">
        <f>P551+Q551+R551</f>
        <v>24275.989660000094</v>
      </c>
      <c r="P551" s="2">
        <f>6.99090000008112+10199.4</f>
        <v>10206.39090000008</v>
      </c>
      <c r="Q551" s="2">
        <v>14069.598760000015</v>
      </c>
      <c r="R551" s="2">
        <v>0</v>
      </c>
      <c r="S551" s="110">
        <f>SUM(T551:V551)</f>
        <v>13243.556679999998</v>
      </c>
      <c r="T551" s="2">
        <f>SUM(T547)-SUM(T548:T550)</f>
        <v>0</v>
      </c>
      <c r="U551" s="2">
        <f>SUM(U547)-SUM(U548:U550)</f>
        <v>13243.556679999998</v>
      </c>
      <c r="V551" s="2">
        <f>SUM(V547)-SUM(V548:V550)</f>
        <v>0</v>
      </c>
      <c r="W551" s="110">
        <f>SUM(X551:Z551)</f>
        <v>5901.4963899998802</v>
      </c>
      <c r="X551" s="2">
        <v>0</v>
      </c>
      <c r="Y551" s="2">
        <v>5901.4963899998802</v>
      </c>
      <c r="Z551" s="2">
        <f>SUM(Z547)-SUM(Z548:Z550)</f>
        <v>0</v>
      </c>
      <c r="AA551" s="103">
        <f t="shared" si="251"/>
        <v>0</v>
      </c>
      <c r="AB551" s="2">
        <f t="shared" si="252"/>
        <v>0</v>
      </c>
      <c r="AC551" s="110">
        <f>SUM(Y551,I551)-SUM(M551)-SUM(U551,-AG551)+7342.06029000012</f>
        <v>0</v>
      </c>
      <c r="AD551" s="112">
        <f t="shared" si="254"/>
        <v>0</v>
      </c>
      <c r="AE551" s="110">
        <f>AF551+AG551+AH551</f>
        <v>0</v>
      </c>
      <c r="AF551" s="2">
        <v>0</v>
      </c>
      <c r="AG551" s="128"/>
      <c r="AH551" s="112">
        <v>0</v>
      </c>
      <c r="AI551" s="110"/>
      <c r="AJ551" s="110"/>
      <c r="AL551" s="3"/>
      <c r="AM551" s="3"/>
    </row>
    <row r="552" spans="1:39" ht="74.25" customHeight="1" x14ac:dyDescent="0.2">
      <c r="A552" s="86">
        <v>95</v>
      </c>
      <c r="B552" s="107" t="s">
        <v>222</v>
      </c>
      <c r="C552" s="24">
        <v>7999.9985800000004</v>
      </c>
      <c r="D552" s="24">
        <f>SUM(D553:D556)</f>
        <v>7999.9985800000004</v>
      </c>
      <c r="E552" s="24">
        <v>6627.5180599999994</v>
      </c>
      <c r="F552" s="24">
        <v>6627.5180599999994</v>
      </c>
      <c r="G552" s="108">
        <f t="shared" si="246"/>
        <v>0</v>
      </c>
      <c r="H552" s="108">
        <f>SUM(H553:H556)</f>
        <v>0</v>
      </c>
      <c r="I552" s="108">
        <f>SUM(I553:I556)</f>
        <v>0</v>
      </c>
      <c r="J552" s="108">
        <f>SUM(J553:J556)</f>
        <v>0</v>
      </c>
      <c r="K552" s="108">
        <f t="shared" si="247"/>
        <v>0</v>
      </c>
      <c r="L552" s="24">
        <f>SUM(L553:L556)</f>
        <v>0</v>
      </c>
      <c r="M552" s="24">
        <f>SUM(M553:M556)</f>
        <v>0</v>
      </c>
      <c r="N552" s="24">
        <f>SUM(N553:N556)</f>
        <v>0</v>
      </c>
      <c r="O552" s="108">
        <f t="shared" si="250"/>
        <v>301</v>
      </c>
      <c r="P552" s="24">
        <v>0</v>
      </c>
      <c r="Q552" s="24">
        <v>301</v>
      </c>
      <c r="R552" s="24">
        <v>0</v>
      </c>
      <c r="S552" s="110">
        <f>SUM(T552,U552,V552)</f>
        <v>298.99858</v>
      </c>
      <c r="T552" s="2" t="s">
        <v>128</v>
      </c>
      <c r="U552" s="2">
        <v>298.99858</v>
      </c>
      <c r="V552" s="2" t="s">
        <v>128</v>
      </c>
      <c r="W552" s="29">
        <f>SUM(X552,Y552,Z552)</f>
        <v>298.99858</v>
      </c>
      <c r="X552" s="111" t="s">
        <v>128</v>
      </c>
      <c r="Y552" s="111">
        <v>298.99858</v>
      </c>
      <c r="Z552" s="111" t="s">
        <v>128</v>
      </c>
      <c r="AA552" s="103">
        <f t="shared" ref="AA552:AA561" si="256">SUM(AB552:AD552)</f>
        <v>0</v>
      </c>
      <c r="AB552" s="2">
        <f t="shared" ref="AB552:AB566" si="257">SUM(X552,H552)-SUM(L552)-SUM(T552,-AF552)</f>
        <v>0</v>
      </c>
      <c r="AC552" s="110">
        <f t="shared" si="248"/>
        <v>0</v>
      </c>
      <c r="AD552" s="112">
        <f t="shared" si="248"/>
        <v>0</v>
      </c>
      <c r="AE552" s="29">
        <f t="shared" ref="AE552:AE561" si="258">AF552+AG552+AH552</f>
        <v>0</v>
      </c>
      <c r="AF552" s="111">
        <f>SUM(AF553:AF556)</f>
        <v>0</v>
      </c>
      <c r="AG552" s="29">
        <f t="shared" ref="AG552:AH552" si="259">SUM(AG553:AG556)</f>
        <v>0</v>
      </c>
      <c r="AH552" s="113">
        <f t="shared" si="259"/>
        <v>0</v>
      </c>
      <c r="AI552" s="29"/>
      <c r="AJ552" s="29"/>
      <c r="AL552" s="3"/>
      <c r="AM552" s="3"/>
    </row>
    <row r="553" spans="1:39" ht="19.899999999999999" customHeight="1" x14ac:dyDescent="0.2">
      <c r="A553" s="86"/>
      <c r="B553" s="114" t="s">
        <v>24</v>
      </c>
      <c r="C553" s="2">
        <v>7998.9985800000004</v>
      </c>
      <c r="D553" s="2">
        <f>C553</f>
        <v>7998.9985800000004</v>
      </c>
      <c r="E553" s="2">
        <v>6627.5180599999994</v>
      </c>
      <c r="F553" s="2">
        <v>6627.5180599999994</v>
      </c>
      <c r="G553" s="110">
        <f t="shared" si="246"/>
        <v>0</v>
      </c>
      <c r="H553" s="110"/>
      <c r="I553" s="110"/>
      <c r="J553" s="110"/>
      <c r="K553" s="110">
        <f t="shared" si="247"/>
        <v>0</v>
      </c>
      <c r="L553" s="2"/>
      <c r="M553" s="110"/>
      <c r="N553" s="112"/>
      <c r="O553" s="110">
        <f t="shared" si="250"/>
        <v>299.99858</v>
      </c>
      <c r="P553" s="2">
        <v>0</v>
      </c>
      <c r="Q553" s="2">
        <v>299.99858</v>
      </c>
      <c r="R553" s="2">
        <v>0</v>
      </c>
      <c r="S553" s="110">
        <v>298.99858</v>
      </c>
      <c r="T553" s="2" t="s">
        <v>128</v>
      </c>
      <c r="U553" s="2">
        <v>298.99858</v>
      </c>
      <c r="V553" s="2" t="s">
        <v>128</v>
      </c>
      <c r="W553" s="110">
        <v>298.99858</v>
      </c>
      <c r="X553" s="2" t="s">
        <v>128</v>
      </c>
      <c r="Y553" s="2">
        <v>298.99858</v>
      </c>
      <c r="Z553" s="2" t="s">
        <v>128</v>
      </c>
      <c r="AA553" s="103">
        <f t="shared" si="256"/>
        <v>0</v>
      </c>
      <c r="AB553" s="2">
        <f t="shared" si="257"/>
        <v>0</v>
      </c>
      <c r="AC553" s="110">
        <f t="shared" si="248"/>
        <v>0</v>
      </c>
      <c r="AD553" s="112">
        <f t="shared" si="248"/>
        <v>0</v>
      </c>
      <c r="AE553" s="110">
        <f t="shared" si="258"/>
        <v>0</v>
      </c>
      <c r="AF553" s="2">
        <v>0</v>
      </c>
      <c r="AG553" s="110">
        <v>0</v>
      </c>
      <c r="AH553" s="112">
        <v>0</v>
      </c>
      <c r="AI553" s="110"/>
      <c r="AJ553" s="110"/>
      <c r="AL553" s="3"/>
      <c r="AM553" s="3"/>
    </row>
    <row r="554" spans="1:39" ht="19.899999999999999" customHeight="1" x14ac:dyDescent="0.2">
      <c r="A554" s="86"/>
      <c r="B554" s="114" t="s">
        <v>25</v>
      </c>
      <c r="C554" s="2">
        <v>0</v>
      </c>
      <c r="D554" s="2"/>
      <c r="E554" s="2">
        <v>0</v>
      </c>
      <c r="F554" s="2">
        <v>0</v>
      </c>
      <c r="G554" s="110">
        <f t="shared" si="246"/>
        <v>0</v>
      </c>
      <c r="H554" s="110"/>
      <c r="I554" s="110"/>
      <c r="J554" s="110"/>
      <c r="K554" s="110">
        <f t="shared" si="247"/>
        <v>0</v>
      </c>
      <c r="L554" s="2"/>
      <c r="M554" s="110"/>
      <c r="N554" s="112"/>
      <c r="O554" s="110">
        <f t="shared" si="250"/>
        <v>0</v>
      </c>
      <c r="P554" s="2">
        <v>0</v>
      </c>
      <c r="Q554" s="2">
        <v>0</v>
      </c>
      <c r="R554" s="2">
        <v>0</v>
      </c>
      <c r="S554" s="110">
        <v>0</v>
      </c>
      <c r="T554" s="2" t="s">
        <v>128</v>
      </c>
      <c r="U554" s="2" t="s">
        <v>128</v>
      </c>
      <c r="V554" s="2" t="s">
        <v>128</v>
      </c>
      <c r="W554" s="110">
        <v>0</v>
      </c>
      <c r="X554" s="2" t="s">
        <v>128</v>
      </c>
      <c r="Y554" s="2" t="s">
        <v>128</v>
      </c>
      <c r="Z554" s="2" t="s">
        <v>128</v>
      </c>
      <c r="AA554" s="103">
        <f t="shared" si="256"/>
        <v>0</v>
      </c>
      <c r="AB554" s="2">
        <f t="shared" si="257"/>
        <v>0</v>
      </c>
      <c r="AC554" s="110">
        <f t="shared" si="248"/>
        <v>0</v>
      </c>
      <c r="AD554" s="112">
        <f t="shared" si="248"/>
        <v>0</v>
      </c>
      <c r="AE554" s="110">
        <f t="shared" si="258"/>
        <v>0</v>
      </c>
      <c r="AF554" s="2">
        <v>0</v>
      </c>
      <c r="AG554" s="110">
        <v>0</v>
      </c>
      <c r="AH554" s="112">
        <v>0</v>
      </c>
      <c r="AI554" s="110"/>
      <c r="AJ554" s="110"/>
      <c r="AL554" s="3"/>
      <c r="AM554" s="3"/>
    </row>
    <row r="555" spans="1:39" ht="19.899999999999999" customHeight="1" x14ac:dyDescent="0.2">
      <c r="A555" s="86"/>
      <c r="B555" s="114" t="s">
        <v>26</v>
      </c>
      <c r="C555" s="2">
        <v>0</v>
      </c>
      <c r="D555" s="2"/>
      <c r="E555" s="2">
        <v>0</v>
      </c>
      <c r="F555" s="2">
        <v>0</v>
      </c>
      <c r="G555" s="110">
        <f t="shared" si="246"/>
        <v>0</v>
      </c>
      <c r="H555" s="110"/>
      <c r="I555" s="110"/>
      <c r="J555" s="110"/>
      <c r="K555" s="110">
        <f t="shared" si="247"/>
        <v>0</v>
      </c>
      <c r="L555" s="2"/>
      <c r="M555" s="110"/>
      <c r="N555" s="112"/>
      <c r="O555" s="110">
        <f t="shared" si="250"/>
        <v>0</v>
      </c>
      <c r="P555" s="2">
        <v>0</v>
      </c>
      <c r="Q555" s="2">
        <v>0</v>
      </c>
      <c r="R555" s="2">
        <v>0</v>
      </c>
      <c r="S555" s="110">
        <v>0</v>
      </c>
      <c r="T555" s="2" t="s">
        <v>128</v>
      </c>
      <c r="U555" s="2" t="s">
        <v>128</v>
      </c>
      <c r="V555" s="2" t="s">
        <v>128</v>
      </c>
      <c r="W555" s="110">
        <v>0</v>
      </c>
      <c r="X555" s="2" t="s">
        <v>128</v>
      </c>
      <c r="Y555" s="2" t="s">
        <v>128</v>
      </c>
      <c r="Z555" s="2" t="s">
        <v>128</v>
      </c>
      <c r="AA555" s="103">
        <f t="shared" si="256"/>
        <v>0</v>
      </c>
      <c r="AB555" s="2">
        <f t="shared" si="257"/>
        <v>0</v>
      </c>
      <c r="AC555" s="110">
        <f t="shared" si="248"/>
        <v>0</v>
      </c>
      <c r="AD555" s="112">
        <f t="shared" si="248"/>
        <v>0</v>
      </c>
      <c r="AE555" s="110">
        <f t="shared" si="258"/>
        <v>0</v>
      </c>
      <c r="AF555" s="2">
        <v>0</v>
      </c>
      <c r="AG555" s="110">
        <v>0</v>
      </c>
      <c r="AH555" s="112">
        <v>0</v>
      </c>
      <c r="AI555" s="110"/>
      <c r="AJ555" s="110"/>
      <c r="AL555" s="3"/>
      <c r="AM555" s="3"/>
    </row>
    <row r="556" spans="1:39" ht="19.899999999999999" customHeight="1" x14ac:dyDescent="0.2">
      <c r="A556" s="86"/>
      <c r="B556" s="114" t="s">
        <v>27</v>
      </c>
      <c r="C556" s="2">
        <v>1</v>
      </c>
      <c r="D556" s="2">
        <f>C556</f>
        <v>1</v>
      </c>
      <c r="E556" s="2">
        <v>0</v>
      </c>
      <c r="F556" s="2">
        <v>0</v>
      </c>
      <c r="G556" s="110">
        <f t="shared" si="246"/>
        <v>0</v>
      </c>
      <c r="H556" s="110"/>
      <c r="I556" s="110"/>
      <c r="J556" s="110"/>
      <c r="K556" s="110">
        <f t="shared" si="247"/>
        <v>0</v>
      </c>
      <c r="L556" s="2"/>
      <c r="M556" s="110"/>
      <c r="N556" s="112"/>
      <c r="O556" s="110">
        <f t="shared" si="250"/>
        <v>1.001419999999996</v>
      </c>
      <c r="P556" s="2">
        <v>0</v>
      </c>
      <c r="Q556" s="2">
        <v>1.001419999999996</v>
      </c>
      <c r="R556" s="2">
        <v>0</v>
      </c>
      <c r="S556" s="110">
        <f>SUM(T556:V556)</f>
        <v>0</v>
      </c>
      <c r="T556" s="2">
        <f>SUM(T552)-SUM(T553:T555)</f>
        <v>0</v>
      </c>
      <c r="U556" s="2">
        <f>SUM(U552)-SUM(U553:U555)</f>
        <v>0</v>
      </c>
      <c r="V556" s="2">
        <f>SUM(V552)-SUM(V553:V555)</f>
        <v>0</v>
      </c>
      <c r="W556" s="110">
        <f>SUM(X556:Z556)</f>
        <v>0</v>
      </c>
      <c r="X556" s="2">
        <f>SUM(X552)-SUM(X553:X555)</f>
        <v>0</v>
      </c>
      <c r="Y556" s="2">
        <f>SUM(Y552)-SUM(Y553:Y555)</f>
        <v>0</v>
      </c>
      <c r="Z556" s="2">
        <f>SUM(Z552)-SUM(Z553:Z555)</f>
        <v>0</v>
      </c>
      <c r="AA556" s="103">
        <f t="shared" si="256"/>
        <v>0</v>
      </c>
      <c r="AB556" s="2">
        <f t="shared" si="257"/>
        <v>0</v>
      </c>
      <c r="AC556" s="110">
        <f t="shared" si="248"/>
        <v>0</v>
      </c>
      <c r="AD556" s="112">
        <f t="shared" si="248"/>
        <v>0</v>
      </c>
      <c r="AE556" s="110">
        <f t="shared" si="258"/>
        <v>0</v>
      </c>
      <c r="AF556" s="2">
        <v>0</v>
      </c>
      <c r="AG556" s="110">
        <v>0</v>
      </c>
      <c r="AH556" s="112">
        <v>0</v>
      </c>
      <c r="AI556" s="110"/>
      <c r="AJ556" s="110"/>
      <c r="AL556" s="3"/>
      <c r="AM556" s="3"/>
    </row>
    <row r="557" spans="1:39" ht="60" customHeight="1" x14ac:dyDescent="0.2">
      <c r="A557" s="86">
        <v>96</v>
      </c>
      <c r="B557" s="107" t="s">
        <v>223</v>
      </c>
      <c r="C557" s="24">
        <v>11367.75476</v>
      </c>
      <c r="D557" s="24">
        <f>SUM(D558:D561)</f>
        <v>11367.75476</v>
      </c>
      <c r="E557" s="24">
        <v>6651.0085200000003</v>
      </c>
      <c r="F557" s="24">
        <v>6651.0085200000003</v>
      </c>
      <c r="G557" s="108">
        <f t="shared" si="246"/>
        <v>0</v>
      </c>
      <c r="H557" s="108">
        <f>SUM(H558:H561)</f>
        <v>0</v>
      </c>
      <c r="I557" s="108">
        <f>SUM(I558:I561)</f>
        <v>0</v>
      </c>
      <c r="J557" s="108">
        <f>SUM(J558:J561)</f>
        <v>0</v>
      </c>
      <c r="K557" s="108">
        <f>L557+M557+N557</f>
        <v>0</v>
      </c>
      <c r="L557" s="24">
        <f>SUM(L558:L561)</f>
        <v>0</v>
      </c>
      <c r="M557" s="24">
        <f>SUM(M558:M561)</f>
        <v>0</v>
      </c>
      <c r="N557" s="24">
        <f>SUM(N558:N561)</f>
        <v>0</v>
      </c>
      <c r="O557" s="108">
        <f t="shared" si="250"/>
        <v>1240.1000000000004</v>
      </c>
      <c r="P557" s="24">
        <v>0</v>
      </c>
      <c r="Q557" s="24">
        <v>1240.1000000000004</v>
      </c>
      <c r="R557" s="24">
        <v>0</v>
      </c>
      <c r="S557" s="110">
        <f>SUM(T557,U557,V557)</f>
        <v>1239.9914799999999</v>
      </c>
      <c r="T557" s="2" t="s">
        <v>128</v>
      </c>
      <c r="U557" s="2">
        <v>1239.9914799999999</v>
      </c>
      <c r="V557" s="2" t="s">
        <v>128</v>
      </c>
      <c r="W557" s="29">
        <f>SUM(X557,Y557,Z557)</f>
        <v>1239.9914799999999</v>
      </c>
      <c r="X557" s="111" t="s">
        <v>128</v>
      </c>
      <c r="Y557" s="111">
        <v>1239.9914799999999</v>
      </c>
      <c r="Z557" s="111" t="s">
        <v>128</v>
      </c>
      <c r="AA557" s="103">
        <f t="shared" si="256"/>
        <v>0</v>
      </c>
      <c r="AB557" s="2">
        <f t="shared" si="257"/>
        <v>0</v>
      </c>
      <c r="AC557" s="110">
        <f t="shared" si="248"/>
        <v>0</v>
      </c>
      <c r="AD557" s="112">
        <f t="shared" si="248"/>
        <v>0</v>
      </c>
      <c r="AE557" s="29">
        <f t="shared" si="258"/>
        <v>0</v>
      </c>
      <c r="AF557" s="111">
        <f>SUM(AF558:AF561)</f>
        <v>0</v>
      </c>
      <c r="AG557" s="29">
        <f t="shared" ref="AG557:AH557" si="260">SUM(AG558:AG561)</f>
        <v>0</v>
      </c>
      <c r="AH557" s="113">
        <f t="shared" si="260"/>
        <v>0</v>
      </c>
      <c r="AI557" s="29"/>
      <c r="AJ557" s="29"/>
      <c r="AL557" s="3"/>
      <c r="AM557" s="3"/>
    </row>
    <row r="558" spans="1:39" ht="19.899999999999999" customHeight="1" x14ac:dyDescent="0.2">
      <c r="A558" s="86"/>
      <c r="B558" s="114" t="s">
        <v>24</v>
      </c>
      <c r="C558" s="2">
        <v>11226.6</v>
      </c>
      <c r="D558" s="2">
        <f>C558</f>
        <v>11226.6</v>
      </c>
      <c r="E558" s="2">
        <v>6651.0085200000003</v>
      </c>
      <c r="F558" s="2">
        <v>6651.0085200000003</v>
      </c>
      <c r="G558" s="110">
        <f t="shared" si="246"/>
        <v>0</v>
      </c>
      <c r="H558" s="110"/>
      <c r="I558" s="110"/>
      <c r="J558" s="110"/>
      <c r="K558" s="110">
        <f t="shared" si="247"/>
        <v>0</v>
      </c>
      <c r="L558" s="2"/>
      <c r="M558" s="110"/>
      <c r="N558" s="112"/>
      <c r="O558" s="110">
        <f t="shared" si="250"/>
        <v>1238.9914799999997</v>
      </c>
      <c r="P558" s="2">
        <v>0</v>
      </c>
      <c r="Q558" s="2">
        <v>1238.9914799999997</v>
      </c>
      <c r="R558" s="2">
        <v>0</v>
      </c>
      <c r="S558" s="110">
        <v>1238.9914799999999</v>
      </c>
      <c r="T558" s="2" t="s">
        <v>128</v>
      </c>
      <c r="U558" s="2">
        <v>1238.9914799999999</v>
      </c>
      <c r="V558" s="2" t="s">
        <v>128</v>
      </c>
      <c r="W558" s="110">
        <v>1238.9914799999999</v>
      </c>
      <c r="X558" s="2" t="s">
        <v>128</v>
      </c>
      <c r="Y558" s="2">
        <v>1238.9914799999999</v>
      </c>
      <c r="Z558" s="2" t="s">
        <v>128</v>
      </c>
      <c r="AA558" s="103">
        <f t="shared" si="256"/>
        <v>0</v>
      </c>
      <c r="AB558" s="2">
        <f t="shared" si="257"/>
        <v>0</v>
      </c>
      <c r="AC558" s="110">
        <f t="shared" si="248"/>
        <v>0</v>
      </c>
      <c r="AD558" s="112">
        <f t="shared" si="248"/>
        <v>0</v>
      </c>
      <c r="AE558" s="110">
        <f t="shared" si="258"/>
        <v>0</v>
      </c>
      <c r="AF558" s="2">
        <v>0</v>
      </c>
      <c r="AG558" s="110">
        <v>0</v>
      </c>
      <c r="AH558" s="112">
        <v>0</v>
      </c>
      <c r="AI558" s="110"/>
      <c r="AJ558" s="110"/>
      <c r="AL558" s="3"/>
      <c r="AM558" s="3"/>
    </row>
    <row r="559" spans="1:39" ht="19.899999999999999" customHeight="1" x14ac:dyDescent="0.2">
      <c r="A559" s="86"/>
      <c r="B559" s="114" t="s">
        <v>25</v>
      </c>
      <c r="C559" s="2">
        <v>0</v>
      </c>
      <c r="D559" s="2"/>
      <c r="E559" s="2">
        <v>0</v>
      </c>
      <c r="F559" s="2">
        <v>0</v>
      </c>
      <c r="G559" s="110">
        <f t="shared" si="246"/>
        <v>0</v>
      </c>
      <c r="H559" s="110"/>
      <c r="I559" s="110"/>
      <c r="J559" s="110"/>
      <c r="K559" s="110">
        <f t="shared" si="247"/>
        <v>0</v>
      </c>
      <c r="L559" s="2"/>
      <c r="M559" s="110"/>
      <c r="N559" s="112"/>
      <c r="O559" s="110">
        <f t="shared" si="250"/>
        <v>0</v>
      </c>
      <c r="P559" s="2">
        <v>0</v>
      </c>
      <c r="Q559" s="2">
        <v>0</v>
      </c>
      <c r="R559" s="2">
        <v>0</v>
      </c>
      <c r="S559" s="110">
        <v>0</v>
      </c>
      <c r="T559" s="2" t="s">
        <v>128</v>
      </c>
      <c r="U559" s="2" t="s">
        <v>128</v>
      </c>
      <c r="V559" s="2" t="s">
        <v>128</v>
      </c>
      <c r="W559" s="110">
        <v>0</v>
      </c>
      <c r="X559" s="2" t="s">
        <v>128</v>
      </c>
      <c r="Y559" s="2" t="s">
        <v>128</v>
      </c>
      <c r="Z559" s="2" t="s">
        <v>128</v>
      </c>
      <c r="AA559" s="103">
        <f t="shared" si="256"/>
        <v>0</v>
      </c>
      <c r="AB559" s="2">
        <f t="shared" si="257"/>
        <v>0</v>
      </c>
      <c r="AC559" s="110">
        <f t="shared" si="248"/>
        <v>0</v>
      </c>
      <c r="AD559" s="112">
        <f t="shared" si="248"/>
        <v>0</v>
      </c>
      <c r="AE559" s="110">
        <f t="shared" si="258"/>
        <v>0</v>
      </c>
      <c r="AF559" s="2">
        <v>0</v>
      </c>
      <c r="AG559" s="110">
        <v>0</v>
      </c>
      <c r="AH559" s="112">
        <v>0</v>
      </c>
      <c r="AI559" s="110"/>
      <c r="AJ559" s="110"/>
      <c r="AL559" s="3"/>
      <c r="AM559" s="3"/>
    </row>
    <row r="560" spans="1:39" ht="19.899999999999999" customHeight="1" x14ac:dyDescent="0.2">
      <c r="A560" s="86"/>
      <c r="B560" s="114" t="s">
        <v>26</v>
      </c>
      <c r="C560" s="2">
        <v>0</v>
      </c>
      <c r="D560" s="2"/>
      <c r="E560" s="2">
        <v>0</v>
      </c>
      <c r="F560" s="2">
        <v>0</v>
      </c>
      <c r="G560" s="110">
        <f t="shared" si="246"/>
        <v>0</v>
      </c>
      <c r="H560" s="110"/>
      <c r="I560" s="110"/>
      <c r="J560" s="110"/>
      <c r="K560" s="110">
        <f t="shared" si="247"/>
        <v>0</v>
      </c>
      <c r="L560" s="2"/>
      <c r="M560" s="110"/>
      <c r="N560" s="112"/>
      <c r="O560" s="110">
        <f t="shared" si="250"/>
        <v>0</v>
      </c>
      <c r="P560" s="2">
        <v>0</v>
      </c>
      <c r="Q560" s="2">
        <v>0</v>
      </c>
      <c r="R560" s="2">
        <v>0</v>
      </c>
      <c r="S560" s="110">
        <v>0</v>
      </c>
      <c r="T560" s="2" t="s">
        <v>128</v>
      </c>
      <c r="U560" s="2" t="s">
        <v>128</v>
      </c>
      <c r="V560" s="2" t="s">
        <v>128</v>
      </c>
      <c r="W560" s="110">
        <v>0</v>
      </c>
      <c r="X560" s="2" t="s">
        <v>128</v>
      </c>
      <c r="Y560" s="2" t="s">
        <v>128</v>
      </c>
      <c r="Z560" s="2" t="s">
        <v>128</v>
      </c>
      <c r="AA560" s="103">
        <f t="shared" si="256"/>
        <v>0</v>
      </c>
      <c r="AB560" s="2">
        <f t="shared" si="257"/>
        <v>0</v>
      </c>
      <c r="AC560" s="110">
        <f t="shared" si="248"/>
        <v>0</v>
      </c>
      <c r="AD560" s="112">
        <f t="shared" si="248"/>
        <v>0</v>
      </c>
      <c r="AE560" s="110">
        <f t="shared" si="258"/>
        <v>0</v>
      </c>
      <c r="AF560" s="2">
        <v>0</v>
      </c>
      <c r="AG560" s="110">
        <v>0</v>
      </c>
      <c r="AH560" s="112">
        <v>0</v>
      </c>
      <c r="AI560" s="110"/>
      <c r="AJ560" s="110"/>
      <c r="AL560" s="3"/>
      <c r="AM560" s="3"/>
    </row>
    <row r="561" spans="1:39" ht="19.899999999999999" customHeight="1" x14ac:dyDescent="0.2">
      <c r="A561" s="86"/>
      <c r="B561" s="114" t="s">
        <v>27</v>
      </c>
      <c r="C561" s="2">
        <v>141.15476000000001</v>
      </c>
      <c r="D561" s="2">
        <f>C561</f>
        <v>141.15476000000001</v>
      </c>
      <c r="E561" s="2">
        <v>0</v>
      </c>
      <c r="F561" s="2">
        <v>0</v>
      </c>
      <c r="G561" s="110">
        <f t="shared" si="246"/>
        <v>0</v>
      </c>
      <c r="H561" s="110"/>
      <c r="I561" s="110"/>
      <c r="J561" s="110"/>
      <c r="K561" s="110">
        <f t="shared" si="247"/>
        <v>0</v>
      </c>
      <c r="L561" s="2"/>
      <c r="M561" s="110"/>
      <c r="N561" s="112"/>
      <c r="O561" s="110">
        <f t="shared" si="250"/>
        <v>1.1085200000006807</v>
      </c>
      <c r="P561" s="2">
        <v>0</v>
      </c>
      <c r="Q561" s="2">
        <v>1.1085200000006807</v>
      </c>
      <c r="R561" s="2">
        <v>0</v>
      </c>
      <c r="S561" s="110">
        <f>SUM(T561:V561)</f>
        <v>1</v>
      </c>
      <c r="T561" s="2">
        <f>SUM(T557)-SUM(T558:T560)</f>
        <v>0</v>
      </c>
      <c r="U561" s="2">
        <f>SUM(U557)-SUM(U558:U560)</f>
        <v>1</v>
      </c>
      <c r="V561" s="2">
        <f>SUM(V557)-SUM(V558:V560)</f>
        <v>0</v>
      </c>
      <c r="W561" s="110">
        <f>SUM(X561:Z561)</f>
        <v>1</v>
      </c>
      <c r="X561" s="2">
        <f>SUM(X557)-SUM(X558:X560)</f>
        <v>0</v>
      </c>
      <c r="Y561" s="2">
        <f>SUM(Y557)-SUM(Y558:Y560)</f>
        <v>1</v>
      </c>
      <c r="Z561" s="2">
        <f>SUM(Z557)-SUM(Z558:Z560)</f>
        <v>0</v>
      </c>
      <c r="AA561" s="103">
        <f t="shared" si="256"/>
        <v>0</v>
      </c>
      <c r="AB561" s="2">
        <f t="shared" si="257"/>
        <v>0</v>
      </c>
      <c r="AC561" s="110">
        <f t="shared" si="248"/>
        <v>0</v>
      </c>
      <c r="AD561" s="112">
        <f t="shared" si="248"/>
        <v>0</v>
      </c>
      <c r="AE561" s="110">
        <f t="shared" si="258"/>
        <v>0</v>
      </c>
      <c r="AF561" s="2">
        <v>0</v>
      </c>
      <c r="AG561" s="110">
        <v>0</v>
      </c>
      <c r="AH561" s="112">
        <v>0</v>
      </c>
      <c r="AI561" s="110"/>
      <c r="AJ561" s="110"/>
      <c r="AL561" s="3"/>
      <c r="AM561" s="3"/>
    </row>
    <row r="562" spans="1:39" ht="60.75" customHeight="1" x14ac:dyDescent="0.2">
      <c r="A562" s="86">
        <v>97</v>
      </c>
      <c r="B562" s="107" t="s">
        <v>224</v>
      </c>
      <c r="C562" s="24">
        <v>5536.4656800000002</v>
      </c>
      <c r="D562" s="24">
        <f>SUM(D563:D566)</f>
        <v>5536.4656800000002</v>
      </c>
      <c r="E562" s="24">
        <v>0</v>
      </c>
      <c r="F562" s="24">
        <v>0</v>
      </c>
      <c r="G562" s="108">
        <f t="shared" si="246"/>
        <v>0</v>
      </c>
      <c r="H562" s="108">
        <f>SUM(H563:H566)</f>
        <v>0</v>
      </c>
      <c r="I562" s="108">
        <f>SUM(I563:I566)</f>
        <v>0</v>
      </c>
      <c r="J562" s="108">
        <f>SUM(J563:J566)</f>
        <v>0</v>
      </c>
      <c r="K562" s="108">
        <f>L562+M562+N562</f>
        <v>0</v>
      </c>
      <c r="L562" s="24">
        <f>SUM(L563:L566)</f>
        <v>0</v>
      </c>
      <c r="M562" s="24">
        <f>SUM(M563:M566)</f>
        <v>0</v>
      </c>
      <c r="N562" s="24">
        <f>SUM(N563:N566)</f>
        <v>0</v>
      </c>
      <c r="O562" s="108">
        <f>P562+Q562+R562</f>
        <v>50</v>
      </c>
      <c r="P562" s="24">
        <v>0</v>
      </c>
      <c r="Q562" s="24">
        <v>50</v>
      </c>
      <c r="R562" s="24">
        <v>0</v>
      </c>
      <c r="S562" s="110">
        <f>SUM(T562,U562,V562)</f>
        <v>0</v>
      </c>
      <c r="T562" s="2" t="s">
        <v>128</v>
      </c>
      <c r="U562" s="2" t="s">
        <v>128</v>
      </c>
      <c r="V562" s="2" t="s">
        <v>128</v>
      </c>
      <c r="W562" s="29">
        <f>SUM(X562,Y562,Z562)</f>
        <v>0</v>
      </c>
      <c r="X562" s="111" t="s">
        <v>128</v>
      </c>
      <c r="Y562" s="111" t="s">
        <v>128</v>
      </c>
      <c r="Z562" s="111" t="s">
        <v>128</v>
      </c>
      <c r="AA562" s="103">
        <f>SUM(AB562:AD562)</f>
        <v>0</v>
      </c>
      <c r="AB562" s="2">
        <f t="shared" si="257"/>
        <v>0</v>
      </c>
      <c r="AC562" s="110">
        <f t="shared" si="248"/>
        <v>0</v>
      </c>
      <c r="AD562" s="112">
        <f t="shared" si="248"/>
        <v>0</v>
      </c>
      <c r="AE562" s="29">
        <f>AF562+AG562+AH562</f>
        <v>0</v>
      </c>
      <c r="AF562" s="111">
        <f>SUM(AF563:AF566)</f>
        <v>0</v>
      </c>
      <c r="AG562" s="29">
        <f t="shared" ref="AG562:AH562" si="261">SUM(AG563:AG566)</f>
        <v>0</v>
      </c>
      <c r="AH562" s="113">
        <f t="shared" si="261"/>
        <v>0</v>
      </c>
      <c r="AI562" s="29"/>
      <c r="AJ562" s="29"/>
      <c r="AL562" s="3"/>
      <c r="AM562" s="3"/>
    </row>
    <row r="563" spans="1:39" ht="19.899999999999999" customHeight="1" x14ac:dyDescent="0.2">
      <c r="A563" s="86"/>
      <c r="B563" s="114" t="s">
        <v>24</v>
      </c>
      <c r="C563" s="2">
        <v>5347.3</v>
      </c>
      <c r="D563" s="2">
        <f>C563</f>
        <v>5347.3</v>
      </c>
      <c r="E563" s="2">
        <v>0</v>
      </c>
      <c r="F563" s="2">
        <v>0</v>
      </c>
      <c r="G563" s="110">
        <f t="shared" si="246"/>
        <v>0</v>
      </c>
      <c r="H563" s="110"/>
      <c r="I563" s="110"/>
      <c r="J563" s="110"/>
      <c r="K563" s="110">
        <f t="shared" si="247"/>
        <v>0</v>
      </c>
      <c r="L563" s="2"/>
      <c r="M563" s="110"/>
      <c r="N563" s="112"/>
      <c r="O563" s="110">
        <f>P563+Q563+R563</f>
        <v>50</v>
      </c>
      <c r="P563" s="2">
        <v>0</v>
      </c>
      <c r="Q563" s="2">
        <v>50</v>
      </c>
      <c r="R563" s="2">
        <v>0</v>
      </c>
      <c r="S563" s="110">
        <v>0</v>
      </c>
      <c r="T563" s="2" t="s">
        <v>128</v>
      </c>
      <c r="U563" s="2" t="s">
        <v>128</v>
      </c>
      <c r="V563" s="2" t="s">
        <v>128</v>
      </c>
      <c r="W563" s="110">
        <v>0</v>
      </c>
      <c r="X563" s="2" t="s">
        <v>128</v>
      </c>
      <c r="Y563" s="2" t="s">
        <v>128</v>
      </c>
      <c r="Z563" s="2" t="s">
        <v>128</v>
      </c>
      <c r="AA563" s="103">
        <f>SUM(AB563:AD563)</f>
        <v>0</v>
      </c>
      <c r="AB563" s="2">
        <f t="shared" si="257"/>
        <v>0</v>
      </c>
      <c r="AC563" s="110">
        <f t="shared" si="248"/>
        <v>0</v>
      </c>
      <c r="AD563" s="112">
        <f t="shared" si="248"/>
        <v>0</v>
      </c>
      <c r="AE563" s="110">
        <f>AF563+AG563+AH563</f>
        <v>0</v>
      </c>
      <c r="AF563" s="2">
        <v>0</v>
      </c>
      <c r="AG563" s="110">
        <v>0</v>
      </c>
      <c r="AH563" s="112">
        <v>0</v>
      </c>
      <c r="AI563" s="110"/>
      <c r="AJ563" s="110"/>
      <c r="AL563" s="3"/>
      <c r="AM563" s="3"/>
    </row>
    <row r="564" spans="1:39" ht="19.899999999999999" customHeight="1" x14ac:dyDescent="0.2">
      <c r="A564" s="86"/>
      <c r="B564" s="114" t="s">
        <v>25</v>
      </c>
      <c r="C564" s="2">
        <v>0</v>
      </c>
      <c r="D564" s="2"/>
      <c r="E564" s="2">
        <v>0</v>
      </c>
      <c r="F564" s="2">
        <v>0</v>
      </c>
      <c r="G564" s="110">
        <f t="shared" si="246"/>
        <v>0</v>
      </c>
      <c r="H564" s="110"/>
      <c r="I564" s="110"/>
      <c r="J564" s="110"/>
      <c r="K564" s="110">
        <f t="shared" si="247"/>
        <v>0</v>
      </c>
      <c r="L564" s="2"/>
      <c r="M564" s="110"/>
      <c r="N564" s="112"/>
      <c r="O564" s="110">
        <f>P564+Q564+R564</f>
        <v>0</v>
      </c>
      <c r="P564" s="2">
        <v>0</v>
      </c>
      <c r="Q564" s="2">
        <v>0</v>
      </c>
      <c r="R564" s="2">
        <v>0</v>
      </c>
      <c r="S564" s="110">
        <v>0</v>
      </c>
      <c r="T564" s="2" t="s">
        <v>128</v>
      </c>
      <c r="U564" s="2" t="s">
        <v>128</v>
      </c>
      <c r="V564" s="2" t="s">
        <v>128</v>
      </c>
      <c r="W564" s="110">
        <v>0</v>
      </c>
      <c r="X564" s="2" t="s">
        <v>128</v>
      </c>
      <c r="Y564" s="2" t="s">
        <v>128</v>
      </c>
      <c r="Z564" s="2" t="s">
        <v>128</v>
      </c>
      <c r="AA564" s="103">
        <f>SUM(AB564:AD564)</f>
        <v>0</v>
      </c>
      <c r="AB564" s="2">
        <f t="shared" si="257"/>
        <v>0</v>
      </c>
      <c r="AC564" s="110">
        <f t="shared" si="248"/>
        <v>0</v>
      </c>
      <c r="AD564" s="112">
        <f t="shared" si="248"/>
        <v>0</v>
      </c>
      <c r="AE564" s="110">
        <f>AF564+AG564+AH564</f>
        <v>0</v>
      </c>
      <c r="AF564" s="2">
        <v>0</v>
      </c>
      <c r="AG564" s="110">
        <v>0</v>
      </c>
      <c r="AH564" s="112">
        <v>0</v>
      </c>
      <c r="AI564" s="110"/>
      <c r="AJ564" s="110"/>
      <c r="AL564" s="3"/>
      <c r="AM564" s="3"/>
    </row>
    <row r="565" spans="1:39" ht="19.899999999999999" customHeight="1" x14ac:dyDescent="0.2">
      <c r="A565" s="86"/>
      <c r="B565" s="114" t="s">
        <v>26</v>
      </c>
      <c r="C565" s="2">
        <v>0</v>
      </c>
      <c r="D565" s="2"/>
      <c r="E565" s="2">
        <v>0</v>
      </c>
      <c r="F565" s="2">
        <v>0</v>
      </c>
      <c r="G565" s="110">
        <f t="shared" si="246"/>
        <v>0</v>
      </c>
      <c r="H565" s="110"/>
      <c r="I565" s="110"/>
      <c r="J565" s="110"/>
      <c r="K565" s="110">
        <f t="shared" si="247"/>
        <v>0</v>
      </c>
      <c r="L565" s="2"/>
      <c r="M565" s="110"/>
      <c r="N565" s="112"/>
      <c r="O565" s="110">
        <f>P565+Q565+R565</f>
        <v>0</v>
      </c>
      <c r="P565" s="2">
        <v>0</v>
      </c>
      <c r="Q565" s="2">
        <v>0</v>
      </c>
      <c r="R565" s="2">
        <v>0</v>
      </c>
      <c r="S565" s="110">
        <v>0</v>
      </c>
      <c r="T565" s="2" t="s">
        <v>128</v>
      </c>
      <c r="U565" s="2" t="s">
        <v>128</v>
      </c>
      <c r="V565" s="2" t="s">
        <v>128</v>
      </c>
      <c r="W565" s="110">
        <v>0</v>
      </c>
      <c r="X565" s="2" t="s">
        <v>128</v>
      </c>
      <c r="Y565" s="2" t="s">
        <v>128</v>
      </c>
      <c r="Z565" s="2" t="s">
        <v>128</v>
      </c>
      <c r="AA565" s="103">
        <f>SUM(AB565:AD565)</f>
        <v>0</v>
      </c>
      <c r="AB565" s="2">
        <f t="shared" si="257"/>
        <v>0</v>
      </c>
      <c r="AC565" s="110">
        <f t="shared" si="248"/>
        <v>0</v>
      </c>
      <c r="AD565" s="112">
        <f t="shared" si="248"/>
        <v>0</v>
      </c>
      <c r="AE565" s="110">
        <f>AF565+AG565+AH565</f>
        <v>0</v>
      </c>
      <c r="AF565" s="2">
        <v>0</v>
      </c>
      <c r="AG565" s="110">
        <v>0</v>
      </c>
      <c r="AH565" s="112">
        <v>0</v>
      </c>
      <c r="AI565" s="110"/>
      <c r="AJ565" s="110"/>
      <c r="AL565" s="3"/>
      <c r="AM565" s="3"/>
    </row>
    <row r="566" spans="1:39" ht="19.899999999999999" customHeight="1" x14ac:dyDescent="0.2">
      <c r="A566" s="86"/>
      <c r="B566" s="114" t="s">
        <v>27</v>
      </c>
      <c r="C566" s="2">
        <v>189.16568000000001</v>
      </c>
      <c r="D566" s="2">
        <f>C566</f>
        <v>189.16568000000001</v>
      </c>
      <c r="E566" s="2">
        <v>0</v>
      </c>
      <c r="F566" s="2">
        <v>0</v>
      </c>
      <c r="G566" s="110">
        <f t="shared" si="246"/>
        <v>0</v>
      </c>
      <c r="H566" s="110"/>
      <c r="I566" s="110"/>
      <c r="J566" s="110"/>
      <c r="K566" s="110">
        <f t="shared" si="247"/>
        <v>0</v>
      </c>
      <c r="L566" s="2"/>
      <c r="M566" s="110"/>
      <c r="N566" s="112"/>
      <c r="O566" s="110">
        <f>P566+Q566+R566</f>
        <v>0</v>
      </c>
      <c r="P566" s="2">
        <v>0</v>
      </c>
      <c r="Q566" s="2">
        <v>0</v>
      </c>
      <c r="R566" s="2">
        <v>0</v>
      </c>
      <c r="S566" s="110">
        <f>SUM(T566:V566)</f>
        <v>0</v>
      </c>
      <c r="T566" s="2">
        <f>SUM(T562)-SUM(T563:T565)</f>
        <v>0</v>
      </c>
      <c r="U566" s="2">
        <f>SUM(U562)-SUM(U563:U565)</f>
        <v>0</v>
      </c>
      <c r="V566" s="2">
        <f>SUM(V562)-SUM(V563:V565)</f>
        <v>0</v>
      </c>
      <c r="W566" s="110">
        <f>SUM(X566:Z566)</f>
        <v>0</v>
      </c>
      <c r="X566" s="2">
        <f>SUM(X562)-SUM(X563:X565)</f>
        <v>0</v>
      </c>
      <c r="Y566" s="2">
        <f>SUM(Y562)-SUM(Y563:Y565)</f>
        <v>0</v>
      </c>
      <c r="Z566" s="2">
        <f>SUM(Z562)-SUM(Z563:Z565)</f>
        <v>0</v>
      </c>
      <c r="AA566" s="103">
        <f>SUM(AB566:AD566)</f>
        <v>0</v>
      </c>
      <c r="AB566" s="2">
        <f t="shared" si="257"/>
        <v>0</v>
      </c>
      <c r="AC566" s="110">
        <f t="shared" si="248"/>
        <v>0</v>
      </c>
      <c r="AD566" s="112">
        <f t="shared" si="248"/>
        <v>0</v>
      </c>
      <c r="AE566" s="110">
        <f>AF566+AG566+AH566</f>
        <v>0</v>
      </c>
      <c r="AF566" s="2">
        <v>0</v>
      </c>
      <c r="AG566" s="110">
        <v>0</v>
      </c>
      <c r="AH566" s="112">
        <v>0</v>
      </c>
      <c r="AI566" s="110"/>
      <c r="AJ566" s="110"/>
      <c r="AL566" s="3"/>
      <c r="AM566" s="3"/>
    </row>
    <row r="567" spans="1:39" ht="32.25" customHeight="1" x14ac:dyDescent="0.2">
      <c r="A567" s="101"/>
      <c r="B567" s="104" t="s">
        <v>45</v>
      </c>
      <c r="C567" s="103">
        <f t="shared" ref="C567:AH568" si="262">C568</f>
        <v>1102562.45903</v>
      </c>
      <c r="D567" s="103">
        <f t="shared" si="262"/>
        <v>103827.06</v>
      </c>
      <c r="E567" s="103">
        <f t="shared" si="262"/>
        <v>27167.852339999998</v>
      </c>
      <c r="F567" s="103">
        <f t="shared" si="262"/>
        <v>27051.749340000002</v>
      </c>
      <c r="G567" s="103">
        <f t="shared" si="262"/>
        <v>0</v>
      </c>
      <c r="H567" s="103">
        <f t="shared" si="262"/>
        <v>0</v>
      </c>
      <c r="I567" s="103">
        <f t="shared" si="262"/>
        <v>0</v>
      </c>
      <c r="J567" s="103">
        <f t="shared" si="262"/>
        <v>0</v>
      </c>
      <c r="K567" s="103">
        <f t="shared" si="262"/>
        <v>0</v>
      </c>
      <c r="L567" s="103">
        <f t="shared" si="262"/>
        <v>0</v>
      </c>
      <c r="M567" s="103">
        <f t="shared" si="262"/>
        <v>0</v>
      </c>
      <c r="N567" s="103">
        <f t="shared" si="262"/>
        <v>0</v>
      </c>
      <c r="O567" s="103">
        <f t="shared" si="262"/>
        <v>497456.10000000003</v>
      </c>
      <c r="P567" s="103">
        <f t="shared" si="262"/>
        <v>97716.9</v>
      </c>
      <c r="Q567" s="103">
        <f t="shared" si="262"/>
        <v>399739.2</v>
      </c>
      <c r="R567" s="103">
        <f t="shared" si="262"/>
        <v>0</v>
      </c>
      <c r="S567" s="103">
        <f t="shared" si="262"/>
        <v>489207.15262000007</v>
      </c>
      <c r="T567" s="103">
        <f t="shared" si="262"/>
        <v>97716.9</v>
      </c>
      <c r="U567" s="103">
        <f t="shared" si="262"/>
        <v>391490.25262000004</v>
      </c>
      <c r="V567" s="103">
        <f t="shared" si="262"/>
        <v>0</v>
      </c>
      <c r="W567" s="103">
        <f t="shared" si="262"/>
        <v>398898.23863000004</v>
      </c>
      <c r="X567" s="103">
        <f t="shared" si="262"/>
        <v>62969.355119999993</v>
      </c>
      <c r="Y567" s="103">
        <f t="shared" si="262"/>
        <v>335928.88351000007</v>
      </c>
      <c r="Z567" s="103">
        <f t="shared" si="262"/>
        <v>0</v>
      </c>
      <c r="AA567" s="103">
        <f t="shared" si="262"/>
        <v>2.3399999990942888E-3</v>
      </c>
      <c r="AB567" s="103">
        <f t="shared" si="262"/>
        <v>0</v>
      </c>
      <c r="AC567" s="103">
        <f t="shared" si="262"/>
        <v>2.3399999990942888E-3</v>
      </c>
      <c r="AD567" s="103">
        <f t="shared" si="262"/>
        <v>0</v>
      </c>
      <c r="AE567" s="103">
        <f t="shared" si="262"/>
        <v>90425.01933000001</v>
      </c>
      <c r="AF567" s="103">
        <f t="shared" si="262"/>
        <v>34747.544880000001</v>
      </c>
      <c r="AG567" s="103">
        <f t="shared" si="262"/>
        <v>55677.474450000002</v>
      </c>
      <c r="AH567" s="103">
        <f t="shared" si="262"/>
        <v>0</v>
      </c>
      <c r="AI567" s="103"/>
      <c r="AJ567" s="103"/>
      <c r="AL567" s="3"/>
      <c r="AM567" s="3"/>
    </row>
    <row r="568" spans="1:39" ht="45.75" customHeight="1" x14ac:dyDescent="0.2">
      <c r="A568" s="101"/>
      <c r="B568" s="105" t="s">
        <v>46</v>
      </c>
      <c r="C568" s="103">
        <f t="shared" si="262"/>
        <v>1102562.45903</v>
      </c>
      <c r="D568" s="103">
        <f t="shared" si="262"/>
        <v>103827.06</v>
      </c>
      <c r="E568" s="103">
        <f t="shared" si="262"/>
        <v>27167.852339999998</v>
      </c>
      <c r="F568" s="103">
        <f t="shared" si="262"/>
        <v>27051.749340000002</v>
      </c>
      <c r="G568" s="103">
        <f t="shared" si="262"/>
        <v>0</v>
      </c>
      <c r="H568" s="103">
        <f t="shared" si="262"/>
        <v>0</v>
      </c>
      <c r="I568" s="103">
        <f t="shared" si="262"/>
        <v>0</v>
      </c>
      <c r="J568" s="103">
        <f t="shared" si="262"/>
        <v>0</v>
      </c>
      <c r="K568" s="103">
        <f t="shared" si="262"/>
        <v>0</v>
      </c>
      <c r="L568" s="103">
        <f t="shared" si="262"/>
        <v>0</v>
      </c>
      <c r="M568" s="103">
        <f t="shared" si="262"/>
        <v>0</v>
      </c>
      <c r="N568" s="103">
        <f t="shared" si="262"/>
        <v>0</v>
      </c>
      <c r="O568" s="103">
        <f t="shared" si="262"/>
        <v>497456.10000000003</v>
      </c>
      <c r="P568" s="103">
        <f t="shared" si="262"/>
        <v>97716.9</v>
      </c>
      <c r="Q568" s="103">
        <f t="shared" si="262"/>
        <v>399739.2</v>
      </c>
      <c r="R568" s="103">
        <f t="shared" si="262"/>
        <v>0</v>
      </c>
      <c r="S568" s="103">
        <f t="shared" si="262"/>
        <v>489207.15262000007</v>
      </c>
      <c r="T568" s="103">
        <f t="shared" si="262"/>
        <v>97716.9</v>
      </c>
      <c r="U568" s="103">
        <f t="shared" si="262"/>
        <v>391490.25262000004</v>
      </c>
      <c r="V568" s="103">
        <f t="shared" si="262"/>
        <v>0</v>
      </c>
      <c r="W568" s="103">
        <f t="shared" si="262"/>
        <v>398898.23863000004</v>
      </c>
      <c r="X568" s="103">
        <f t="shared" si="262"/>
        <v>62969.355119999993</v>
      </c>
      <c r="Y568" s="103">
        <f t="shared" si="262"/>
        <v>335928.88351000007</v>
      </c>
      <c r="Z568" s="103">
        <f t="shared" si="262"/>
        <v>0</v>
      </c>
      <c r="AA568" s="103">
        <f t="shared" si="262"/>
        <v>2.3399999990942888E-3</v>
      </c>
      <c r="AB568" s="103">
        <f t="shared" si="262"/>
        <v>0</v>
      </c>
      <c r="AC568" s="103">
        <f t="shared" si="262"/>
        <v>2.3399999990942888E-3</v>
      </c>
      <c r="AD568" s="103">
        <f t="shared" si="262"/>
        <v>0</v>
      </c>
      <c r="AE568" s="103">
        <f t="shared" si="262"/>
        <v>90425.01933000001</v>
      </c>
      <c r="AF568" s="103">
        <f t="shared" si="262"/>
        <v>34747.544880000001</v>
      </c>
      <c r="AG568" s="103">
        <f t="shared" si="262"/>
        <v>55677.474450000002</v>
      </c>
      <c r="AH568" s="103">
        <f t="shared" si="262"/>
        <v>0</v>
      </c>
      <c r="AI568" s="103"/>
      <c r="AJ568" s="103"/>
      <c r="AL568" s="3"/>
      <c r="AM568" s="3"/>
    </row>
    <row r="569" spans="1:39" ht="60" customHeight="1" x14ac:dyDescent="0.2">
      <c r="A569" s="101"/>
      <c r="B569" s="106" t="s">
        <v>88</v>
      </c>
      <c r="C569" s="14">
        <f t="shared" ref="C569:N569" si="263">C570+C586</f>
        <v>1102562.45903</v>
      </c>
      <c r="D569" s="14">
        <f t="shared" si="263"/>
        <v>103827.06</v>
      </c>
      <c r="E569" s="14">
        <f t="shared" si="263"/>
        <v>27167.852339999998</v>
      </c>
      <c r="F569" s="14">
        <f t="shared" si="263"/>
        <v>27051.749340000002</v>
      </c>
      <c r="G569" s="14">
        <f t="shared" si="263"/>
        <v>0</v>
      </c>
      <c r="H569" s="14">
        <f t="shared" si="263"/>
        <v>0</v>
      </c>
      <c r="I569" s="14">
        <f t="shared" si="263"/>
        <v>0</v>
      </c>
      <c r="J569" s="14">
        <f t="shared" si="263"/>
        <v>0</v>
      </c>
      <c r="K569" s="14">
        <f t="shared" si="263"/>
        <v>0</v>
      </c>
      <c r="L569" s="14">
        <f t="shared" si="263"/>
        <v>0</v>
      </c>
      <c r="M569" s="14">
        <f t="shared" si="263"/>
        <v>0</v>
      </c>
      <c r="N569" s="14">
        <f t="shared" si="263"/>
        <v>0</v>
      </c>
      <c r="O569" s="14">
        <f>O570+O586</f>
        <v>497456.10000000003</v>
      </c>
      <c r="P569" s="14">
        <f t="shared" ref="P569:AH569" si="264">P570+P586</f>
        <v>97716.9</v>
      </c>
      <c r="Q569" s="14">
        <f t="shared" si="264"/>
        <v>399739.2</v>
      </c>
      <c r="R569" s="14">
        <f t="shared" si="264"/>
        <v>0</v>
      </c>
      <c r="S569" s="14">
        <f t="shared" si="264"/>
        <v>489207.15262000007</v>
      </c>
      <c r="T569" s="14">
        <f t="shared" si="264"/>
        <v>97716.9</v>
      </c>
      <c r="U569" s="14">
        <f t="shared" si="264"/>
        <v>391490.25262000004</v>
      </c>
      <c r="V569" s="14">
        <f t="shared" si="264"/>
        <v>0</v>
      </c>
      <c r="W569" s="14">
        <f t="shared" si="264"/>
        <v>398898.23863000004</v>
      </c>
      <c r="X569" s="14">
        <f t="shared" si="264"/>
        <v>62969.355119999993</v>
      </c>
      <c r="Y569" s="14">
        <f t="shared" si="264"/>
        <v>335928.88351000007</v>
      </c>
      <c r="Z569" s="14">
        <f t="shared" si="264"/>
        <v>0</v>
      </c>
      <c r="AA569" s="14">
        <f t="shared" si="264"/>
        <v>2.3399999990942888E-3</v>
      </c>
      <c r="AB569" s="14">
        <f t="shared" si="264"/>
        <v>0</v>
      </c>
      <c r="AC569" s="14">
        <f t="shared" si="264"/>
        <v>2.3399999990942888E-3</v>
      </c>
      <c r="AD569" s="14">
        <f t="shared" si="264"/>
        <v>0</v>
      </c>
      <c r="AE569" s="14">
        <f t="shared" si="264"/>
        <v>90425.01933000001</v>
      </c>
      <c r="AF569" s="14">
        <f t="shared" si="264"/>
        <v>34747.544880000001</v>
      </c>
      <c r="AG569" s="14">
        <f t="shared" si="264"/>
        <v>55677.474450000002</v>
      </c>
      <c r="AH569" s="14">
        <f t="shared" si="264"/>
        <v>0</v>
      </c>
      <c r="AI569" s="14"/>
      <c r="AJ569" s="14"/>
      <c r="AL569" s="3"/>
      <c r="AM569" s="3"/>
    </row>
    <row r="570" spans="1:39" ht="75" customHeight="1" x14ac:dyDescent="0.2">
      <c r="A570" s="101"/>
      <c r="B570" s="106" t="s">
        <v>47</v>
      </c>
      <c r="C570" s="14">
        <f t="shared" ref="C570:AH570" si="265">SUM(C571,C576,C581)</f>
        <v>482425.25376999995</v>
      </c>
      <c r="D570" s="14">
        <f t="shared" si="265"/>
        <v>53843.749110000004</v>
      </c>
      <c r="E570" s="14">
        <f t="shared" si="265"/>
        <v>27167.852339999998</v>
      </c>
      <c r="F570" s="14">
        <f t="shared" si="265"/>
        <v>27051.749340000002</v>
      </c>
      <c r="G570" s="14">
        <f t="shared" si="265"/>
        <v>0</v>
      </c>
      <c r="H570" s="14">
        <f t="shared" si="265"/>
        <v>0</v>
      </c>
      <c r="I570" s="14">
        <f t="shared" si="265"/>
        <v>0</v>
      </c>
      <c r="J570" s="14">
        <f t="shared" si="265"/>
        <v>0</v>
      </c>
      <c r="K570" s="14">
        <f t="shared" si="265"/>
        <v>0</v>
      </c>
      <c r="L570" s="14">
        <f t="shared" si="265"/>
        <v>0</v>
      </c>
      <c r="M570" s="14">
        <f t="shared" si="265"/>
        <v>0</v>
      </c>
      <c r="N570" s="14">
        <f t="shared" si="265"/>
        <v>0</v>
      </c>
      <c r="O570" s="14">
        <f t="shared" si="265"/>
        <v>441812.4</v>
      </c>
      <c r="P570" s="14">
        <f t="shared" si="265"/>
        <v>97716.9</v>
      </c>
      <c r="Q570" s="14">
        <f t="shared" si="265"/>
        <v>344095.5</v>
      </c>
      <c r="R570" s="14">
        <f t="shared" si="265"/>
        <v>0</v>
      </c>
      <c r="S570" s="14">
        <f t="shared" si="265"/>
        <v>434603.0038500001</v>
      </c>
      <c r="T570" s="14">
        <f t="shared" si="265"/>
        <v>97716.9</v>
      </c>
      <c r="U570" s="14">
        <f t="shared" si="265"/>
        <v>336886.10385000007</v>
      </c>
      <c r="V570" s="14">
        <f t="shared" si="265"/>
        <v>0</v>
      </c>
      <c r="W570" s="14">
        <f t="shared" si="265"/>
        <v>393170.80281000002</v>
      </c>
      <c r="X570" s="14">
        <f t="shared" si="265"/>
        <v>62969.355119999993</v>
      </c>
      <c r="Y570" s="14">
        <f t="shared" si="265"/>
        <v>330201.44769000006</v>
      </c>
      <c r="Z570" s="14">
        <f t="shared" si="265"/>
        <v>0</v>
      </c>
      <c r="AA570" s="14">
        <f t="shared" si="265"/>
        <v>2.3399999990942888E-3</v>
      </c>
      <c r="AB570" s="14">
        <f t="shared" si="265"/>
        <v>0</v>
      </c>
      <c r="AC570" s="14">
        <f t="shared" si="265"/>
        <v>2.3399999990942888E-3</v>
      </c>
      <c r="AD570" s="14">
        <f t="shared" si="265"/>
        <v>0</v>
      </c>
      <c r="AE570" s="14">
        <f t="shared" si="265"/>
        <v>41548.306380000002</v>
      </c>
      <c r="AF570" s="14">
        <f t="shared" si="265"/>
        <v>34747.544880000001</v>
      </c>
      <c r="AG570" s="14">
        <f t="shared" si="265"/>
        <v>6800.7615000000005</v>
      </c>
      <c r="AH570" s="14">
        <f t="shared" si="265"/>
        <v>0</v>
      </c>
      <c r="AI570" s="14"/>
      <c r="AJ570" s="14"/>
      <c r="AL570" s="3"/>
      <c r="AM570" s="3"/>
    </row>
    <row r="571" spans="1:39" ht="69" customHeight="1" x14ac:dyDescent="0.2">
      <c r="A571" s="86">
        <v>98</v>
      </c>
      <c r="B571" s="129" t="s">
        <v>225</v>
      </c>
      <c r="C571" s="24">
        <v>153058.69146</v>
      </c>
      <c r="D571" s="24">
        <f>SUM(D572:D575)</f>
        <v>12851.707420000001</v>
      </c>
      <c r="E571" s="24">
        <v>2671.9895200000001</v>
      </c>
      <c r="F571" s="24">
        <v>2671.9895200000001</v>
      </c>
      <c r="G571" s="108">
        <f t="shared" ref="G571:G585" si="266">H571+I571+J571</f>
        <v>0</v>
      </c>
      <c r="H571" s="108">
        <f>SUM(H572:H575)</f>
        <v>0</v>
      </c>
      <c r="I571" s="108">
        <f>SUM(I572:I575)</f>
        <v>0</v>
      </c>
      <c r="J571" s="108">
        <f>SUM(J572:J575)</f>
        <v>0</v>
      </c>
      <c r="K571" s="108">
        <f>L571+M571+N571</f>
        <v>0</v>
      </c>
      <c r="L571" s="24">
        <f>SUM(L572:L575)</f>
        <v>0</v>
      </c>
      <c r="M571" s="24">
        <f>SUM(M572:M575)</f>
        <v>0</v>
      </c>
      <c r="N571" s="24">
        <f>SUM(N572:N575)</f>
        <v>0</v>
      </c>
      <c r="O571" s="108">
        <f t="shared" ref="O571:O580" si="267">P571+Q571+R571</f>
        <v>139371.79999999999</v>
      </c>
      <c r="P571" s="24">
        <v>97716.9</v>
      </c>
      <c r="Q571" s="24">
        <v>41654.9</v>
      </c>
      <c r="R571" s="24">
        <v>0</v>
      </c>
      <c r="S571" s="110">
        <f>SUM(T571,U571,V571)</f>
        <v>133259.50180999999</v>
      </c>
      <c r="T571" s="2">
        <v>97716.9</v>
      </c>
      <c r="U571" s="2">
        <v>35542.60181</v>
      </c>
      <c r="V571" s="2" t="s">
        <v>128</v>
      </c>
      <c r="W571" s="29">
        <f>SUM(X571,Y571,Z571)</f>
        <v>91711.197769999999</v>
      </c>
      <c r="X571" s="111">
        <v>62969.355119999993</v>
      </c>
      <c r="Y571" s="111">
        <f>Y572+Y573+Y574+Y575</f>
        <v>28741.842649999999</v>
      </c>
      <c r="Z571" s="111" t="s">
        <v>128</v>
      </c>
      <c r="AA571" s="103">
        <f t="shared" ref="AA571:AA580" si="268">SUM(AB571:AD571)</f>
        <v>2.3399999990942888E-3</v>
      </c>
      <c r="AB571" s="2">
        <f t="shared" ref="AB571:AB585" si="269">SUM(X571,H571)-SUM(L571)-SUM(T571,-AF571)</f>
        <v>0</v>
      </c>
      <c r="AC571" s="110">
        <f t="shared" ref="AC571:AD585" si="270">SUM(Y571,I571)-SUM(M571)-SUM(U571,-AG571)</f>
        <v>2.3399999990942888E-3</v>
      </c>
      <c r="AD571" s="112">
        <f t="shared" si="270"/>
        <v>0</v>
      </c>
      <c r="AE571" s="29">
        <f t="shared" ref="AE571:AE580" si="271">AF571+AG571+AH571</f>
        <v>41548.306380000002</v>
      </c>
      <c r="AF571" s="111">
        <f>SUM(AF572:AF575)</f>
        <v>34747.544880000001</v>
      </c>
      <c r="AG571" s="29">
        <f t="shared" ref="AG571:AH571" si="272">SUM(AG572:AG575)</f>
        <v>6800.7615000000005</v>
      </c>
      <c r="AH571" s="113">
        <f t="shared" si="272"/>
        <v>0</v>
      </c>
      <c r="AI571" s="29"/>
      <c r="AJ571" s="29"/>
      <c r="AL571" s="3"/>
      <c r="AM571" s="3"/>
    </row>
    <row r="572" spans="1:39" ht="19.899999999999999" customHeight="1" x14ac:dyDescent="0.2">
      <c r="A572" s="86"/>
      <c r="B572" s="114" t="s">
        <v>24</v>
      </c>
      <c r="C572" s="2">
        <v>3743.0663799999998</v>
      </c>
      <c r="D572" s="2">
        <f>C572</f>
        <v>3743.0663799999998</v>
      </c>
      <c r="E572" s="2">
        <v>2581.895</v>
      </c>
      <c r="F572" s="2">
        <v>2581.895</v>
      </c>
      <c r="G572" s="110">
        <f t="shared" si="266"/>
        <v>0</v>
      </c>
      <c r="H572" s="2"/>
      <c r="I572" s="2"/>
      <c r="J572" s="2"/>
      <c r="K572" s="110">
        <f t="shared" ref="K572:K580" si="273">L572+M572+N572</f>
        <v>0</v>
      </c>
      <c r="L572" s="2"/>
      <c r="M572" s="110"/>
      <c r="N572" s="112"/>
      <c r="O572" s="110">
        <f t="shared" si="267"/>
        <v>1161.17138</v>
      </c>
      <c r="P572" s="2">
        <v>0</v>
      </c>
      <c r="Q572" s="2">
        <v>1161.17138</v>
      </c>
      <c r="R572" s="2">
        <v>0</v>
      </c>
      <c r="S572" s="110">
        <v>1112.93742</v>
      </c>
      <c r="T572" s="2" t="s">
        <v>128</v>
      </c>
      <c r="U572" s="2">
        <v>1112.93742</v>
      </c>
      <c r="V572" s="2" t="s">
        <v>128</v>
      </c>
      <c r="W572" s="110">
        <v>1161.17138</v>
      </c>
      <c r="X572" s="2" t="s">
        <v>128</v>
      </c>
      <c r="Y572" s="2">
        <f>U572</f>
        <v>1112.93742</v>
      </c>
      <c r="Z572" s="2" t="s">
        <v>128</v>
      </c>
      <c r="AA572" s="103">
        <f t="shared" si="268"/>
        <v>0</v>
      </c>
      <c r="AB572" s="2">
        <f t="shared" si="269"/>
        <v>0</v>
      </c>
      <c r="AC572" s="110">
        <f t="shared" si="270"/>
        <v>0</v>
      </c>
      <c r="AD572" s="112">
        <f t="shared" si="270"/>
        <v>0</v>
      </c>
      <c r="AE572" s="110">
        <f t="shared" si="271"/>
        <v>0</v>
      </c>
      <c r="AF572" s="2">
        <v>0</v>
      </c>
      <c r="AG572" s="110">
        <v>0</v>
      </c>
      <c r="AH572" s="112">
        <v>0</v>
      </c>
      <c r="AI572" s="110"/>
      <c r="AJ572" s="110"/>
      <c r="AL572" s="3"/>
      <c r="AM572" s="3"/>
    </row>
    <row r="573" spans="1:39" ht="19.899999999999999" customHeight="1" x14ac:dyDescent="0.2">
      <c r="A573" s="86"/>
      <c r="B573" s="114" t="s">
        <v>25</v>
      </c>
      <c r="C573" s="2">
        <v>111779.43369999999</v>
      </c>
      <c r="D573" s="2"/>
      <c r="E573" s="2">
        <v>0</v>
      </c>
      <c r="F573" s="2">
        <v>0</v>
      </c>
      <c r="G573" s="110">
        <f t="shared" si="266"/>
        <v>0</v>
      </c>
      <c r="H573" s="2"/>
      <c r="I573" s="2"/>
      <c r="J573" s="2"/>
      <c r="K573" s="110">
        <f t="shared" si="273"/>
        <v>0</v>
      </c>
      <c r="L573" s="2"/>
      <c r="M573" s="110"/>
      <c r="N573" s="112"/>
      <c r="O573" s="110">
        <f t="shared" si="267"/>
        <v>109694.2031</v>
      </c>
      <c r="P573" s="2">
        <v>83898.928570000004</v>
      </c>
      <c r="Q573" s="2">
        <v>25795.274529999999</v>
      </c>
      <c r="R573" s="2">
        <v>0</v>
      </c>
      <c r="S573" s="110">
        <v>109694.20310000001</v>
      </c>
      <c r="T573" s="2">
        <v>83898.928570000004</v>
      </c>
      <c r="U573" s="2">
        <v>25795.274529999999</v>
      </c>
      <c r="V573" s="2" t="s">
        <v>128</v>
      </c>
      <c r="W573" s="110">
        <v>76160.372990000003</v>
      </c>
      <c r="X573" s="2">
        <v>55395.183189999996</v>
      </c>
      <c r="Y573" s="2">
        <v>20765.1898</v>
      </c>
      <c r="Z573" s="2" t="s">
        <v>128</v>
      </c>
      <c r="AA573" s="103">
        <f t="shared" si="268"/>
        <v>0</v>
      </c>
      <c r="AB573" s="2">
        <f t="shared" si="269"/>
        <v>0</v>
      </c>
      <c r="AC573" s="110">
        <f t="shared" si="270"/>
        <v>0</v>
      </c>
      <c r="AD573" s="112">
        <f t="shared" si="270"/>
        <v>0</v>
      </c>
      <c r="AE573" s="110">
        <f t="shared" si="271"/>
        <v>33533.830110000003</v>
      </c>
      <c r="AF573" s="2">
        <v>28503.74538</v>
      </c>
      <c r="AG573" s="110">
        <v>5030.0847299999996</v>
      </c>
      <c r="AH573" s="112">
        <v>0</v>
      </c>
      <c r="AI573" s="110"/>
      <c r="AJ573" s="110"/>
      <c r="AL573" s="3"/>
      <c r="AM573" s="3"/>
    </row>
    <row r="574" spans="1:39" ht="19.899999999999999" customHeight="1" x14ac:dyDescent="0.2">
      <c r="A574" s="86"/>
      <c r="B574" s="114" t="s">
        <v>26</v>
      </c>
      <c r="C574" s="2">
        <v>28427.550340000005</v>
      </c>
      <c r="D574" s="2"/>
      <c r="E574" s="2">
        <v>0</v>
      </c>
      <c r="F574" s="2">
        <v>0</v>
      </c>
      <c r="G574" s="110">
        <f t="shared" si="266"/>
        <v>0</v>
      </c>
      <c r="H574" s="2"/>
      <c r="I574" s="2"/>
      <c r="J574" s="2"/>
      <c r="K574" s="110">
        <f t="shared" si="273"/>
        <v>0</v>
      </c>
      <c r="L574" s="2"/>
      <c r="M574" s="110"/>
      <c r="N574" s="112"/>
      <c r="O574" s="110">
        <f t="shared" si="267"/>
        <v>20834.459000898907</v>
      </c>
      <c r="P574" s="2">
        <v>13817.971430000001</v>
      </c>
      <c r="Q574" s="2">
        <v>7016.4875708989048</v>
      </c>
      <c r="R574" s="2">
        <v>0</v>
      </c>
      <c r="S574" s="110">
        <v>16885.046460000001</v>
      </c>
      <c r="T574" s="2">
        <v>13817.971430000001</v>
      </c>
      <c r="U574" s="2">
        <v>3067.07503</v>
      </c>
      <c r="V574" s="2" t="s">
        <v>128</v>
      </c>
      <c r="W574" s="110">
        <v>9539.397359999999</v>
      </c>
      <c r="X574" s="2">
        <v>7574.1719300000004</v>
      </c>
      <c r="Y574" s="2">
        <v>1965.22543</v>
      </c>
      <c r="Z574" s="2" t="s">
        <v>128</v>
      </c>
      <c r="AA574" s="103">
        <f t="shared" si="268"/>
        <v>0</v>
      </c>
      <c r="AB574" s="2">
        <f t="shared" si="269"/>
        <v>0</v>
      </c>
      <c r="AC574" s="110">
        <f t="shared" si="270"/>
        <v>0</v>
      </c>
      <c r="AD574" s="112">
        <f t="shared" si="270"/>
        <v>0</v>
      </c>
      <c r="AE574" s="110">
        <f t="shared" si="271"/>
        <v>7345.6491000000005</v>
      </c>
      <c r="AF574" s="2">
        <v>6243.7995000000001</v>
      </c>
      <c r="AG574" s="110">
        <v>1101.8496</v>
      </c>
      <c r="AH574" s="112">
        <v>0</v>
      </c>
      <c r="AI574" s="110"/>
      <c r="AJ574" s="110"/>
      <c r="AL574" s="3"/>
      <c r="AM574" s="3"/>
    </row>
    <row r="575" spans="1:39" ht="19.899999999999999" customHeight="1" x14ac:dyDescent="0.2">
      <c r="A575" s="86"/>
      <c r="B575" s="114" t="s">
        <v>27</v>
      </c>
      <c r="C575" s="2">
        <v>9108.6410400000004</v>
      </c>
      <c r="D575" s="2">
        <f>C575</f>
        <v>9108.6410400000004</v>
      </c>
      <c r="E575" s="2">
        <v>90.094520000000003</v>
      </c>
      <c r="F575" s="2">
        <v>90.094520000000003</v>
      </c>
      <c r="G575" s="110">
        <f t="shared" si="266"/>
        <v>0</v>
      </c>
      <c r="H575" s="2"/>
      <c r="I575" s="2"/>
      <c r="J575" s="2"/>
      <c r="K575" s="110">
        <f t="shared" si="273"/>
        <v>0</v>
      </c>
      <c r="L575" s="2"/>
      <c r="M575" s="110"/>
      <c r="N575" s="112"/>
      <c r="O575" s="110">
        <f t="shared" si="267"/>
        <v>7681.9665191011027</v>
      </c>
      <c r="P575" s="2">
        <v>0</v>
      </c>
      <c r="Q575" s="2">
        <v>7681.9665191011027</v>
      </c>
      <c r="R575" s="2">
        <v>0</v>
      </c>
      <c r="S575" s="110">
        <f>SUM(T575:V575)</f>
        <v>5567.314830000003</v>
      </c>
      <c r="T575" s="2">
        <f>SUM(T571)-SUM(T572:T574)</f>
        <v>0</v>
      </c>
      <c r="U575" s="2">
        <f>SUM(U571)-SUM(U572:U574)</f>
        <v>5567.314830000003</v>
      </c>
      <c r="V575" s="2">
        <f>SUM(V571)-SUM(V572:V574)</f>
        <v>0</v>
      </c>
      <c r="W575" s="110">
        <f>SUM(X575:Z575)</f>
        <v>4898.49</v>
      </c>
      <c r="X575" s="2">
        <f>SUM(X571)-SUM(X572:X574)</f>
        <v>0</v>
      </c>
      <c r="Y575" s="2">
        <v>4898.49</v>
      </c>
      <c r="Z575" s="2">
        <f>SUM(Z571)-SUM(Z572:Z574)</f>
        <v>0</v>
      </c>
      <c r="AA575" s="103">
        <f t="shared" si="268"/>
        <v>2.3399999972752994E-3</v>
      </c>
      <c r="AB575" s="2">
        <f t="shared" si="269"/>
        <v>0</v>
      </c>
      <c r="AC575" s="110">
        <f>SUM(Y575,I575)-SUM(M575)-SUM(U575,-AG575)</f>
        <v>2.3399999972752994E-3</v>
      </c>
      <c r="AD575" s="112">
        <f t="shared" si="270"/>
        <v>0</v>
      </c>
      <c r="AE575" s="110">
        <f t="shared" si="271"/>
        <v>668.82717000000025</v>
      </c>
      <c r="AF575" s="2">
        <v>0</v>
      </c>
      <c r="AG575" s="110">
        <v>668.82717000000025</v>
      </c>
      <c r="AH575" s="112">
        <v>0</v>
      </c>
      <c r="AI575" s="110"/>
      <c r="AJ575" s="110"/>
      <c r="AL575" s="3"/>
      <c r="AM575" s="3"/>
    </row>
    <row r="576" spans="1:39" ht="43.5" customHeight="1" x14ac:dyDescent="0.2">
      <c r="A576" s="86">
        <v>99</v>
      </c>
      <c r="B576" s="129" t="s">
        <v>226</v>
      </c>
      <c r="C576" s="24">
        <v>14479.817300000001</v>
      </c>
      <c r="D576" s="24">
        <f>SUM(D577:D580)</f>
        <v>14479.817300000001</v>
      </c>
      <c r="E576" s="24">
        <v>0</v>
      </c>
      <c r="F576" s="24">
        <v>0</v>
      </c>
      <c r="G576" s="108">
        <f t="shared" si="266"/>
        <v>0</v>
      </c>
      <c r="H576" s="108">
        <f>SUM(H577:H580)</f>
        <v>0</v>
      </c>
      <c r="I576" s="108">
        <f>SUM(I577:I580)</f>
        <v>0</v>
      </c>
      <c r="J576" s="108">
        <f>SUM(J577:J580)</f>
        <v>0</v>
      </c>
      <c r="K576" s="108">
        <f>L576+M576+N576</f>
        <v>0</v>
      </c>
      <c r="L576" s="24">
        <f>SUM(L577:L580)</f>
        <v>0</v>
      </c>
      <c r="M576" s="24">
        <f>SUM(M577:M580)</f>
        <v>0</v>
      </c>
      <c r="N576" s="24">
        <f>SUM(N577:N580)</f>
        <v>0</v>
      </c>
      <c r="O576" s="108">
        <f t="shared" si="267"/>
        <v>11463.6</v>
      </c>
      <c r="P576" s="24">
        <v>0</v>
      </c>
      <c r="Q576" s="24">
        <v>11463.6</v>
      </c>
      <c r="R576" s="24">
        <v>0</v>
      </c>
      <c r="S576" s="110">
        <f>SUM(T576,U576,V576)</f>
        <v>11452.620860000001</v>
      </c>
      <c r="T576" s="2" t="s">
        <v>128</v>
      </c>
      <c r="U576" s="2">
        <v>11452.620860000001</v>
      </c>
      <c r="V576" s="2" t="s">
        <v>128</v>
      </c>
      <c r="W576" s="29">
        <f>SUM(X576,Y576,Z576)</f>
        <v>11452.620860000001</v>
      </c>
      <c r="X576" s="111" t="s">
        <v>128</v>
      </c>
      <c r="Y576" s="111">
        <v>11452.620860000001</v>
      </c>
      <c r="Z576" s="111" t="s">
        <v>128</v>
      </c>
      <c r="AA576" s="103">
        <f t="shared" si="268"/>
        <v>0</v>
      </c>
      <c r="AB576" s="2">
        <f t="shared" si="269"/>
        <v>0</v>
      </c>
      <c r="AC576" s="110">
        <f t="shared" si="270"/>
        <v>0</v>
      </c>
      <c r="AD576" s="112">
        <f t="shared" si="270"/>
        <v>0</v>
      </c>
      <c r="AE576" s="29">
        <f t="shared" si="271"/>
        <v>0</v>
      </c>
      <c r="AF576" s="111">
        <f>SUM(AF577:AF580)</f>
        <v>0</v>
      </c>
      <c r="AG576" s="29">
        <f t="shared" ref="AG576:AH576" si="274">SUM(AG577:AG580)</f>
        <v>0</v>
      </c>
      <c r="AH576" s="113">
        <f t="shared" si="274"/>
        <v>0</v>
      </c>
      <c r="AI576" s="29"/>
      <c r="AJ576" s="29"/>
      <c r="AL576" s="3"/>
      <c r="AM576" s="3"/>
    </row>
    <row r="577" spans="1:39" ht="19.899999999999999" customHeight="1" x14ac:dyDescent="0.2">
      <c r="A577" s="86"/>
      <c r="B577" s="114" t="s">
        <v>24</v>
      </c>
      <c r="C577" s="2">
        <v>13990</v>
      </c>
      <c r="D577" s="2">
        <f>C577</f>
        <v>13990</v>
      </c>
      <c r="E577" s="2">
        <v>0</v>
      </c>
      <c r="F577" s="2">
        <v>0</v>
      </c>
      <c r="G577" s="110">
        <f t="shared" si="266"/>
        <v>0</v>
      </c>
      <c r="H577" s="2"/>
      <c r="I577" s="2"/>
      <c r="J577" s="2"/>
      <c r="K577" s="110">
        <f t="shared" si="273"/>
        <v>0</v>
      </c>
      <c r="L577" s="2"/>
      <c r="M577" s="110"/>
      <c r="N577" s="112"/>
      <c r="O577" s="110">
        <f t="shared" si="267"/>
        <v>11068.793</v>
      </c>
      <c r="P577" s="2">
        <v>0</v>
      </c>
      <c r="Q577" s="2">
        <v>11068.793</v>
      </c>
      <c r="R577" s="2">
        <v>0</v>
      </c>
      <c r="S577" s="110">
        <v>11068.793020000001</v>
      </c>
      <c r="T577" s="2" t="s">
        <v>128</v>
      </c>
      <c r="U577" s="2">
        <v>11068.793020000001</v>
      </c>
      <c r="V577" s="2" t="s">
        <v>128</v>
      </c>
      <c r="W577" s="110">
        <v>11068.793020000001</v>
      </c>
      <c r="X577" s="2" t="s">
        <v>128</v>
      </c>
      <c r="Y577" s="2">
        <v>11068.793020000001</v>
      </c>
      <c r="Z577" s="2" t="s">
        <v>128</v>
      </c>
      <c r="AA577" s="103">
        <f t="shared" si="268"/>
        <v>0</v>
      </c>
      <c r="AB577" s="2">
        <f t="shared" si="269"/>
        <v>0</v>
      </c>
      <c r="AC577" s="110">
        <f t="shared" si="270"/>
        <v>0</v>
      </c>
      <c r="AD577" s="112">
        <f t="shared" si="270"/>
        <v>0</v>
      </c>
      <c r="AE577" s="110">
        <f t="shared" si="271"/>
        <v>0</v>
      </c>
      <c r="AF577" s="2">
        <v>0</v>
      </c>
      <c r="AG577" s="110">
        <v>0</v>
      </c>
      <c r="AH577" s="112">
        <v>0</v>
      </c>
      <c r="AI577" s="110"/>
      <c r="AJ577" s="110"/>
      <c r="AL577" s="3"/>
      <c r="AM577" s="3"/>
    </row>
    <row r="578" spans="1:39" ht="19.899999999999999" customHeight="1" x14ac:dyDescent="0.2">
      <c r="A578" s="86"/>
      <c r="B578" s="114" t="s">
        <v>25</v>
      </c>
      <c r="C578" s="2">
        <v>0</v>
      </c>
      <c r="D578" s="2"/>
      <c r="E578" s="2">
        <v>0</v>
      </c>
      <c r="F578" s="2">
        <v>0</v>
      </c>
      <c r="G578" s="110">
        <f t="shared" si="266"/>
        <v>0</v>
      </c>
      <c r="H578" s="2"/>
      <c r="I578" s="2"/>
      <c r="J578" s="2"/>
      <c r="K578" s="110">
        <f t="shared" si="273"/>
        <v>0</v>
      </c>
      <c r="L578" s="2"/>
      <c r="M578" s="110"/>
      <c r="N578" s="112"/>
      <c r="O578" s="110">
        <f t="shared" si="267"/>
        <v>0</v>
      </c>
      <c r="P578" s="2">
        <v>0</v>
      </c>
      <c r="Q578" s="2">
        <v>0</v>
      </c>
      <c r="R578" s="2">
        <v>0</v>
      </c>
      <c r="S578" s="110">
        <v>0</v>
      </c>
      <c r="T578" s="2" t="s">
        <v>128</v>
      </c>
      <c r="U578" s="2" t="s">
        <v>128</v>
      </c>
      <c r="V578" s="2" t="s">
        <v>128</v>
      </c>
      <c r="W578" s="110">
        <v>0</v>
      </c>
      <c r="X578" s="2" t="s">
        <v>128</v>
      </c>
      <c r="Y578" s="2" t="s">
        <v>128</v>
      </c>
      <c r="Z578" s="2" t="s">
        <v>128</v>
      </c>
      <c r="AA578" s="103">
        <f t="shared" si="268"/>
        <v>0</v>
      </c>
      <c r="AB578" s="2">
        <f t="shared" si="269"/>
        <v>0</v>
      </c>
      <c r="AC578" s="110">
        <f t="shared" si="270"/>
        <v>0</v>
      </c>
      <c r="AD578" s="112">
        <f t="shared" si="270"/>
        <v>0</v>
      </c>
      <c r="AE578" s="110">
        <f t="shared" si="271"/>
        <v>0</v>
      </c>
      <c r="AF578" s="2">
        <v>0</v>
      </c>
      <c r="AG578" s="110">
        <v>0</v>
      </c>
      <c r="AH578" s="112">
        <v>0</v>
      </c>
      <c r="AI578" s="110"/>
      <c r="AJ578" s="110"/>
      <c r="AL578" s="3"/>
      <c r="AM578" s="3"/>
    </row>
    <row r="579" spans="1:39" ht="19.899999999999999" customHeight="1" x14ac:dyDescent="0.2">
      <c r="A579" s="86"/>
      <c r="B579" s="114" t="s">
        <v>26</v>
      </c>
      <c r="C579" s="2">
        <v>0</v>
      </c>
      <c r="D579" s="2"/>
      <c r="E579" s="2">
        <v>0</v>
      </c>
      <c r="F579" s="2">
        <v>0</v>
      </c>
      <c r="G579" s="110">
        <f t="shared" si="266"/>
        <v>0</v>
      </c>
      <c r="H579" s="2"/>
      <c r="I579" s="2"/>
      <c r="J579" s="2"/>
      <c r="K579" s="110">
        <f t="shared" si="273"/>
        <v>0</v>
      </c>
      <c r="L579" s="2"/>
      <c r="M579" s="110"/>
      <c r="N579" s="112"/>
      <c r="O579" s="110">
        <f t="shared" si="267"/>
        <v>0</v>
      </c>
      <c r="P579" s="2">
        <v>0</v>
      </c>
      <c r="Q579" s="2">
        <v>0</v>
      </c>
      <c r="R579" s="2">
        <v>0</v>
      </c>
      <c r="S579" s="110">
        <v>0</v>
      </c>
      <c r="T579" s="2" t="s">
        <v>128</v>
      </c>
      <c r="U579" s="2" t="s">
        <v>128</v>
      </c>
      <c r="V579" s="2" t="s">
        <v>128</v>
      </c>
      <c r="W579" s="110">
        <v>0</v>
      </c>
      <c r="X579" s="2" t="s">
        <v>128</v>
      </c>
      <c r="Y579" s="2" t="s">
        <v>128</v>
      </c>
      <c r="Z579" s="2" t="s">
        <v>128</v>
      </c>
      <c r="AA579" s="103">
        <f t="shared" si="268"/>
        <v>0</v>
      </c>
      <c r="AB579" s="2">
        <f t="shared" si="269"/>
        <v>0</v>
      </c>
      <c r="AC579" s="110">
        <f t="shared" si="270"/>
        <v>0</v>
      </c>
      <c r="AD579" s="112">
        <f t="shared" si="270"/>
        <v>0</v>
      </c>
      <c r="AE579" s="110">
        <f t="shared" si="271"/>
        <v>0</v>
      </c>
      <c r="AF579" s="2">
        <v>0</v>
      </c>
      <c r="AG579" s="110">
        <v>0</v>
      </c>
      <c r="AH579" s="112">
        <v>0</v>
      </c>
      <c r="AI579" s="110"/>
      <c r="AJ579" s="110"/>
      <c r="AL579" s="3"/>
      <c r="AM579" s="3"/>
    </row>
    <row r="580" spans="1:39" ht="19.899999999999999" customHeight="1" x14ac:dyDescent="0.2">
      <c r="A580" s="86"/>
      <c r="B580" s="114" t="s">
        <v>27</v>
      </c>
      <c r="C580" s="2">
        <v>489.81729999999999</v>
      </c>
      <c r="D580" s="2">
        <f>C580</f>
        <v>489.81729999999999</v>
      </c>
      <c r="E580" s="2">
        <v>0</v>
      </c>
      <c r="F580" s="2">
        <v>0</v>
      </c>
      <c r="G580" s="110">
        <f t="shared" si="266"/>
        <v>0</v>
      </c>
      <c r="H580" s="2"/>
      <c r="I580" s="2"/>
      <c r="J580" s="2"/>
      <c r="K580" s="110">
        <f t="shared" si="273"/>
        <v>0</v>
      </c>
      <c r="L580" s="2"/>
      <c r="M580" s="110"/>
      <c r="N580" s="112"/>
      <c r="O580" s="110">
        <f t="shared" si="267"/>
        <v>394.80699999999979</v>
      </c>
      <c r="P580" s="2">
        <v>0</v>
      </c>
      <c r="Q580" s="2">
        <v>394.80699999999979</v>
      </c>
      <c r="R580" s="2">
        <v>0</v>
      </c>
      <c r="S580" s="110">
        <f>SUM(T580:V580)</f>
        <v>383.82783999999992</v>
      </c>
      <c r="T580" s="2">
        <f>SUM(T576)-SUM(T577:T579)</f>
        <v>0</v>
      </c>
      <c r="U580" s="2">
        <f>SUM(U576)-SUM(U577:U579)</f>
        <v>383.82783999999992</v>
      </c>
      <c r="V580" s="2">
        <f>SUM(V576)-SUM(V577:V579)</f>
        <v>0</v>
      </c>
      <c r="W580" s="110">
        <f>SUM(X580:Z580)</f>
        <v>383.82783999999992</v>
      </c>
      <c r="X580" s="2">
        <f>SUM(X576)-SUM(X577:X579)</f>
        <v>0</v>
      </c>
      <c r="Y580" s="2">
        <f>SUM(Y576)-SUM(Y577:Y579)</f>
        <v>383.82783999999992</v>
      </c>
      <c r="Z580" s="2">
        <f>SUM(Z576)-SUM(Z577:Z579)</f>
        <v>0</v>
      </c>
      <c r="AA580" s="103">
        <f t="shared" si="268"/>
        <v>0</v>
      </c>
      <c r="AB580" s="2">
        <f t="shared" si="269"/>
        <v>0</v>
      </c>
      <c r="AC580" s="110">
        <f t="shared" si="270"/>
        <v>0</v>
      </c>
      <c r="AD580" s="112">
        <f t="shared" si="270"/>
        <v>0</v>
      </c>
      <c r="AE580" s="110">
        <f t="shared" si="271"/>
        <v>0</v>
      </c>
      <c r="AF580" s="2">
        <v>0</v>
      </c>
      <c r="AG580" s="110">
        <v>0</v>
      </c>
      <c r="AH580" s="112">
        <v>0</v>
      </c>
      <c r="AI580" s="110"/>
      <c r="AJ580" s="110"/>
      <c r="AL580" s="3"/>
      <c r="AM580" s="3"/>
    </row>
    <row r="581" spans="1:39" ht="41.25" customHeight="1" x14ac:dyDescent="0.2">
      <c r="A581" s="86">
        <v>100</v>
      </c>
      <c r="B581" s="129" t="s">
        <v>314</v>
      </c>
      <c r="C581" s="24">
        <v>314886.74500999996</v>
      </c>
      <c r="D581" s="24">
        <f>SUM(D582:D585)</f>
        <v>26512.224389999999</v>
      </c>
      <c r="E581" s="24">
        <v>24495.862819999998</v>
      </c>
      <c r="F581" s="24">
        <v>24379.759820000003</v>
      </c>
      <c r="G581" s="108">
        <f t="shared" si="266"/>
        <v>0</v>
      </c>
      <c r="H581" s="108">
        <f>SUM(H582:H585)</f>
        <v>0</v>
      </c>
      <c r="I581" s="108">
        <f>SUM(I582:I585)</f>
        <v>0</v>
      </c>
      <c r="J581" s="108">
        <f>SUM(J582:J585)</f>
        <v>0</v>
      </c>
      <c r="K581" s="108">
        <f>L581+M581+N581</f>
        <v>0</v>
      </c>
      <c r="L581" s="24">
        <f>SUM(L582:L585)</f>
        <v>0</v>
      </c>
      <c r="M581" s="24">
        <f>SUM(M582:M585)</f>
        <v>0</v>
      </c>
      <c r="N581" s="24">
        <f>SUM(N582:N585)</f>
        <v>0</v>
      </c>
      <c r="O581" s="108">
        <f>P581+Q581+R581</f>
        <v>290977</v>
      </c>
      <c r="P581" s="24">
        <v>0</v>
      </c>
      <c r="Q581" s="24">
        <v>290977</v>
      </c>
      <c r="R581" s="24">
        <v>0</v>
      </c>
      <c r="S581" s="110">
        <f>SUM(T581,U581,V581)</f>
        <v>289890.88118000008</v>
      </c>
      <c r="T581" s="2" t="s">
        <v>128</v>
      </c>
      <c r="U581" s="2">
        <v>289890.88118000008</v>
      </c>
      <c r="V581" s="2" t="s">
        <v>128</v>
      </c>
      <c r="W581" s="29">
        <f>SUM(X581,Y581,Z581)</f>
        <v>290006.98418000003</v>
      </c>
      <c r="X581" s="111" t="s">
        <v>128</v>
      </c>
      <c r="Y581" s="111">
        <v>290006.98418000003</v>
      </c>
      <c r="Z581" s="111" t="s">
        <v>128</v>
      </c>
      <c r="AA581" s="103">
        <f>SUM(AB581:AD581)</f>
        <v>0</v>
      </c>
      <c r="AB581" s="2">
        <f t="shared" si="269"/>
        <v>0</v>
      </c>
      <c r="AC581" s="110">
        <v>0</v>
      </c>
      <c r="AD581" s="112">
        <f t="shared" si="270"/>
        <v>0</v>
      </c>
      <c r="AE581" s="29">
        <f>AF581+AG581+AH581</f>
        <v>0</v>
      </c>
      <c r="AF581" s="111">
        <f>SUM(AF582:AF585)</f>
        <v>0</v>
      </c>
      <c r="AG581" s="29">
        <f t="shared" ref="AG581:AH581" si="275">SUM(AG582:AG585)</f>
        <v>0</v>
      </c>
      <c r="AH581" s="113">
        <f t="shared" si="275"/>
        <v>0</v>
      </c>
      <c r="AI581" s="29" t="s">
        <v>110</v>
      </c>
      <c r="AJ581" s="29" t="s">
        <v>110</v>
      </c>
      <c r="AL581" s="3"/>
      <c r="AM581" s="3"/>
    </row>
    <row r="582" spans="1:39" ht="19.899999999999999" customHeight="1" x14ac:dyDescent="0.2">
      <c r="A582" s="86"/>
      <c r="B582" s="114" t="s">
        <v>24</v>
      </c>
      <c r="C582" s="2">
        <v>4814.96</v>
      </c>
      <c r="D582" s="2">
        <f>C582</f>
        <v>4814.96</v>
      </c>
      <c r="E582" s="2">
        <v>4814.96</v>
      </c>
      <c r="F582" s="2">
        <v>4814.96</v>
      </c>
      <c r="G582" s="110">
        <f t="shared" si="266"/>
        <v>0</v>
      </c>
      <c r="H582" s="2"/>
      <c r="I582" s="2"/>
      <c r="J582" s="2"/>
      <c r="K582" s="110">
        <f>L582+M582+N582</f>
        <v>0</v>
      </c>
      <c r="L582" s="2"/>
      <c r="M582" s="110"/>
      <c r="N582" s="112"/>
      <c r="O582" s="110">
        <f>P582+Q582+R582</f>
        <v>0</v>
      </c>
      <c r="P582" s="2">
        <v>0</v>
      </c>
      <c r="Q582" s="2">
        <v>0</v>
      </c>
      <c r="R582" s="2">
        <v>0</v>
      </c>
      <c r="S582" s="110">
        <v>0</v>
      </c>
      <c r="T582" s="2" t="s">
        <v>128</v>
      </c>
      <c r="U582" s="2" t="s">
        <v>128</v>
      </c>
      <c r="V582" s="2" t="s">
        <v>128</v>
      </c>
      <c r="W582" s="110">
        <v>0</v>
      </c>
      <c r="X582" s="2" t="s">
        <v>128</v>
      </c>
      <c r="Y582" s="2" t="s">
        <v>128</v>
      </c>
      <c r="Z582" s="2" t="s">
        <v>128</v>
      </c>
      <c r="AA582" s="103">
        <f>SUM(AB582:AD582)</f>
        <v>0</v>
      </c>
      <c r="AB582" s="2">
        <f t="shared" si="269"/>
        <v>0</v>
      </c>
      <c r="AC582" s="110">
        <f t="shared" si="270"/>
        <v>0</v>
      </c>
      <c r="AD582" s="112">
        <f t="shared" si="270"/>
        <v>0</v>
      </c>
      <c r="AE582" s="110">
        <f>AF582+AG582+AH582</f>
        <v>0</v>
      </c>
      <c r="AF582" s="2">
        <v>0</v>
      </c>
      <c r="AG582" s="110">
        <v>0</v>
      </c>
      <c r="AH582" s="112">
        <v>0</v>
      </c>
      <c r="AI582" s="110"/>
      <c r="AJ582" s="110"/>
      <c r="AL582" s="3"/>
      <c r="AM582" s="3"/>
    </row>
    <row r="583" spans="1:39" ht="19.899999999999999" customHeight="1" x14ac:dyDescent="0.2">
      <c r="A583" s="86"/>
      <c r="B583" s="114" t="s">
        <v>25</v>
      </c>
      <c r="C583" s="2">
        <v>268164.56674000004</v>
      </c>
      <c r="D583" s="2"/>
      <c r="E583" s="2">
        <v>18645.692469999998</v>
      </c>
      <c r="F583" s="2">
        <v>18645.692470000002</v>
      </c>
      <c r="G583" s="110">
        <f t="shared" si="266"/>
        <v>0</v>
      </c>
      <c r="H583" s="2"/>
      <c r="I583" s="2"/>
      <c r="J583" s="2"/>
      <c r="K583" s="110">
        <f>L583+M583+N583</f>
        <v>0</v>
      </c>
      <c r="L583" s="2"/>
      <c r="M583" s="110"/>
      <c r="N583" s="112"/>
      <c r="O583" s="110">
        <f>P583+Q583+R583</f>
        <v>249518.87427</v>
      </c>
      <c r="P583" s="2">
        <v>0</v>
      </c>
      <c r="Q583" s="2">
        <v>249518.87427</v>
      </c>
      <c r="R583" s="2">
        <v>0</v>
      </c>
      <c r="S583" s="110">
        <v>249518.87325999999</v>
      </c>
      <c r="T583" s="2" t="s">
        <v>128</v>
      </c>
      <c r="U583" s="2">
        <v>249518.87325999999</v>
      </c>
      <c r="V583" s="2" t="s">
        <v>128</v>
      </c>
      <c r="W583" s="110">
        <v>249518.87325999993</v>
      </c>
      <c r="X583" s="2" t="s">
        <v>128</v>
      </c>
      <c r="Y583" s="2">
        <v>249518.87325999993</v>
      </c>
      <c r="Z583" s="2" t="s">
        <v>128</v>
      </c>
      <c r="AA583" s="103">
        <f>SUM(AB583:AD583)</f>
        <v>0</v>
      </c>
      <c r="AB583" s="2">
        <f t="shared" si="269"/>
        <v>0</v>
      </c>
      <c r="AC583" s="110">
        <f t="shared" si="270"/>
        <v>0</v>
      </c>
      <c r="AD583" s="112">
        <f t="shared" si="270"/>
        <v>0</v>
      </c>
      <c r="AE583" s="110">
        <f>AF583+AG583+AH583</f>
        <v>0</v>
      </c>
      <c r="AF583" s="2">
        <v>0</v>
      </c>
      <c r="AG583" s="110">
        <v>0</v>
      </c>
      <c r="AH583" s="112">
        <v>0</v>
      </c>
      <c r="AI583" s="110"/>
      <c r="AJ583" s="110"/>
      <c r="AL583" s="3"/>
      <c r="AM583" s="3"/>
    </row>
    <row r="584" spans="1:39" ht="19.899999999999999" customHeight="1" x14ac:dyDescent="0.2">
      <c r="A584" s="86"/>
      <c r="B584" s="114" t="s">
        <v>26</v>
      </c>
      <c r="C584" s="2">
        <v>20209.953880000001</v>
      </c>
      <c r="D584" s="2"/>
      <c r="E584" s="2">
        <v>0</v>
      </c>
      <c r="F584" s="2">
        <v>0</v>
      </c>
      <c r="G584" s="110">
        <f t="shared" si="266"/>
        <v>0</v>
      </c>
      <c r="H584" s="2"/>
      <c r="I584" s="2"/>
      <c r="J584" s="2"/>
      <c r="K584" s="110">
        <f>L584+M584+N584</f>
        <v>0</v>
      </c>
      <c r="L584" s="2"/>
      <c r="M584" s="110"/>
      <c r="N584" s="112"/>
      <c r="O584" s="110">
        <f>P584+Q584+R584</f>
        <v>20209.953880000001</v>
      </c>
      <c r="P584" s="2">
        <v>0</v>
      </c>
      <c r="Q584" s="2">
        <v>20209.953880000001</v>
      </c>
      <c r="R584" s="2">
        <v>0</v>
      </c>
      <c r="S584" s="110">
        <v>20209.953880000001</v>
      </c>
      <c r="T584" s="2" t="s">
        <v>128</v>
      </c>
      <c r="U584" s="2">
        <v>20209.953880000008</v>
      </c>
      <c r="V584" s="2" t="s">
        <v>128</v>
      </c>
      <c r="W584" s="110">
        <v>20209.953880000001</v>
      </c>
      <c r="X584" s="2" t="s">
        <v>128</v>
      </c>
      <c r="Y584" s="2">
        <v>20209.953879999997</v>
      </c>
      <c r="Z584" s="2" t="s">
        <v>128</v>
      </c>
      <c r="AA584" s="103">
        <f>SUM(AB584:AD584)</f>
        <v>0</v>
      </c>
      <c r="AB584" s="2">
        <f t="shared" si="269"/>
        <v>0</v>
      </c>
      <c r="AC584" s="110">
        <f t="shared" si="270"/>
        <v>0</v>
      </c>
      <c r="AD584" s="112">
        <f t="shared" si="270"/>
        <v>0</v>
      </c>
      <c r="AE584" s="110">
        <f>AF584+AG584+AH584</f>
        <v>0</v>
      </c>
      <c r="AF584" s="2">
        <v>0</v>
      </c>
      <c r="AG584" s="110">
        <v>0</v>
      </c>
      <c r="AH584" s="112">
        <v>0</v>
      </c>
      <c r="AI584" s="110"/>
      <c r="AJ584" s="110"/>
      <c r="AL584" s="3"/>
      <c r="AM584" s="3"/>
    </row>
    <row r="585" spans="1:39" ht="19.899999999999999" customHeight="1" x14ac:dyDescent="0.2">
      <c r="A585" s="86"/>
      <c r="B585" s="114" t="s">
        <v>27</v>
      </c>
      <c r="C585" s="2">
        <v>21697.26439</v>
      </c>
      <c r="D585" s="2">
        <f>C585</f>
        <v>21697.26439</v>
      </c>
      <c r="E585" s="2">
        <v>1035.2103500000001</v>
      </c>
      <c r="F585" s="2">
        <v>919.10735</v>
      </c>
      <c r="G585" s="110">
        <f t="shared" si="266"/>
        <v>0</v>
      </c>
      <c r="H585" s="2"/>
      <c r="I585" s="2"/>
      <c r="J585" s="2"/>
      <c r="K585" s="110">
        <f>L585+M585+N585</f>
        <v>0</v>
      </c>
      <c r="L585" s="2"/>
      <c r="M585" s="110"/>
      <c r="N585" s="112"/>
      <c r="O585" s="110">
        <f>P585+Q585+R585</f>
        <v>21248.171850000024</v>
      </c>
      <c r="P585" s="2">
        <v>0</v>
      </c>
      <c r="Q585" s="2">
        <v>21248.171850000024</v>
      </c>
      <c r="R585" s="2">
        <v>0</v>
      </c>
      <c r="S585" s="110">
        <f>SUM(T585:V585)</f>
        <v>20162.054040000075</v>
      </c>
      <c r="T585" s="2">
        <f>SUM(T581)-SUM(T582:T584)</f>
        <v>0</v>
      </c>
      <c r="U585" s="2">
        <f>SUM(U581)-SUM(U582:U584)</f>
        <v>20162.054040000075</v>
      </c>
      <c r="V585" s="2">
        <f>SUM(V581)-SUM(V582:V584)</f>
        <v>0</v>
      </c>
      <c r="W585" s="110">
        <f>SUM(X585:Z585)</f>
        <v>20278.157040000078</v>
      </c>
      <c r="X585" s="2">
        <f>SUM(X581)-SUM(X582:X584)</f>
        <v>0</v>
      </c>
      <c r="Y585" s="2">
        <f>SUM(Y581)-SUM(Y582:Y584)</f>
        <v>20278.157040000078</v>
      </c>
      <c r="Z585" s="2">
        <f>SUM(Z581)-SUM(Z582:Z584)</f>
        <v>0</v>
      </c>
      <c r="AA585" s="103">
        <f>SUM(AB585:AD585)</f>
        <v>3.0000000027996521E-3</v>
      </c>
      <c r="AB585" s="2">
        <f t="shared" si="269"/>
        <v>0</v>
      </c>
      <c r="AC585" s="110">
        <f>SUM(Y585,I585)-SUM(M585)-SUM(U585,-AG585)-116.1</f>
        <v>3.0000000027996521E-3</v>
      </c>
      <c r="AD585" s="112">
        <f t="shared" si="270"/>
        <v>0</v>
      </c>
      <c r="AE585" s="110">
        <f>AF585+AG585+AH585</f>
        <v>0</v>
      </c>
      <c r="AF585" s="2">
        <v>0</v>
      </c>
      <c r="AG585" s="110">
        <v>0</v>
      </c>
      <c r="AH585" s="112">
        <v>0</v>
      </c>
      <c r="AI585" s="110"/>
      <c r="AJ585" s="110"/>
      <c r="AL585" s="3"/>
      <c r="AM585" s="3"/>
    </row>
    <row r="586" spans="1:39" ht="35.25" customHeight="1" x14ac:dyDescent="0.2">
      <c r="A586" s="101"/>
      <c r="B586" s="106" t="s">
        <v>48</v>
      </c>
      <c r="C586" s="14">
        <f t="shared" ref="C586:AH586" si="276">SUM(C587,C592)</f>
        <v>620137.20525999996</v>
      </c>
      <c r="D586" s="14">
        <f t="shared" si="276"/>
        <v>49983.310890000001</v>
      </c>
      <c r="E586" s="14">
        <f t="shared" si="276"/>
        <v>0</v>
      </c>
      <c r="F586" s="14">
        <f t="shared" si="276"/>
        <v>0</v>
      </c>
      <c r="G586" s="14">
        <f t="shared" si="276"/>
        <v>0</v>
      </c>
      <c r="H586" s="14">
        <f t="shared" si="276"/>
        <v>0</v>
      </c>
      <c r="I586" s="14">
        <f t="shared" si="276"/>
        <v>0</v>
      </c>
      <c r="J586" s="14">
        <f t="shared" si="276"/>
        <v>0</v>
      </c>
      <c r="K586" s="14">
        <f t="shared" si="276"/>
        <v>0</v>
      </c>
      <c r="L586" s="14">
        <f t="shared" si="276"/>
        <v>0</v>
      </c>
      <c r="M586" s="14">
        <f t="shared" si="276"/>
        <v>0</v>
      </c>
      <c r="N586" s="14">
        <f t="shared" si="276"/>
        <v>0</v>
      </c>
      <c r="O586" s="14">
        <f>SUM(O587,O592)</f>
        <v>55643.7</v>
      </c>
      <c r="P586" s="14">
        <f t="shared" si="276"/>
        <v>0</v>
      </c>
      <c r="Q586" s="14">
        <f t="shared" si="276"/>
        <v>55643.7</v>
      </c>
      <c r="R586" s="14">
        <f t="shared" si="276"/>
        <v>0</v>
      </c>
      <c r="S586" s="14">
        <f t="shared" si="276"/>
        <v>54604.14877</v>
      </c>
      <c r="T586" s="14">
        <f t="shared" si="276"/>
        <v>0</v>
      </c>
      <c r="U586" s="14">
        <f t="shared" si="276"/>
        <v>54604.14877</v>
      </c>
      <c r="V586" s="14">
        <f t="shared" si="276"/>
        <v>0</v>
      </c>
      <c r="W586" s="14">
        <f t="shared" si="276"/>
        <v>5727.4358200000006</v>
      </c>
      <c r="X586" s="14">
        <f t="shared" si="276"/>
        <v>0</v>
      </c>
      <c r="Y586" s="14">
        <f t="shared" si="276"/>
        <v>5727.4358200000006</v>
      </c>
      <c r="Z586" s="14">
        <f t="shared" si="276"/>
        <v>0</v>
      </c>
      <c r="AA586" s="14">
        <f t="shared" si="276"/>
        <v>0</v>
      </c>
      <c r="AB586" s="14">
        <f t="shared" si="276"/>
        <v>0</v>
      </c>
      <c r="AC586" s="14">
        <f t="shared" si="276"/>
        <v>0</v>
      </c>
      <c r="AD586" s="14">
        <f t="shared" si="276"/>
        <v>0</v>
      </c>
      <c r="AE586" s="14">
        <f t="shared" si="276"/>
        <v>48876.712950000001</v>
      </c>
      <c r="AF586" s="14">
        <f t="shared" si="276"/>
        <v>0</v>
      </c>
      <c r="AG586" s="14">
        <f t="shared" si="276"/>
        <v>48876.712950000001</v>
      </c>
      <c r="AH586" s="14">
        <f t="shared" si="276"/>
        <v>0</v>
      </c>
      <c r="AI586" s="14"/>
      <c r="AJ586" s="14"/>
      <c r="AL586" s="3"/>
      <c r="AM586" s="3"/>
    </row>
    <row r="587" spans="1:39" ht="45.6" customHeight="1" x14ac:dyDescent="0.2">
      <c r="A587" s="115">
        <v>101</v>
      </c>
      <c r="B587" s="130" t="s">
        <v>227</v>
      </c>
      <c r="C587" s="24">
        <v>359009.9693</v>
      </c>
      <c r="D587" s="24">
        <f>SUM(D588:D591)</f>
        <v>29356.074930000002</v>
      </c>
      <c r="E587" s="24">
        <v>0</v>
      </c>
      <c r="F587" s="24">
        <v>0</v>
      </c>
      <c r="G587" s="108">
        <f t="shared" ref="G587:G596" si="277">H587+I587+J587</f>
        <v>0</v>
      </c>
      <c r="H587" s="108">
        <f>SUM(H588:H591)</f>
        <v>0</v>
      </c>
      <c r="I587" s="108">
        <f>SUM(I588:I591)</f>
        <v>0</v>
      </c>
      <c r="J587" s="108">
        <f>SUM(J588:J591)</f>
        <v>0</v>
      </c>
      <c r="K587" s="108">
        <f>L587+M587+N587</f>
        <v>0</v>
      </c>
      <c r="L587" s="24">
        <f>SUM(L588:L591)</f>
        <v>0</v>
      </c>
      <c r="M587" s="24">
        <f>SUM(M588:M591)</f>
        <v>0</v>
      </c>
      <c r="N587" s="24">
        <f>SUM(N588:N591)</f>
        <v>0</v>
      </c>
      <c r="O587" s="108">
        <f t="shared" ref="O587:O596" si="278">P587+Q587+R587</f>
        <v>54676.7</v>
      </c>
      <c r="P587" s="24">
        <v>0</v>
      </c>
      <c r="Q587" s="24">
        <v>54676.7</v>
      </c>
      <c r="R587" s="24">
        <v>0</v>
      </c>
      <c r="S587" s="110">
        <f>SUM(T587,U587,V587)</f>
        <v>53645.322139999997</v>
      </c>
      <c r="T587" s="2" t="s">
        <v>128</v>
      </c>
      <c r="U587" s="2">
        <v>53645.322139999997</v>
      </c>
      <c r="V587" s="2" t="s">
        <v>128</v>
      </c>
      <c r="W587" s="29">
        <f>SUM(X587,Y587,Z587)</f>
        <v>4768.6091900000001</v>
      </c>
      <c r="X587" s="111" t="s">
        <v>128</v>
      </c>
      <c r="Y587" s="111">
        <v>4768.6091900000001</v>
      </c>
      <c r="Z587" s="111" t="s">
        <v>128</v>
      </c>
      <c r="AA587" s="103">
        <f t="shared" ref="AA587:AA596" si="279">SUM(AB587:AD587)</f>
        <v>0</v>
      </c>
      <c r="AB587" s="2">
        <f t="shared" ref="AB587:AB596" si="280">SUM(X587,H587)-SUM(L587)-SUM(T587,-AF587)</f>
        <v>0</v>
      </c>
      <c r="AC587" s="110">
        <f t="shared" ref="AC587:AD596" si="281">SUM(Y587,I587)-SUM(M587)-SUM(U587,-AG587)</f>
        <v>0</v>
      </c>
      <c r="AD587" s="112">
        <f t="shared" si="281"/>
        <v>0</v>
      </c>
      <c r="AE587" s="111">
        <f t="shared" ref="AE587:AE596" si="282">AF587+AG587+AH587</f>
        <v>48876.712950000001</v>
      </c>
      <c r="AF587" s="111">
        <f>SUM(AF588:AF591)</f>
        <v>0</v>
      </c>
      <c r="AG587" s="29">
        <f t="shared" ref="AG587:AH587" si="283">SUM(AG588:AG591)</f>
        <v>48876.712950000001</v>
      </c>
      <c r="AH587" s="113">
        <f t="shared" si="283"/>
        <v>0</v>
      </c>
      <c r="AI587" s="29"/>
      <c r="AJ587" s="29"/>
      <c r="AL587" s="3"/>
      <c r="AM587" s="3"/>
    </row>
    <row r="588" spans="1:39" ht="19.899999999999999" customHeight="1" x14ac:dyDescent="0.2">
      <c r="A588" s="115"/>
      <c r="B588" s="114" t="s">
        <v>24</v>
      </c>
      <c r="C588" s="2">
        <v>4626.3036700000002</v>
      </c>
      <c r="D588" s="2">
        <f>C588</f>
        <v>4626.3036700000002</v>
      </c>
      <c r="E588" s="2">
        <v>0</v>
      </c>
      <c r="F588" s="2">
        <v>0</v>
      </c>
      <c r="G588" s="110">
        <f t="shared" si="277"/>
        <v>0</v>
      </c>
      <c r="H588" s="2"/>
      <c r="I588" s="2"/>
      <c r="J588" s="2"/>
      <c r="K588" s="110">
        <f t="shared" ref="K588:K596" si="284">L588+M588+N588</f>
        <v>0</v>
      </c>
      <c r="L588" s="2"/>
      <c r="M588" s="110"/>
      <c r="N588" s="112"/>
      <c r="O588" s="110">
        <f t="shared" si="278"/>
        <v>4592.2509300000002</v>
      </c>
      <c r="P588" s="2">
        <v>0</v>
      </c>
      <c r="Q588" s="2">
        <v>4592.2509300000002</v>
      </c>
      <c r="R588" s="2">
        <v>0</v>
      </c>
      <c r="S588" s="110">
        <v>4592.2509300000002</v>
      </c>
      <c r="T588" s="2" t="s">
        <v>128</v>
      </c>
      <c r="U588" s="2">
        <v>4592.2509300000002</v>
      </c>
      <c r="V588" s="2" t="s">
        <v>128</v>
      </c>
      <c r="W588" s="110">
        <v>4592.2509300000002</v>
      </c>
      <c r="X588" s="2" t="s">
        <v>128</v>
      </c>
      <c r="Y588" s="2">
        <v>4592.2509300000002</v>
      </c>
      <c r="Z588" s="2" t="s">
        <v>128</v>
      </c>
      <c r="AA588" s="103">
        <f t="shared" si="279"/>
        <v>0</v>
      </c>
      <c r="AB588" s="2">
        <f t="shared" si="280"/>
        <v>0</v>
      </c>
      <c r="AC588" s="110">
        <f t="shared" si="281"/>
        <v>0</v>
      </c>
      <c r="AD588" s="112">
        <f t="shared" si="281"/>
        <v>0</v>
      </c>
      <c r="AE588" s="110">
        <f t="shared" si="282"/>
        <v>0</v>
      </c>
      <c r="AF588" s="2">
        <v>0</v>
      </c>
      <c r="AG588" s="110">
        <v>0</v>
      </c>
      <c r="AH588" s="112">
        <v>0</v>
      </c>
      <c r="AI588" s="110"/>
      <c r="AJ588" s="110"/>
      <c r="AL588" s="3"/>
      <c r="AM588" s="3"/>
    </row>
    <row r="589" spans="1:39" ht="19.899999999999999" customHeight="1" x14ac:dyDescent="0.2">
      <c r="A589" s="115"/>
      <c r="B589" s="114" t="s">
        <v>25</v>
      </c>
      <c r="C589" s="2">
        <v>312581.09437000001</v>
      </c>
      <c r="D589" s="2"/>
      <c r="E589" s="2">
        <v>0</v>
      </c>
      <c r="F589" s="2">
        <v>0</v>
      </c>
      <c r="G589" s="110">
        <f t="shared" si="277"/>
        <v>0</v>
      </c>
      <c r="H589" s="2"/>
      <c r="I589" s="2"/>
      <c r="J589" s="2"/>
      <c r="K589" s="110">
        <f t="shared" si="284"/>
        <v>0</v>
      </c>
      <c r="L589" s="2"/>
      <c r="M589" s="110"/>
      <c r="N589" s="112"/>
      <c r="O589" s="110">
        <f t="shared" si="278"/>
        <v>45150.302000000003</v>
      </c>
      <c r="P589" s="2">
        <v>0</v>
      </c>
      <c r="Q589" s="2">
        <v>45150.302000000003</v>
      </c>
      <c r="R589" s="2">
        <v>0</v>
      </c>
      <c r="S589" s="110">
        <v>45130.051509999998</v>
      </c>
      <c r="T589" s="2" t="s">
        <v>128</v>
      </c>
      <c r="U589" s="2">
        <v>45130.051509999998</v>
      </c>
      <c r="V589" s="2" t="s">
        <v>128</v>
      </c>
      <c r="W589" s="110">
        <v>0</v>
      </c>
      <c r="X589" s="2" t="s">
        <v>128</v>
      </c>
      <c r="Y589" s="2" t="s">
        <v>128</v>
      </c>
      <c r="Z589" s="2" t="s">
        <v>128</v>
      </c>
      <c r="AA589" s="103">
        <f t="shared" si="279"/>
        <v>0</v>
      </c>
      <c r="AB589" s="2">
        <f t="shared" si="280"/>
        <v>0</v>
      </c>
      <c r="AC589" s="110">
        <f t="shared" si="281"/>
        <v>0</v>
      </c>
      <c r="AD589" s="112">
        <f t="shared" si="281"/>
        <v>0</v>
      </c>
      <c r="AE589" s="110">
        <f t="shared" si="282"/>
        <v>45130.051509999998</v>
      </c>
      <c r="AF589" s="2">
        <v>0</v>
      </c>
      <c r="AG589" s="110">
        <v>45130.051509999998</v>
      </c>
      <c r="AH589" s="112">
        <v>0</v>
      </c>
      <c r="AI589" s="110"/>
      <c r="AJ589" s="110"/>
      <c r="AL589" s="3"/>
      <c r="AM589" s="3"/>
    </row>
    <row r="590" spans="1:39" ht="19.899999999999999" customHeight="1" x14ac:dyDescent="0.2">
      <c r="A590" s="115"/>
      <c r="B590" s="114" t="s">
        <v>26</v>
      </c>
      <c r="C590" s="2">
        <v>17072.8</v>
      </c>
      <c r="D590" s="2"/>
      <c r="E590" s="2">
        <v>0</v>
      </c>
      <c r="F590" s="2">
        <v>0</v>
      </c>
      <c r="G590" s="110">
        <f t="shared" si="277"/>
        <v>0</v>
      </c>
      <c r="H590" s="2"/>
      <c r="I590" s="2"/>
      <c r="J590" s="2"/>
      <c r="K590" s="110">
        <f t="shared" si="284"/>
        <v>0</v>
      </c>
      <c r="L590" s="2"/>
      <c r="M590" s="110"/>
      <c r="N590" s="112"/>
      <c r="O590" s="110">
        <f t="shared" si="278"/>
        <v>0</v>
      </c>
      <c r="P590" s="2">
        <v>0</v>
      </c>
      <c r="Q590" s="2">
        <v>0</v>
      </c>
      <c r="R590" s="2">
        <v>0</v>
      </c>
      <c r="S590" s="110">
        <v>0</v>
      </c>
      <c r="T590" s="2" t="s">
        <v>128</v>
      </c>
      <c r="U590" s="2" t="s">
        <v>128</v>
      </c>
      <c r="V590" s="2" t="s">
        <v>128</v>
      </c>
      <c r="W590" s="110">
        <v>0</v>
      </c>
      <c r="X590" s="2" t="s">
        <v>128</v>
      </c>
      <c r="Y590" s="2" t="s">
        <v>128</v>
      </c>
      <c r="Z590" s="2" t="s">
        <v>128</v>
      </c>
      <c r="AA590" s="103">
        <f t="shared" si="279"/>
        <v>0</v>
      </c>
      <c r="AB590" s="2">
        <f t="shared" si="280"/>
        <v>0</v>
      </c>
      <c r="AC590" s="110">
        <f t="shared" si="281"/>
        <v>0</v>
      </c>
      <c r="AD590" s="112">
        <f t="shared" si="281"/>
        <v>0</v>
      </c>
      <c r="AE590" s="110">
        <f t="shared" si="282"/>
        <v>0</v>
      </c>
      <c r="AF590" s="2">
        <v>0</v>
      </c>
      <c r="AG590" s="110">
        <v>0</v>
      </c>
      <c r="AH590" s="112">
        <v>0</v>
      </c>
      <c r="AI590" s="110"/>
      <c r="AJ590" s="110"/>
      <c r="AL590" s="3"/>
      <c r="AM590" s="3"/>
    </row>
    <row r="591" spans="1:39" ht="19.899999999999999" customHeight="1" x14ac:dyDescent="0.2">
      <c r="A591" s="115"/>
      <c r="B591" s="114" t="s">
        <v>27</v>
      </c>
      <c r="C591" s="2">
        <v>24729.771260000001</v>
      </c>
      <c r="D591" s="2">
        <f>C591</f>
        <v>24729.771260000001</v>
      </c>
      <c r="E591" s="2">
        <v>0</v>
      </c>
      <c r="F591" s="2">
        <v>0</v>
      </c>
      <c r="G591" s="110">
        <f t="shared" si="277"/>
        <v>0</v>
      </c>
      <c r="H591" s="2"/>
      <c r="I591" s="2"/>
      <c r="J591" s="2"/>
      <c r="K591" s="110">
        <f t="shared" si="284"/>
        <v>0</v>
      </c>
      <c r="L591" s="2"/>
      <c r="M591" s="110"/>
      <c r="N591" s="112"/>
      <c r="O591" s="110">
        <f t="shared" si="278"/>
        <v>4934.1470699999945</v>
      </c>
      <c r="P591" s="2">
        <v>0</v>
      </c>
      <c r="Q591" s="2">
        <v>4934.1470699999945</v>
      </c>
      <c r="R591" s="2">
        <v>0</v>
      </c>
      <c r="S591" s="110">
        <f>SUM(T591:V591)</f>
        <v>3923.0196999999971</v>
      </c>
      <c r="T591" s="2">
        <f>SUM(T587)-SUM(T588:T590)</f>
        <v>0</v>
      </c>
      <c r="U591" s="2">
        <f>SUM(U587)-SUM(U588:U590)</f>
        <v>3923.0196999999971</v>
      </c>
      <c r="V591" s="2">
        <f>SUM(V587)-SUM(V588:V590)</f>
        <v>0</v>
      </c>
      <c r="W591" s="110">
        <f>SUM(X591:Z591)</f>
        <v>176.35825999999997</v>
      </c>
      <c r="X591" s="2">
        <f>SUM(X587)-SUM(X588:X590)</f>
        <v>0</v>
      </c>
      <c r="Y591" s="2">
        <f>SUM(Y587)-SUM(Y588:Y590)</f>
        <v>176.35825999999997</v>
      </c>
      <c r="Z591" s="2">
        <f>SUM(Z587)-SUM(Z588:Z590)</f>
        <v>0</v>
      </c>
      <c r="AA591" s="103">
        <f t="shared" si="279"/>
        <v>2.7284841053187847E-12</v>
      </c>
      <c r="AB591" s="2">
        <f t="shared" si="280"/>
        <v>0</v>
      </c>
      <c r="AC591" s="110">
        <f t="shared" si="281"/>
        <v>2.7284841053187847E-12</v>
      </c>
      <c r="AD591" s="112">
        <f t="shared" si="281"/>
        <v>0</v>
      </c>
      <c r="AE591" s="110">
        <f t="shared" si="282"/>
        <v>3746.6614399999999</v>
      </c>
      <c r="AF591" s="2">
        <v>0</v>
      </c>
      <c r="AG591" s="110">
        <v>3746.6614399999999</v>
      </c>
      <c r="AH591" s="112">
        <v>0</v>
      </c>
      <c r="AI591" s="110"/>
      <c r="AJ591" s="110"/>
      <c r="AL591" s="3"/>
      <c r="AM591" s="3"/>
    </row>
    <row r="592" spans="1:39" ht="51.75" customHeight="1" x14ac:dyDescent="0.2">
      <c r="A592" s="86">
        <v>102</v>
      </c>
      <c r="B592" s="130" t="s">
        <v>228</v>
      </c>
      <c r="C592" s="24">
        <v>261127.23595999999</v>
      </c>
      <c r="D592" s="24">
        <f>SUM(D593:D596)</f>
        <v>20627.235959999998</v>
      </c>
      <c r="E592" s="24">
        <v>0</v>
      </c>
      <c r="F592" s="24">
        <v>0</v>
      </c>
      <c r="G592" s="108">
        <f t="shared" si="277"/>
        <v>0</v>
      </c>
      <c r="H592" s="108">
        <f>SUM(H593:H596)</f>
        <v>0</v>
      </c>
      <c r="I592" s="108">
        <f>SUM(I593:I596)</f>
        <v>0</v>
      </c>
      <c r="J592" s="108">
        <f>SUM(J593:J596)</f>
        <v>0</v>
      </c>
      <c r="K592" s="108">
        <f>L592+M592+N592</f>
        <v>0</v>
      </c>
      <c r="L592" s="24">
        <f>SUM(L593:L596)</f>
        <v>0</v>
      </c>
      <c r="M592" s="24">
        <f>SUM(M593:M596)</f>
        <v>0</v>
      </c>
      <c r="N592" s="24">
        <f>SUM(N593:N596)</f>
        <v>0</v>
      </c>
      <c r="O592" s="108">
        <f t="shared" si="278"/>
        <v>967</v>
      </c>
      <c r="P592" s="24">
        <v>0</v>
      </c>
      <c r="Q592" s="24">
        <v>967</v>
      </c>
      <c r="R592" s="24">
        <v>0</v>
      </c>
      <c r="S592" s="110">
        <f>SUM(T592,U592,V592)</f>
        <v>958.82663000000002</v>
      </c>
      <c r="T592" s="2" t="s">
        <v>128</v>
      </c>
      <c r="U592" s="2">
        <v>958.82663000000002</v>
      </c>
      <c r="V592" s="2" t="s">
        <v>128</v>
      </c>
      <c r="W592" s="29">
        <f>SUM(X592,Y592,Z592)</f>
        <v>958.82663000000002</v>
      </c>
      <c r="X592" s="111" t="s">
        <v>128</v>
      </c>
      <c r="Y592" s="111">
        <v>958.82663000000002</v>
      </c>
      <c r="Z592" s="111" t="s">
        <v>128</v>
      </c>
      <c r="AA592" s="103">
        <f t="shared" si="279"/>
        <v>0</v>
      </c>
      <c r="AB592" s="2">
        <f t="shared" si="280"/>
        <v>0</v>
      </c>
      <c r="AC592" s="110">
        <f t="shared" si="281"/>
        <v>0</v>
      </c>
      <c r="AD592" s="112">
        <f t="shared" si="281"/>
        <v>0</v>
      </c>
      <c r="AE592" s="29">
        <f t="shared" si="282"/>
        <v>0</v>
      </c>
      <c r="AF592" s="111">
        <f>SUM(AF593:AF596)</f>
        <v>0</v>
      </c>
      <c r="AG592" s="29">
        <f t="shared" ref="AG592:AH592" si="285">SUM(AG593:AG596)</f>
        <v>0</v>
      </c>
      <c r="AH592" s="113">
        <f t="shared" si="285"/>
        <v>0</v>
      </c>
      <c r="AI592" s="29"/>
      <c r="AJ592" s="29"/>
      <c r="AL592" s="3"/>
      <c r="AM592" s="3"/>
    </row>
    <row r="593" spans="1:39" ht="19.899999999999999" customHeight="1" x14ac:dyDescent="0.2">
      <c r="A593" s="86"/>
      <c r="B593" s="114" t="s">
        <v>24</v>
      </c>
      <c r="C593" s="2">
        <v>10784.870999999999</v>
      </c>
      <c r="D593" s="2">
        <f>C593</f>
        <v>10784.870999999999</v>
      </c>
      <c r="E593" s="2">
        <v>0</v>
      </c>
      <c r="F593" s="2">
        <v>0</v>
      </c>
      <c r="G593" s="110">
        <f t="shared" si="277"/>
        <v>0</v>
      </c>
      <c r="H593" s="2"/>
      <c r="I593" s="2"/>
      <c r="J593" s="2"/>
      <c r="K593" s="110">
        <f t="shared" si="284"/>
        <v>0</v>
      </c>
      <c r="L593" s="2"/>
      <c r="M593" s="110"/>
      <c r="N593" s="112"/>
      <c r="O593" s="110">
        <f t="shared" si="278"/>
        <v>923.29762000000005</v>
      </c>
      <c r="P593" s="2">
        <v>0</v>
      </c>
      <c r="Q593" s="2">
        <v>923.29762000000005</v>
      </c>
      <c r="R593" s="2">
        <v>0</v>
      </c>
      <c r="S593" s="110">
        <v>923.29762000000005</v>
      </c>
      <c r="T593" s="2" t="s">
        <v>128</v>
      </c>
      <c r="U593" s="2">
        <v>923.29762000000005</v>
      </c>
      <c r="V593" s="2" t="s">
        <v>128</v>
      </c>
      <c r="W593" s="110">
        <v>923.29762000000005</v>
      </c>
      <c r="X593" s="2" t="s">
        <v>128</v>
      </c>
      <c r="Y593" s="2">
        <v>923.29762000000005</v>
      </c>
      <c r="Z593" s="2" t="s">
        <v>128</v>
      </c>
      <c r="AA593" s="103">
        <f t="shared" si="279"/>
        <v>0</v>
      </c>
      <c r="AB593" s="2">
        <f t="shared" si="280"/>
        <v>0</v>
      </c>
      <c r="AC593" s="110">
        <f t="shared" si="281"/>
        <v>0</v>
      </c>
      <c r="AD593" s="112">
        <f t="shared" si="281"/>
        <v>0</v>
      </c>
      <c r="AE593" s="110">
        <f t="shared" si="282"/>
        <v>0</v>
      </c>
      <c r="AF593" s="2">
        <v>0</v>
      </c>
      <c r="AG593" s="110">
        <v>0</v>
      </c>
      <c r="AH593" s="112">
        <v>0</v>
      </c>
      <c r="AI593" s="110"/>
      <c r="AJ593" s="110"/>
      <c r="AL593" s="3"/>
      <c r="AM593" s="3"/>
    </row>
    <row r="594" spans="1:39" ht="19.899999999999999" customHeight="1" x14ac:dyDescent="0.2">
      <c r="A594" s="86"/>
      <c r="B594" s="114" t="s">
        <v>25</v>
      </c>
      <c r="C594" s="2">
        <v>240500</v>
      </c>
      <c r="D594" s="2"/>
      <c r="E594" s="2">
        <v>0</v>
      </c>
      <c r="F594" s="2">
        <v>0</v>
      </c>
      <c r="G594" s="110">
        <f t="shared" si="277"/>
        <v>0</v>
      </c>
      <c r="H594" s="2"/>
      <c r="I594" s="2"/>
      <c r="J594" s="2"/>
      <c r="K594" s="110">
        <f t="shared" si="284"/>
        <v>0</v>
      </c>
      <c r="L594" s="2"/>
      <c r="M594" s="110"/>
      <c r="N594" s="112"/>
      <c r="O594" s="110">
        <f t="shared" si="278"/>
        <v>0</v>
      </c>
      <c r="P594" s="2">
        <v>0</v>
      </c>
      <c r="Q594" s="2">
        <v>0</v>
      </c>
      <c r="R594" s="2">
        <v>0</v>
      </c>
      <c r="S594" s="110">
        <v>0</v>
      </c>
      <c r="T594" s="2" t="s">
        <v>128</v>
      </c>
      <c r="U594" s="2" t="s">
        <v>128</v>
      </c>
      <c r="V594" s="2" t="s">
        <v>128</v>
      </c>
      <c r="W594" s="110">
        <v>0</v>
      </c>
      <c r="X594" s="2" t="s">
        <v>128</v>
      </c>
      <c r="Y594" s="2" t="s">
        <v>128</v>
      </c>
      <c r="Z594" s="2" t="s">
        <v>128</v>
      </c>
      <c r="AA594" s="103">
        <f t="shared" si="279"/>
        <v>0</v>
      </c>
      <c r="AB594" s="2">
        <f t="shared" si="280"/>
        <v>0</v>
      </c>
      <c r="AC594" s="110">
        <f t="shared" si="281"/>
        <v>0</v>
      </c>
      <c r="AD594" s="112">
        <f t="shared" si="281"/>
        <v>0</v>
      </c>
      <c r="AE594" s="110">
        <f t="shared" si="282"/>
        <v>0</v>
      </c>
      <c r="AF594" s="2">
        <v>0</v>
      </c>
      <c r="AG594" s="110">
        <v>0</v>
      </c>
      <c r="AH594" s="112">
        <v>0</v>
      </c>
      <c r="AI594" s="110"/>
      <c r="AJ594" s="110"/>
      <c r="AL594" s="3"/>
      <c r="AM594" s="3"/>
    </row>
    <row r="595" spans="1:39" ht="19.899999999999999" customHeight="1" x14ac:dyDescent="0.2">
      <c r="A595" s="86"/>
      <c r="B595" s="114" t="s">
        <v>26</v>
      </c>
      <c r="C595" s="2">
        <v>0</v>
      </c>
      <c r="D595" s="2"/>
      <c r="E595" s="2">
        <v>0</v>
      </c>
      <c r="F595" s="2">
        <v>0</v>
      </c>
      <c r="G595" s="110">
        <f t="shared" si="277"/>
        <v>0</v>
      </c>
      <c r="H595" s="2"/>
      <c r="I595" s="2"/>
      <c r="J595" s="2"/>
      <c r="K595" s="110">
        <f t="shared" si="284"/>
        <v>0</v>
      </c>
      <c r="L595" s="2"/>
      <c r="M595" s="110"/>
      <c r="N595" s="112"/>
      <c r="O595" s="110">
        <f t="shared" si="278"/>
        <v>0</v>
      </c>
      <c r="P595" s="2">
        <v>0</v>
      </c>
      <c r="Q595" s="2">
        <v>0</v>
      </c>
      <c r="R595" s="2">
        <v>0</v>
      </c>
      <c r="S595" s="110">
        <v>0</v>
      </c>
      <c r="T595" s="2" t="s">
        <v>128</v>
      </c>
      <c r="U595" s="2" t="s">
        <v>128</v>
      </c>
      <c r="V595" s="2" t="s">
        <v>128</v>
      </c>
      <c r="W595" s="110">
        <v>0</v>
      </c>
      <c r="X595" s="2" t="s">
        <v>128</v>
      </c>
      <c r="Y595" s="2" t="s">
        <v>128</v>
      </c>
      <c r="Z595" s="2" t="s">
        <v>128</v>
      </c>
      <c r="AA595" s="103">
        <f t="shared" si="279"/>
        <v>0</v>
      </c>
      <c r="AB595" s="2">
        <f t="shared" si="280"/>
        <v>0</v>
      </c>
      <c r="AC595" s="110">
        <f t="shared" si="281"/>
        <v>0</v>
      </c>
      <c r="AD595" s="112">
        <f t="shared" si="281"/>
        <v>0</v>
      </c>
      <c r="AE595" s="110">
        <f t="shared" si="282"/>
        <v>0</v>
      </c>
      <c r="AF595" s="2">
        <v>0</v>
      </c>
      <c r="AG595" s="110">
        <v>0</v>
      </c>
      <c r="AH595" s="112">
        <v>0</v>
      </c>
      <c r="AI595" s="110"/>
      <c r="AJ595" s="110"/>
      <c r="AL595" s="3"/>
      <c r="AM595" s="3"/>
    </row>
    <row r="596" spans="1:39" ht="19.899999999999999" customHeight="1" x14ac:dyDescent="0.2">
      <c r="A596" s="86"/>
      <c r="B596" s="114" t="s">
        <v>27</v>
      </c>
      <c r="C596" s="2">
        <v>9842.364959999999</v>
      </c>
      <c r="D596" s="2">
        <f>C596</f>
        <v>9842.364959999999</v>
      </c>
      <c r="E596" s="2">
        <v>0</v>
      </c>
      <c r="F596" s="2">
        <v>0</v>
      </c>
      <c r="G596" s="110">
        <f t="shared" si="277"/>
        <v>0</v>
      </c>
      <c r="H596" s="2"/>
      <c r="I596" s="2"/>
      <c r="J596" s="2"/>
      <c r="K596" s="110">
        <f t="shared" si="284"/>
        <v>0</v>
      </c>
      <c r="L596" s="2"/>
      <c r="M596" s="110"/>
      <c r="N596" s="112"/>
      <c r="O596" s="110">
        <f t="shared" si="278"/>
        <v>43.702379999999977</v>
      </c>
      <c r="P596" s="2">
        <v>0</v>
      </c>
      <c r="Q596" s="2">
        <v>43.702379999999977</v>
      </c>
      <c r="R596" s="2">
        <v>0</v>
      </c>
      <c r="S596" s="110">
        <f>SUM(T596:V596)</f>
        <v>35.529009999999971</v>
      </c>
      <c r="T596" s="2">
        <f>SUM(T592)-SUM(T593:T595)</f>
        <v>0</v>
      </c>
      <c r="U596" s="2">
        <f>SUM(U592)-SUM(U593:U595)</f>
        <v>35.529009999999971</v>
      </c>
      <c r="V596" s="2">
        <f>SUM(V592)-SUM(V593:V595)</f>
        <v>0</v>
      </c>
      <c r="W596" s="110">
        <f>SUM(X596:Z596)</f>
        <v>35.529009999999971</v>
      </c>
      <c r="X596" s="2">
        <f>SUM(X592)-SUM(X593:X595)</f>
        <v>0</v>
      </c>
      <c r="Y596" s="2">
        <f>SUM(Y592)-SUM(Y593:Y595)</f>
        <v>35.529009999999971</v>
      </c>
      <c r="Z596" s="2">
        <f>SUM(Z592)-SUM(Z593:Z595)</f>
        <v>0</v>
      </c>
      <c r="AA596" s="103">
        <f t="shared" si="279"/>
        <v>0</v>
      </c>
      <c r="AB596" s="2">
        <f t="shared" si="280"/>
        <v>0</v>
      </c>
      <c r="AC596" s="110">
        <f t="shared" si="281"/>
        <v>0</v>
      </c>
      <c r="AD596" s="112">
        <f t="shared" si="281"/>
        <v>0</v>
      </c>
      <c r="AE596" s="110">
        <f t="shared" si="282"/>
        <v>0</v>
      </c>
      <c r="AF596" s="2">
        <v>0</v>
      </c>
      <c r="AG596" s="110">
        <v>0</v>
      </c>
      <c r="AH596" s="112">
        <v>0</v>
      </c>
      <c r="AI596" s="110"/>
      <c r="AJ596" s="110"/>
      <c r="AL596" s="3"/>
      <c r="AM596" s="3"/>
    </row>
    <row r="597" spans="1:39" ht="45" customHeight="1" x14ac:dyDescent="0.2">
      <c r="A597" s="86"/>
      <c r="B597" s="102" t="s">
        <v>49</v>
      </c>
      <c r="C597" s="103">
        <f t="shared" ref="C597:AH597" si="286">SUM(C598,C607,C622,C891,C936)</f>
        <v>14154379.462692</v>
      </c>
      <c r="D597" s="103">
        <f t="shared" si="286"/>
        <v>597708.42260199995</v>
      </c>
      <c r="E597" s="103">
        <f t="shared" si="286"/>
        <v>3223605.6644160002</v>
      </c>
      <c r="F597" s="103">
        <f t="shared" si="286"/>
        <v>2999115.1113300007</v>
      </c>
      <c r="G597" s="103">
        <f t="shared" si="286"/>
        <v>2262.6175000000007</v>
      </c>
      <c r="H597" s="103">
        <f t="shared" si="286"/>
        <v>0</v>
      </c>
      <c r="I597" s="103">
        <f t="shared" si="286"/>
        <v>1959.8824999999999</v>
      </c>
      <c r="J597" s="103">
        <f t="shared" si="286"/>
        <v>302.73500000000058</v>
      </c>
      <c r="K597" s="103">
        <f t="shared" si="286"/>
        <v>224079.26051999998</v>
      </c>
      <c r="L597" s="103">
        <f t="shared" si="286"/>
        <v>182574.56377000001</v>
      </c>
      <c r="M597" s="103">
        <f t="shared" si="286"/>
        <v>41225.891819999997</v>
      </c>
      <c r="N597" s="103">
        <f t="shared" si="286"/>
        <v>278.80493000000001</v>
      </c>
      <c r="O597" s="103">
        <f t="shared" si="286"/>
        <v>6935680.9991588984</v>
      </c>
      <c r="P597" s="103">
        <f t="shared" si="286"/>
        <v>2363353.8989999997</v>
      </c>
      <c r="Q597" s="103">
        <f t="shared" si="286"/>
        <v>4099770.0999999996</v>
      </c>
      <c r="R597" s="103">
        <f t="shared" si="286"/>
        <v>472556.99854924186</v>
      </c>
      <c r="S597" s="103">
        <f t="shared" si="286"/>
        <v>6844355.7503702771</v>
      </c>
      <c r="T597" s="103">
        <f t="shared" si="286"/>
        <v>2344212.5367600005</v>
      </c>
      <c r="U597" s="103">
        <f t="shared" si="286"/>
        <v>4037388.7012216202</v>
      </c>
      <c r="V597" s="103">
        <f t="shared" si="286"/>
        <v>462754.50914865691</v>
      </c>
      <c r="W597" s="103">
        <f t="shared" si="286"/>
        <v>6644701.9913792973</v>
      </c>
      <c r="X597" s="103">
        <f t="shared" si="286"/>
        <v>2349688.7300200001</v>
      </c>
      <c r="Y597" s="103">
        <f t="shared" si="286"/>
        <v>3834916.30258766</v>
      </c>
      <c r="Z597" s="103">
        <f t="shared" si="286"/>
        <v>460096.95553163695</v>
      </c>
      <c r="AA597" s="103">
        <f t="shared" si="286"/>
        <v>222.78000902003947</v>
      </c>
      <c r="AB597" s="103">
        <f t="shared" si="286"/>
        <v>-1.1199998434676672E-3</v>
      </c>
      <c r="AC597" s="103">
        <f t="shared" si="286"/>
        <v>4.5646039904113422E-2</v>
      </c>
      <c r="AD597" s="103">
        <f t="shared" si="286"/>
        <v>222.73633298000101</v>
      </c>
      <c r="AE597" s="103">
        <f t="shared" si="286"/>
        <v>421693.17544999998</v>
      </c>
      <c r="AF597" s="103">
        <f t="shared" si="286"/>
        <v>177099.53661000001</v>
      </c>
      <c r="AG597" s="103">
        <f t="shared" si="286"/>
        <v>241737.73720000003</v>
      </c>
      <c r="AH597" s="103">
        <f t="shared" si="286"/>
        <v>2855.9016400000005</v>
      </c>
      <c r="AI597" s="103"/>
      <c r="AJ597" s="103"/>
      <c r="AL597" s="3"/>
      <c r="AM597" s="3"/>
    </row>
    <row r="598" spans="1:39" ht="45" customHeight="1" x14ac:dyDescent="0.2">
      <c r="A598" s="86"/>
      <c r="B598" s="104" t="s">
        <v>20</v>
      </c>
      <c r="C598" s="103">
        <f>C599</f>
        <v>0</v>
      </c>
      <c r="D598" s="103">
        <f t="shared" ref="D598:AH599" si="287">D599</f>
        <v>0</v>
      </c>
      <c r="E598" s="103">
        <f t="shared" si="287"/>
        <v>0</v>
      </c>
      <c r="F598" s="103">
        <f t="shared" si="287"/>
        <v>0</v>
      </c>
      <c r="G598" s="103">
        <f t="shared" si="287"/>
        <v>0</v>
      </c>
      <c r="H598" s="103">
        <f t="shared" si="287"/>
        <v>0</v>
      </c>
      <c r="I598" s="103">
        <f t="shared" si="287"/>
        <v>0</v>
      </c>
      <c r="J598" s="103">
        <f t="shared" si="287"/>
        <v>0</v>
      </c>
      <c r="K598" s="103">
        <f t="shared" si="287"/>
        <v>0</v>
      </c>
      <c r="L598" s="103">
        <f t="shared" si="287"/>
        <v>0</v>
      </c>
      <c r="M598" s="103">
        <f t="shared" si="287"/>
        <v>0</v>
      </c>
      <c r="N598" s="103">
        <f t="shared" si="287"/>
        <v>0</v>
      </c>
      <c r="O598" s="103">
        <f t="shared" si="287"/>
        <v>191782.35270457697</v>
      </c>
      <c r="P598" s="103">
        <f t="shared" si="287"/>
        <v>186460.3</v>
      </c>
      <c r="Q598" s="103">
        <f t="shared" si="287"/>
        <v>3837.2</v>
      </c>
      <c r="R598" s="103">
        <f t="shared" si="287"/>
        <v>1484.8527045769763</v>
      </c>
      <c r="S598" s="103">
        <f t="shared" si="287"/>
        <v>172615.51134535368</v>
      </c>
      <c r="T598" s="103">
        <f t="shared" si="287"/>
        <v>167864.08</v>
      </c>
      <c r="U598" s="103">
        <f t="shared" si="287"/>
        <v>3425.7820000000002</v>
      </c>
      <c r="V598" s="103">
        <f t="shared" si="287"/>
        <v>1325.6493453536757</v>
      </c>
      <c r="W598" s="103">
        <f t="shared" si="287"/>
        <v>172615.51134535368</v>
      </c>
      <c r="X598" s="103">
        <f t="shared" si="287"/>
        <v>167864.08</v>
      </c>
      <c r="Y598" s="103">
        <f t="shared" si="287"/>
        <v>3425.7820000000002</v>
      </c>
      <c r="Z598" s="103">
        <f t="shared" si="287"/>
        <v>1325.6493453536757</v>
      </c>
      <c r="AA598" s="103">
        <f t="shared" si="287"/>
        <v>0</v>
      </c>
      <c r="AB598" s="103">
        <f t="shared" si="287"/>
        <v>0</v>
      </c>
      <c r="AC598" s="103">
        <f t="shared" si="287"/>
        <v>0</v>
      </c>
      <c r="AD598" s="103">
        <f t="shared" si="287"/>
        <v>0</v>
      </c>
      <c r="AE598" s="103">
        <f t="shared" si="287"/>
        <v>0</v>
      </c>
      <c r="AF598" s="103">
        <f t="shared" si="287"/>
        <v>0</v>
      </c>
      <c r="AG598" s="103">
        <f t="shared" si="287"/>
        <v>0</v>
      </c>
      <c r="AH598" s="103">
        <f t="shared" si="287"/>
        <v>0</v>
      </c>
      <c r="AI598" s="103"/>
      <c r="AJ598" s="103"/>
      <c r="AL598" s="3"/>
      <c r="AM598" s="3"/>
    </row>
    <row r="599" spans="1:39" ht="72.75" customHeight="1" x14ac:dyDescent="0.2">
      <c r="A599" s="86"/>
      <c r="B599" s="105" t="s">
        <v>21</v>
      </c>
      <c r="C599" s="103">
        <f>C600</f>
        <v>0</v>
      </c>
      <c r="D599" s="103">
        <f t="shared" si="287"/>
        <v>0</v>
      </c>
      <c r="E599" s="103">
        <f t="shared" si="287"/>
        <v>0</v>
      </c>
      <c r="F599" s="103">
        <f t="shared" si="287"/>
        <v>0</v>
      </c>
      <c r="G599" s="103">
        <f t="shared" si="287"/>
        <v>0</v>
      </c>
      <c r="H599" s="103">
        <f t="shared" si="287"/>
        <v>0</v>
      </c>
      <c r="I599" s="103">
        <f t="shared" si="287"/>
        <v>0</v>
      </c>
      <c r="J599" s="103">
        <f t="shared" si="287"/>
        <v>0</v>
      </c>
      <c r="K599" s="103">
        <f t="shared" si="287"/>
        <v>0</v>
      </c>
      <c r="L599" s="103">
        <f t="shared" si="287"/>
        <v>0</v>
      </c>
      <c r="M599" s="103">
        <f t="shared" si="287"/>
        <v>0</v>
      </c>
      <c r="N599" s="103">
        <f t="shared" si="287"/>
        <v>0</v>
      </c>
      <c r="O599" s="103">
        <f t="shared" si="287"/>
        <v>191782.35270457697</v>
      </c>
      <c r="P599" s="103">
        <f t="shared" si="287"/>
        <v>186460.3</v>
      </c>
      <c r="Q599" s="103">
        <f t="shared" si="287"/>
        <v>3837.2</v>
      </c>
      <c r="R599" s="103">
        <f t="shared" si="287"/>
        <v>1484.8527045769763</v>
      </c>
      <c r="S599" s="103">
        <f t="shared" si="287"/>
        <v>172615.51134535368</v>
      </c>
      <c r="T599" s="103">
        <f t="shared" si="287"/>
        <v>167864.08</v>
      </c>
      <c r="U599" s="103">
        <f t="shared" si="287"/>
        <v>3425.7820000000002</v>
      </c>
      <c r="V599" s="103">
        <f t="shared" si="287"/>
        <v>1325.6493453536757</v>
      </c>
      <c r="W599" s="103">
        <f t="shared" si="287"/>
        <v>172615.51134535368</v>
      </c>
      <c r="X599" s="103">
        <f t="shared" si="287"/>
        <v>167864.08</v>
      </c>
      <c r="Y599" s="103">
        <f t="shared" si="287"/>
        <v>3425.7820000000002</v>
      </c>
      <c r="Z599" s="103">
        <f t="shared" si="287"/>
        <v>1325.6493453536757</v>
      </c>
      <c r="AA599" s="103">
        <f t="shared" si="287"/>
        <v>0</v>
      </c>
      <c r="AB599" s="103">
        <f t="shared" si="287"/>
        <v>0</v>
      </c>
      <c r="AC599" s="103">
        <f t="shared" si="287"/>
        <v>0</v>
      </c>
      <c r="AD599" s="103">
        <f t="shared" si="287"/>
        <v>0</v>
      </c>
      <c r="AE599" s="103">
        <f t="shared" si="287"/>
        <v>0</v>
      </c>
      <c r="AF599" s="103">
        <f t="shared" si="287"/>
        <v>0</v>
      </c>
      <c r="AG599" s="103">
        <f t="shared" si="287"/>
        <v>0</v>
      </c>
      <c r="AH599" s="103">
        <f t="shared" si="287"/>
        <v>0</v>
      </c>
      <c r="AI599" s="103"/>
      <c r="AJ599" s="103"/>
      <c r="AL599" s="3"/>
      <c r="AM599" s="3"/>
    </row>
    <row r="600" spans="1:39" ht="74.25" customHeight="1" x14ac:dyDescent="0.2">
      <c r="A600" s="86"/>
      <c r="B600" s="106" t="s">
        <v>105</v>
      </c>
      <c r="C600" s="14">
        <f>SUM(C601)</f>
        <v>0</v>
      </c>
      <c r="D600" s="14">
        <f t="shared" ref="D600:AH601" si="288">SUM(D601)</f>
        <v>0</v>
      </c>
      <c r="E600" s="14">
        <f t="shared" si="288"/>
        <v>0</v>
      </c>
      <c r="F600" s="14">
        <f t="shared" si="288"/>
        <v>0</v>
      </c>
      <c r="G600" s="14">
        <f t="shared" si="288"/>
        <v>0</v>
      </c>
      <c r="H600" s="14">
        <f t="shared" si="288"/>
        <v>0</v>
      </c>
      <c r="I600" s="14">
        <f t="shared" si="288"/>
        <v>0</v>
      </c>
      <c r="J600" s="14">
        <f t="shared" si="288"/>
        <v>0</v>
      </c>
      <c r="K600" s="14">
        <f t="shared" si="288"/>
        <v>0</v>
      </c>
      <c r="L600" s="14">
        <f t="shared" si="288"/>
        <v>0</v>
      </c>
      <c r="M600" s="14">
        <f t="shared" si="288"/>
        <v>0</v>
      </c>
      <c r="N600" s="14">
        <f t="shared" si="288"/>
        <v>0</v>
      </c>
      <c r="O600" s="14">
        <f t="shared" si="288"/>
        <v>191782.35270457697</v>
      </c>
      <c r="P600" s="14">
        <f t="shared" si="288"/>
        <v>186460.3</v>
      </c>
      <c r="Q600" s="14">
        <f t="shared" si="288"/>
        <v>3837.2</v>
      </c>
      <c r="R600" s="14">
        <f t="shared" si="288"/>
        <v>1484.8527045769763</v>
      </c>
      <c r="S600" s="14">
        <f t="shared" si="288"/>
        <v>172615.51134535368</v>
      </c>
      <c r="T600" s="14">
        <f t="shared" si="288"/>
        <v>167864.08</v>
      </c>
      <c r="U600" s="14">
        <f t="shared" si="288"/>
        <v>3425.7820000000002</v>
      </c>
      <c r="V600" s="14">
        <f t="shared" si="288"/>
        <v>1325.6493453536757</v>
      </c>
      <c r="W600" s="14">
        <f t="shared" si="288"/>
        <v>172615.51134535368</v>
      </c>
      <c r="X600" s="14">
        <f t="shared" si="288"/>
        <v>167864.08</v>
      </c>
      <c r="Y600" s="14">
        <f t="shared" si="288"/>
        <v>3425.7820000000002</v>
      </c>
      <c r="Z600" s="14">
        <f t="shared" si="288"/>
        <v>1325.6493453536757</v>
      </c>
      <c r="AA600" s="14">
        <f t="shared" si="288"/>
        <v>0</v>
      </c>
      <c r="AB600" s="14">
        <f t="shared" si="288"/>
        <v>0</v>
      </c>
      <c r="AC600" s="14">
        <f t="shared" si="288"/>
        <v>0</v>
      </c>
      <c r="AD600" s="14">
        <f t="shared" si="288"/>
        <v>0</v>
      </c>
      <c r="AE600" s="14">
        <f t="shared" si="288"/>
        <v>0</v>
      </c>
      <c r="AF600" s="14">
        <f t="shared" si="288"/>
        <v>0</v>
      </c>
      <c r="AG600" s="14">
        <f t="shared" si="288"/>
        <v>0</v>
      </c>
      <c r="AH600" s="14">
        <f t="shared" si="288"/>
        <v>0</v>
      </c>
      <c r="AI600" s="14"/>
      <c r="AJ600" s="14"/>
      <c r="AL600" s="3"/>
      <c r="AM600" s="3"/>
    </row>
    <row r="601" spans="1:39" ht="32.25" customHeight="1" x14ac:dyDescent="0.2">
      <c r="A601" s="86"/>
      <c r="B601" s="106" t="s">
        <v>52</v>
      </c>
      <c r="C601" s="14">
        <f>SUM(C602)</f>
        <v>0</v>
      </c>
      <c r="D601" s="14">
        <f t="shared" si="288"/>
        <v>0</v>
      </c>
      <c r="E601" s="14">
        <f t="shared" si="288"/>
        <v>0</v>
      </c>
      <c r="F601" s="14">
        <f t="shared" si="288"/>
        <v>0</v>
      </c>
      <c r="G601" s="14">
        <f t="shared" si="288"/>
        <v>0</v>
      </c>
      <c r="H601" s="14">
        <f t="shared" si="288"/>
        <v>0</v>
      </c>
      <c r="I601" s="14">
        <f t="shared" si="288"/>
        <v>0</v>
      </c>
      <c r="J601" s="14">
        <f t="shared" si="288"/>
        <v>0</v>
      </c>
      <c r="K601" s="14">
        <f t="shared" si="288"/>
        <v>0</v>
      </c>
      <c r="L601" s="14">
        <f t="shared" si="288"/>
        <v>0</v>
      </c>
      <c r="M601" s="14">
        <f t="shared" si="288"/>
        <v>0</v>
      </c>
      <c r="N601" s="14">
        <f t="shared" si="288"/>
        <v>0</v>
      </c>
      <c r="O601" s="14">
        <f t="shared" si="288"/>
        <v>191782.35270457697</v>
      </c>
      <c r="P601" s="14">
        <f t="shared" si="288"/>
        <v>186460.3</v>
      </c>
      <c r="Q601" s="14">
        <f t="shared" si="288"/>
        <v>3837.2</v>
      </c>
      <c r="R601" s="14">
        <f t="shared" si="288"/>
        <v>1484.8527045769763</v>
      </c>
      <c r="S601" s="14">
        <f t="shared" si="288"/>
        <v>172615.51134535368</v>
      </c>
      <c r="T601" s="14">
        <f t="shared" si="288"/>
        <v>167864.08</v>
      </c>
      <c r="U601" s="14">
        <f t="shared" si="288"/>
        <v>3425.7820000000002</v>
      </c>
      <c r="V601" s="14">
        <f t="shared" si="288"/>
        <v>1325.6493453536757</v>
      </c>
      <c r="W601" s="14">
        <f t="shared" si="288"/>
        <v>172615.51134535368</v>
      </c>
      <c r="X601" s="14">
        <f t="shared" si="288"/>
        <v>167864.08</v>
      </c>
      <c r="Y601" s="14">
        <f t="shared" si="288"/>
        <v>3425.7820000000002</v>
      </c>
      <c r="Z601" s="14">
        <f t="shared" si="288"/>
        <v>1325.6493453536757</v>
      </c>
      <c r="AA601" s="14">
        <f t="shared" si="288"/>
        <v>0</v>
      </c>
      <c r="AB601" s="14">
        <f t="shared" si="288"/>
        <v>0</v>
      </c>
      <c r="AC601" s="14">
        <f t="shared" si="288"/>
        <v>0</v>
      </c>
      <c r="AD601" s="14">
        <f t="shared" si="288"/>
        <v>0</v>
      </c>
      <c r="AE601" s="14">
        <f t="shared" si="288"/>
        <v>0</v>
      </c>
      <c r="AF601" s="14">
        <f t="shared" si="288"/>
        <v>0</v>
      </c>
      <c r="AG601" s="14">
        <f t="shared" si="288"/>
        <v>0</v>
      </c>
      <c r="AH601" s="14">
        <f t="shared" si="288"/>
        <v>0</v>
      </c>
      <c r="AI601" s="14"/>
      <c r="AJ601" s="14"/>
      <c r="AL601" s="3"/>
      <c r="AM601" s="3"/>
    </row>
    <row r="602" spans="1:39" ht="52.5" customHeight="1" x14ac:dyDescent="0.2">
      <c r="A602" s="86">
        <v>103</v>
      </c>
      <c r="B602" s="131" t="s">
        <v>106</v>
      </c>
      <c r="C602" s="132">
        <f t="shared" ref="C602:J602" si="289">SUM(C603:C606)</f>
        <v>0</v>
      </c>
      <c r="D602" s="132">
        <f t="shared" si="289"/>
        <v>0</v>
      </c>
      <c r="E602" s="132">
        <f t="shared" si="289"/>
        <v>0</v>
      </c>
      <c r="F602" s="132">
        <f t="shared" si="289"/>
        <v>0</v>
      </c>
      <c r="G602" s="132">
        <f t="shared" si="289"/>
        <v>0</v>
      </c>
      <c r="H602" s="132">
        <f t="shared" si="289"/>
        <v>0</v>
      </c>
      <c r="I602" s="132">
        <f t="shared" si="289"/>
        <v>0</v>
      </c>
      <c r="J602" s="132">
        <f t="shared" si="289"/>
        <v>0</v>
      </c>
      <c r="K602" s="110">
        <f t="shared" ref="K602:K606" si="290">L602+M602+N602</f>
        <v>0</v>
      </c>
      <c r="L602" s="2">
        <f>SUM(L603:L606)</f>
        <v>0</v>
      </c>
      <c r="M602" s="110">
        <f>SUM(M603:M606)</f>
        <v>0</v>
      </c>
      <c r="N602" s="112">
        <f>SUM(N603:N606)</f>
        <v>0</v>
      </c>
      <c r="O602" s="132">
        <f t="shared" ref="O602:Z602" si="291">SUM(O603:O606)</f>
        <v>191782.35270457697</v>
      </c>
      <c r="P602" s="110">
        <v>186460.3</v>
      </c>
      <c r="Q602" s="110">
        <v>3837.2</v>
      </c>
      <c r="R602" s="110">
        <f>Q602*27.9/72.1</f>
        <v>1484.8527045769763</v>
      </c>
      <c r="S602" s="110">
        <f t="shared" si="291"/>
        <v>172615.51134535368</v>
      </c>
      <c r="T602" s="2">
        <f t="shared" si="291"/>
        <v>167864.08</v>
      </c>
      <c r="U602" s="2">
        <f t="shared" si="291"/>
        <v>3425.7820000000002</v>
      </c>
      <c r="V602" s="2">
        <f t="shared" si="291"/>
        <v>1325.6493453536757</v>
      </c>
      <c r="W602" s="110">
        <f t="shared" si="291"/>
        <v>172615.51134535368</v>
      </c>
      <c r="X602" s="2">
        <f t="shared" si="291"/>
        <v>167864.08</v>
      </c>
      <c r="Y602" s="2">
        <f t="shared" si="291"/>
        <v>3425.7820000000002</v>
      </c>
      <c r="Z602" s="2">
        <f t="shared" si="291"/>
        <v>1325.6493453536757</v>
      </c>
      <c r="AA602" s="103">
        <f t="shared" ref="AA602:AA606" si="292">AB602+AC602+AD602</f>
        <v>0</v>
      </c>
      <c r="AB602" s="2">
        <f t="shared" ref="AB602:AD606" si="293">X602+H602-L602-(T602-AF602)</f>
        <v>0</v>
      </c>
      <c r="AC602" s="110">
        <f t="shared" si="293"/>
        <v>0</v>
      </c>
      <c r="AD602" s="112">
        <f t="shared" si="293"/>
        <v>0</v>
      </c>
      <c r="AE602" s="110">
        <f t="shared" ref="AE602:AE606" si="294">AF602+AG602+AH602</f>
        <v>0</v>
      </c>
      <c r="AF602" s="2">
        <f>SUM(AF603:AF606)</f>
        <v>0</v>
      </c>
      <c r="AG602" s="110">
        <f>SUM(AG603:AG606)</f>
        <v>0</v>
      </c>
      <c r="AH602" s="112">
        <f>SUM(AH603:AH606)</f>
        <v>0</v>
      </c>
      <c r="AI602" s="110" t="s">
        <v>110</v>
      </c>
      <c r="AJ602" s="110" t="s">
        <v>110</v>
      </c>
      <c r="AL602" s="3"/>
      <c r="AM602" s="3"/>
    </row>
    <row r="603" spans="1:39" ht="19.899999999999999" customHeight="1" x14ac:dyDescent="0.2">
      <c r="A603" s="86"/>
      <c r="B603" s="133" t="s">
        <v>24</v>
      </c>
      <c r="C603" s="134"/>
      <c r="D603" s="134"/>
      <c r="E603" s="134"/>
      <c r="F603" s="134"/>
      <c r="G603" s="110">
        <f>H603+I603+J603</f>
        <v>0</v>
      </c>
      <c r="H603" s="2"/>
      <c r="I603" s="2"/>
      <c r="J603" s="2"/>
      <c r="K603" s="110">
        <f t="shared" si="290"/>
        <v>0</v>
      </c>
      <c r="L603" s="2"/>
      <c r="M603" s="110"/>
      <c r="N603" s="112"/>
      <c r="O603" s="110">
        <f>P603+Q603+R603</f>
        <v>0</v>
      </c>
      <c r="P603" s="2"/>
      <c r="Q603" s="2"/>
      <c r="R603" s="2"/>
      <c r="S603" s="110">
        <f>T603+U603+V603</f>
        <v>0</v>
      </c>
      <c r="T603" s="2"/>
      <c r="U603" s="2"/>
      <c r="V603" s="2"/>
      <c r="W603" s="110">
        <f>X603+Y603+Z603</f>
        <v>0</v>
      </c>
      <c r="X603" s="2"/>
      <c r="Y603" s="2"/>
      <c r="Z603" s="2"/>
      <c r="AA603" s="103">
        <f t="shared" si="292"/>
        <v>0</v>
      </c>
      <c r="AB603" s="2">
        <f t="shared" si="293"/>
        <v>0</v>
      </c>
      <c r="AC603" s="110">
        <f t="shared" si="293"/>
        <v>0</v>
      </c>
      <c r="AD603" s="112">
        <f t="shared" si="293"/>
        <v>0</v>
      </c>
      <c r="AE603" s="110">
        <f t="shared" si="294"/>
        <v>0</v>
      </c>
      <c r="AF603" s="2"/>
      <c r="AG603" s="110"/>
      <c r="AH603" s="112"/>
      <c r="AI603" s="110"/>
      <c r="AJ603" s="110"/>
      <c r="AL603" s="3"/>
      <c r="AM603" s="3"/>
    </row>
    <row r="604" spans="1:39" ht="19.899999999999999" customHeight="1" x14ac:dyDescent="0.2">
      <c r="A604" s="86"/>
      <c r="B604" s="133" t="s">
        <v>25</v>
      </c>
      <c r="C604" s="134"/>
      <c r="D604" s="134"/>
      <c r="E604" s="134"/>
      <c r="F604" s="134"/>
      <c r="G604" s="110">
        <f>H604+I604+J604</f>
        <v>0</v>
      </c>
      <c r="H604" s="2"/>
      <c r="I604" s="2"/>
      <c r="J604" s="2"/>
      <c r="K604" s="110">
        <f t="shared" si="290"/>
        <v>0</v>
      </c>
      <c r="L604" s="2"/>
      <c r="M604" s="110"/>
      <c r="N604" s="112"/>
      <c r="O604" s="110">
        <f>P604+Q604+R604</f>
        <v>191782.35270457697</v>
      </c>
      <c r="P604" s="2">
        <f>P602</f>
        <v>186460.3</v>
      </c>
      <c r="Q604" s="2">
        <f>Q602</f>
        <v>3837.2</v>
      </c>
      <c r="R604" s="2">
        <f>R602</f>
        <v>1484.8527045769763</v>
      </c>
      <c r="S604" s="110">
        <f>T604+U604+V604</f>
        <v>172615.51134535368</v>
      </c>
      <c r="T604" s="2">
        <v>167864.08</v>
      </c>
      <c r="U604" s="2">
        <v>3425.7820000000002</v>
      </c>
      <c r="V604" s="2">
        <f>U604*27.9/72.1</f>
        <v>1325.6493453536757</v>
      </c>
      <c r="W604" s="110">
        <f>X604+Y604+Z604</f>
        <v>172615.51134535368</v>
      </c>
      <c r="X604" s="2">
        <f>T604</f>
        <v>167864.08</v>
      </c>
      <c r="Y604" s="2">
        <f>U604</f>
        <v>3425.7820000000002</v>
      </c>
      <c r="Z604" s="2">
        <f>V604</f>
        <v>1325.6493453536757</v>
      </c>
      <c r="AA604" s="103">
        <f t="shared" si="292"/>
        <v>0</v>
      </c>
      <c r="AB604" s="2">
        <f t="shared" si="293"/>
        <v>0</v>
      </c>
      <c r="AC604" s="110">
        <f t="shared" si="293"/>
        <v>0</v>
      </c>
      <c r="AD604" s="112">
        <f t="shared" si="293"/>
        <v>0</v>
      </c>
      <c r="AE604" s="110">
        <f t="shared" si="294"/>
        <v>0</v>
      </c>
      <c r="AF604" s="2"/>
      <c r="AG604" s="110"/>
      <c r="AH604" s="112"/>
      <c r="AI604" s="110"/>
      <c r="AJ604" s="110"/>
      <c r="AL604" s="3"/>
      <c r="AM604" s="3"/>
    </row>
    <row r="605" spans="1:39" ht="19.899999999999999" customHeight="1" x14ac:dyDescent="0.2">
      <c r="A605" s="86"/>
      <c r="B605" s="133" t="s">
        <v>26</v>
      </c>
      <c r="C605" s="134"/>
      <c r="D605" s="134"/>
      <c r="E605" s="134"/>
      <c r="F605" s="134"/>
      <c r="G605" s="110">
        <f>H605+I605+J605</f>
        <v>0</v>
      </c>
      <c r="H605" s="2"/>
      <c r="I605" s="2"/>
      <c r="J605" s="2"/>
      <c r="K605" s="110">
        <f t="shared" si="290"/>
        <v>0</v>
      </c>
      <c r="L605" s="2"/>
      <c r="M605" s="110"/>
      <c r="N605" s="112"/>
      <c r="O605" s="110">
        <f>P605+Q605+R605</f>
        <v>0</v>
      </c>
      <c r="P605" s="2"/>
      <c r="Q605" s="2"/>
      <c r="R605" s="2"/>
      <c r="S605" s="110">
        <f>T605+U605+V605</f>
        <v>0</v>
      </c>
      <c r="T605" s="2"/>
      <c r="U605" s="2"/>
      <c r="V605" s="2"/>
      <c r="W605" s="110">
        <f>X605+Y605+Z605</f>
        <v>0</v>
      </c>
      <c r="X605" s="2"/>
      <c r="Y605" s="2"/>
      <c r="Z605" s="2"/>
      <c r="AA605" s="103">
        <f t="shared" si="292"/>
        <v>0</v>
      </c>
      <c r="AB605" s="2">
        <f t="shared" si="293"/>
        <v>0</v>
      </c>
      <c r="AC605" s="110">
        <f t="shared" si="293"/>
        <v>0</v>
      </c>
      <c r="AD605" s="112">
        <f t="shared" si="293"/>
        <v>0</v>
      </c>
      <c r="AE605" s="110">
        <f t="shared" si="294"/>
        <v>0</v>
      </c>
      <c r="AF605" s="2"/>
      <c r="AG605" s="110"/>
      <c r="AH605" s="112"/>
      <c r="AI605" s="110"/>
      <c r="AJ605" s="110"/>
      <c r="AL605" s="3"/>
      <c r="AM605" s="3"/>
    </row>
    <row r="606" spans="1:39" ht="19.899999999999999" customHeight="1" x14ac:dyDescent="0.2">
      <c r="A606" s="86"/>
      <c r="B606" s="133" t="s">
        <v>27</v>
      </c>
      <c r="C606" s="134"/>
      <c r="D606" s="134"/>
      <c r="E606" s="134"/>
      <c r="F606" s="134"/>
      <c r="G606" s="110">
        <f>H606+I606+J606</f>
        <v>0</v>
      </c>
      <c r="H606" s="2"/>
      <c r="I606" s="2"/>
      <c r="J606" s="2"/>
      <c r="K606" s="110">
        <f t="shared" si="290"/>
        <v>0</v>
      </c>
      <c r="L606" s="2"/>
      <c r="M606" s="110"/>
      <c r="N606" s="112"/>
      <c r="O606" s="110">
        <f>P606+Q606+R606</f>
        <v>0</v>
      </c>
      <c r="P606" s="2"/>
      <c r="Q606" s="2"/>
      <c r="R606" s="2"/>
      <c r="S606" s="110">
        <f>T606+U606+V606</f>
        <v>0</v>
      </c>
      <c r="T606" s="2"/>
      <c r="U606" s="2"/>
      <c r="V606" s="2"/>
      <c r="W606" s="110">
        <f>X606+Y606+Z606</f>
        <v>0</v>
      </c>
      <c r="X606" s="2"/>
      <c r="Y606" s="2"/>
      <c r="Z606" s="2"/>
      <c r="AA606" s="103">
        <f t="shared" si="292"/>
        <v>0</v>
      </c>
      <c r="AB606" s="2">
        <f t="shared" si="293"/>
        <v>0</v>
      </c>
      <c r="AC606" s="110">
        <f t="shared" si="293"/>
        <v>0</v>
      </c>
      <c r="AD606" s="112">
        <f t="shared" si="293"/>
        <v>0</v>
      </c>
      <c r="AE606" s="110">
        <f t="shared" si="294"/>
        <v>0</v>
      </c>
      <c r="AF606" s="2"/>
      <c r="AG606" s="110"/>
      <c r="AH606" s="112"/>
      <c r="AI606" s="110"/>
      <c r="AJ606" s="110"/>
      <c r="AL606" s="3"/>
      <c r="AM606" s="3"/>
    </row>
    <row r="607" spans="1:39" ht="45" customHeight="1" x14ac:dyDescent="0.2">
      <c r="A607" s="86"/>
      <c r="B607" s="104" t="s">
        <v>78</v>
      </c>
      <c r="C607" s="103">
        <f t="shared" ref="C607:L608" si="295">C608</f>
        <v>32061.28486</v>
      </c>
      <c r="D607" s="103">
        <f t="shared" si="295"/>
        <v>1083.1168600000001</v>
      </c>
      <c r="E607" s="103">
        <f t="shared" si="295"/>
        <v>0</v>
      </c>
      <c r="F607" s="103">
        <f t="shared" si="295"/>
        <v>0</v>
      </c>
      <c r="G607" s="103">
        <f t="shared" si="295"/>
        <v>0</v>
      </c>
      <c r="H607" s="103">
        <f t="shared" si="295"/>
        <v>0</v>
      </c>
      <c r="I607" s="103">
        <f t="shared" si="295"/>
        <v>0</v>
      </c>
      <c r="J607" s="103">
        <f t="shared" si="295"/>
        <v>0</v>
      </c>
      <c r="K607" s="103">
        <f t="shared" si="295"/>
        <v>0</v>
      </c>
      <c r="L607" s="103">
        <f t="shared" si="295"/>
        <v>0</v>
      </c>
      <c r="M607" s="103">
        <f t="shared" ref="M607:V608" si="296">M608</f>
        <v>0</v>
      </c>
      <c r="N607" s="103">
        <f t="shared" si="296"/>
        <v>0</v>
      </c>
      <c r="O607" s="103">
        <f t="shared" si="296"/>
        <v>53572.846000000005</v>
      </c>
      <c r="P607" s="103">
        <f t="shared" si="296"/>
        <v>0</v>
      </c>
      <c r="Q607" s="103">
        <f t="shared" si="296"/>
        <v>48886.2</v>
      </c>
      <c r="R607" s="103">
        <f t="shared" si="296"/>
        <v>4686.6459999999997</v>
      </c>
      <c r="S607" s="103">
        <f t="shared" si="296"/>
        <v>53554.363590000001</v>
      </c>
      <c r="T607" s="103">
        <f t="shared" si="296"/>
        <v>0</v>
      </c>
      <c r="U607" s="103">
        <f t="shared" si="296"/>
        <v>48867.754870000004</v>
      </c>
      <c r="V607" s="103">
        <f t="shared" si="296"/>
        <v>4686.6087200000002</v>
      </c>
      <c r="W607" s="103">
        <f t="shared" ref="W607:AH608" si="297">W608</f>
        <v>53554.363590000008</v>
      </c>
      <c r="X607" s="103">
        <f t="shared" si="297"/>
        <v>0</v>
      </c>
      <c r="Y607" s="103">
        <f t="shared" si="297"/>
        <v>48867.754870000004</v>
      </c>
      <c r="Z607" s="103">
        <f t="shared" si="297"/>
        <v>4686.6087200000002</v>
      </c>
      <c r="AA607" s="103">
        <f t="shared" si="297"/>
        <v>0</v>
      </c>
      <c r="AB607" s="103">
        <f t="shared" si="297"/>
        <v>0</v>
      </c>
      <c r="AC607" s="103">
        <f t="shared" si="297"/>
        <v>0</v>
      </c>
      <c r="AD607" s="103">
        <f t="shared" si="297"/>
        <v>0</v>
      </c>
      <c r="AE607" s="103">
        <f t="shared" si="297"/>
        <v>0</v>
      </c>
      <c r="AF607" s="103">
        <f t="shared" si="297"/>
        <v>0</v>
      </c>
      <c r="AG607" s="103">
        <f t="shared" si="297"/>
        <v>0</v>
      </c>
      <c r="AH607" s="103">
        <f t="shared" si="297"/>
        <v>0</v>
      </c>
      <c r="AI607" s="103"/>
      <c r="AJ607" s="103"/>
      <c r="AL607" s="3"/>
      <c r="AM607" s="3"/>
    </row>
    <row r="608" spans="1:39" ht="67.5" x14ac:dyDescent="0.2">
      <c r="A608" s="86"/>
      <c r="B608" s="105" t="s">
        <v>21</v>
      </c>
      <c r="C608" s="103">
        <f t="shared" si="295"/>
        <v>32061.28486</v>
      </c>
      <c r="D608" s="103">
        <f t="shared" si="295"/>
        <v>1083.1168600000001</v>
      </c>
      <c r="E608" s="103">
        <f t="shared" si="295"/>
        <v>0</v>
      </c>
      <c r="F608" s="103">
        <f t="shared" si="295"/>
        <v>0</v>
      </c>
      <c r="G608" s="103">
        <f t="shared" si="295"/>
        <v>0</v>
      </c>
      <c r="H608" s="103">
        <f t="shared" si="295"/>
        <v>0</v>
      </c>
      <c r="I608" s="103">
        <f t="shared" si="295"/>
        <v>0</v>
      </c>
      <c r="J608" s="103">
        <f t="shared" si="295"/>
        <v>0</v>
      </c>
      <c r="K608" s="103">
        <f t="shared" si="295"/>
        <v>0</v>
      </c>
      <c r="L608" s="103">
        <f t="shared" si="295"/>
        <v>0</v>
      </c>
      <c r="M608" s="103">
        <f t="shared" si="296"/>
        <v>0</v>
      </c>
      <c r="N608" s="103">
        <f t="shared" si="296"/>
        <v>0</v>
      </c>
      <c r="O608" s="103">
        <f t="shared" si="296"/>
        <v>53572.846000000005</v>
      </c>
      <c r="P608" s="103">
        <f t="shared" si="296"/>
        <v>0</v>
      </c>
      <c r="Q608" s="103">
        <f t="shared" si="296"/>
        <v>48886.2</v>
      </c>
      <c r="R608" s="103">
        <f t="shared" si="296"/>
        <v>4686.6459999999997</v>
      </c>
      <c r="S608" s="103">
        <f t="shared" si="296"/>
        <v>53554.363590000001</v>
      </c>
      <c r="T608" s="103">
        <f t="shared" si="296"/>
        <v>0</v>
      </c>
      <c r="U608" s="103">
        <f t="shared" si="296"/>
        <v>48867.754870000004</v>
      </c>
      <c r="V608" s="103">
        <f t="shared" si="296"/>
        <v>4686.6087200000002</v>
      </c>
      <c r="W608" s="103">
        <f t="shared" si="297"/>
        <v>53554.363590000008</v>
      </c>
      <c r="X608" s="103">
        <f t="shared" si="297"/>
        <v>0</v>
      </c>
      <c r="Y608" s="103">
        <f t="shared" si="297"/>
        <v>48867.754870000004</v>
      </c>
      <c r="Z608" s="103">
        <f t="shared" si="297"/>
        <v>4686.6087200000002</v>
      </c>
      <c r="AA608" s="103">
        <f t="shared" si="297"/>
        <v>0</v>
      </c>
      <c r="AB608" s="103">
        <f t="shared" si="297"/>
        <v>0</v>
      </c>
      <c r="AC608" s="103">
        <f t="shared" si="297"/>
        <v>0</v>
      </c>
      <c r="AD608" s="103">
        <f t="shared" si="297"/>
        <v>0</v>
      </c>
      <c r="AE608" s="103">
        <f t="shared" si="297"/>
        <v>0</v>
      </c>
      <c r="AF608" s="103">
        <f t="shared" si="297"/>
        <v>0</v>
      </c>
      <c r="AG608" s="103">
        <f t="shared" si="297"/>
        <v>0</v>
      </c>
      <c r="AH608" s="103">
        <f t="shared" si="297"/>
        <v>0</v>
      </c>
      <c r="AI608" s="103"/>
      <c r="AJ608" s="103"/>
      <c r="AL608" s="3"/>
      <c r="AM608" s="3"/>
    </row>
    <row r="609" spans="1:39" ht="45.6" customHeight="1" x14ac:dyDescent="0.2">
      <c r="A609" s="86"/>
      <c r="B609" s="106" t="s">
        <v>79</v>
      </c>
      <c r="C609" s="14">
        <f>SUM(C610,C616)</f>
        <v>32061.28486</v>
      </c>
      <c r="D609" s="14">
        <f t="shared" ref="D609:AH609" si="298">SUM(D610,D616)</f>
        <v>1083.1168600000001</v>
      </c>
      <c r="E609" s="14">
        <f t="shared" si="298"/>
        <v>0</v>
      </c>
      <c r="F609" s="14">
        <f t="shared" si="298"/>
        <v>0</v>
      </c>
      <c r="G609" s="14">
        <f t="shared" si="298"/>
        <v>0</v>
      </c>
      <c r="H609" s="14">
        <f t="shared" si="298"/>
        <v>0</v>
      </c>
      <c r="I609" s="14">
        <f t="shared" si="298"/>
        <v>0</v>
      </c>
      <c r="J609" s="14">
        <f t="shared" si="298"/>
        <v>0</v>
      </c>
      <c r="K609" s="14">
        <f t="shared" si="298"/>
        <v>0</v>
      </c>
      <c r="L609" s="14">
        <f t="shared" si="298"/>
        <v>0</v>
      </c>
      <c r="M609" s="14">
        <f t="shared" si="298"/>
        <v>0</v>
      </c>
      <c r="N609" s="14">
        <f t="shared" si="298"/>
        <v>0</v>
      </c>
      <c r="O609" s="14">
        <f t="shared" si="298"/>
        <v>53572.846000000005</v>
      </c>
      <c r="P609" s="14">
        <f t="shared" si="298"/>
        <v>0</v>
      </c>
      <c r="Q609" s="14">
        <f t="shared" si="298"/>
        <v>48886.2</v>
      </c>
      <c r="R609" s="14">
        <f t="shared" si="298"/>
        <v>4686.6459999999997</v>
      </c>
      <c r="S609" s="14">
        <f t="shared" si="298"/>
        <v>53554.363590000001</v>
      </c>
      <c r="T609" s="14">
        <f t="shared" si="298"/>
        <v>0</v>
      </c>
      <c r="U609" s="14">
        <f t="shared" si="298"/>
        <v>48867.754870000004</v>
      </c>
      <c r="V609" s="14">
        <f t="shared" si="298"/>
        <v>4686.6087200000002</v>
      </c>
      <c r="W609" s="14">
        <f t="shared" si="298"/>
        <v>53554.363590000008</v>
      </c>
      <c r="X609" s="14">
        <f t="shared" si="298"/>
        <v>0</v>
      </c>
      <c r="Y609" s="14">
        <f t="shared" si="298"/>
        <v>48867.754870000004</v>
      </c>
      <c r="Z609" s="14">
        <f t="shared" si="298"/>
        <v>4686.6087200000002</v>
      </c>
      <c r="AA609" s="14">
        <f t="shared" si="298"/>
        <v>0</v>
      </c>
      <c r="AB609" s="14">
        <f t="shared" si="298"/>
        <v>0</v>
      </c>
      <c r="AC609" s="14">
        <f t="shared" si="298"/>
        <v>0</v>
      </c>
      <c r="AD609" s="14">
        <f t="shared" si="298"/>
        <v>0</v>
      </c>
      <c r="AE609" s="14">
        <f t="shared" si="298"/>
        <v>0</v>
      </c>
      <c r="AF609" s="14">
        <f t="shared" si="298"/>
        <v>0</v>
      </c>
      <c r="AG609" s="14">
        <f t="shared" si="298"/>
        <v>0</v>
      </c>
      <c r="AH609" s="14">
        <f t="shared" si="298"/>
        <v>0</v>
      </c>
      <c r="AI609" s="14"/>
      <c r="AJ609" s="14"/>
      <c r="AL609" s="3"/>
      <c r="AM609" s="3"/>
    </row>
    <row r="610" spans="1:39" ht="57.75" customHeight="1" x14ac:dyDescent="0.2">
      <c r="A610" s="86"/>
      <c r="B610" s="106" t="s">
        <v>80</v>
      </c>
      <c r="C610" s="14">
        <f>SUM(C611)</f>
        <v>32061.28486</v>
      </c>
      <c r="D610" s="14">
        <f t="shared" ref="D610:AH610" si="299">SUM(D611)</f>
        <v>1083.1168600000001</v>
      </c>
      <c r="E610" s="14">
        <f t="shared" si="299"/>
        <v>0</v>
      </c>
      <c r="F610" s="14">
        <f t="shared" si="299"/>
        <v>0</v>
      </c>
      <c r="G610" s="14">
        <f t="shared" si="299"/>
        <v>0</v>
      </c>
      <c r="H610" s="14">
        <f t="shared" si="299"/>
        <v>0</v>
      </c>
      <c r="I610" s="14">
        <f t="shared" si="299"/>
        <v>0</v>
      </c>
      <c r="J610" s="14">
        <f t="shared" si="299"/>
        <v>0</v>
      </c>
      <c r="K610" s="14">
        <f t="shared" si="299"/>
        <v>0</v>
      </c>
      <c r="L610" s="14">
        <f t="shared" si="299"/>
        <v>0</v>
      </c>
      <c r="M610" s="14">
        <f t="shared" si="299"/>
        <v>0</v>
      </c>
      <c r="N610" s="14">
        <f t="shared" si="299"/>
        <v>0</v>
      </c>
      <c r="O610" s="14">
        <f t="shared" si="299"/>
        <v>32072.846000000001</v>
      </c>
      <c r="P610" s="14">
        <f t="shared" si="299"/>
        <v>0</v>
      </c>
      <c r="Q610" s="14">
        <f t="shared" si="299"/>
        <v>32008.7</v>
      </c>
      <c r="R610" s="14">
        <f t="shared" si="299"/>
        <v>64.146000000000001</v>
      </c>
      <c r="S610" s="14">
        <f t="shared" si="299"/>
        <v>32054.363590000001</v>
      </c>
      <c r="T610" s="14">
        <f t="shared" si="299"/>
        <v>0</v>
      </c>
      <c r="U610" s="14">
        <f t="shared" si="299"/>
        <v>31990.254870000001</v>
      </c>
      <c r="V610" s="14">
        <f t="shared" si="299"/>
        <v>64.108720000000005</v>
      </c>
      <c r="W610" s="14">
        <f t="shared" si="299"/>
        <v>32054.363590000004</v>
      </c>
      <c r="X610" s="14">
        <f t="shared" si="299"/>
        <v>0</v>
      </c>
      <c r="Y610" s="14">
        <f t="shared" si="299"/>
        <v>31990.254870000004</v>
      </c>
      <c r="Z610" s="14">
        <f t="shared" si="299"/>
        <v>64.108720000000005</v>
      </c>
      <c r="AA610" s="14">
        <f t="shared" si="299"/>
        <v>0</v>
      </c>
      <c r="AB610" s="14">
        <f t="shared" si="299"/>
        <v>0</v>
      </c>
      <c r="AC610" s="14">
        <f t="shared" si="299"/>
        <v>0</v>
      </c>
      <c r="AD610" s="14">
        <f t="shared" si="299"/>
        <v>0</v>
      </c>
      <c r="AE610" s="14">
        <f t="shared" si="299"/>
        <v>0</v>
      </c>
      <c r="AF610" s="14">
        <f t="shared" si="299"/>
        <v>0</v>
      </c>
      <c r="AG610" s="14">
        <f t="shared" si="299"/>
        <v>0</v>
      </c>
      <c r="AH610" s="14">
        <f t="shared" si="299"/>
        <v>0</v>
      </c>
      <c r="AI610" s="14"/>
      <c r="AJ610" s="14"/>
      <c r="AL610" s="3"/>
      <c r="AM610" s="3"/>
    </row>
    <row r="611" spans="1:39" ht="61.5" customHeight="1" x14ac:dyDescent="0.2">
      <c r="A611" s="86">
        <v>104</v>
      </c>
      <c r="B611" s="107" t="s">
        <v>229</v>
      </c>
      <c r="C611" s="24">
        <v>32061.28486</v>
      </c>
      <c r="D611" s="24">
        <f>SUM(D612:D615)</f>
        <v>1083.1168600000001</v>
      </c>
      <c r="E611" s="24">
        <v>0</v>
      </c>
      <c r="F611" s="24">
        <v>0</v>
      </c>
      <c r="G611" s="108">
        <f>H611+I611+J611</f>
        <v>0</v>
      </c>
      <c r="H611" s="108">
        <f>SUM(H612:H615)</f>
        <v>0</v>
      </c>
      <c r="I611" s="108">
        <f>SUM(I612:I615)</f>
        <v>0</v>
      </c>
      <c r="J611" s="108">
        <f>SUM(J612:J615)</f>
        <v>0</v>
      </c>
      <c r="K611" s="108">
        <f>L611+M611+N611</f>
        <v>0</v>
      </c>
      <c r="L611" s="24">
        <f>SUM(L612:L615)</f>
        <v>0</v>
      </c>
      <c r="M611" s="24">
        <f>SUM(M612:M615)</f>
        <v>0</v>
      </c>
      <c r="N611" s="24">
        <f>SUM(N612:N615)</f>
        <v>0</v>
      </c>
      <c r="O611" s="108">
        <f>P611+Q611+R611</f>
        <v>32072.846000000001</v>
      </c>
      <c r="P611" s="24">
        <v>0</v>
      </c>
      <c r="Q611" s="24">
        <v>32008.7</v>
      </c>
      <c r="R611" s="24">
        <v>64.146000000000001</v>
      </c>
      <c r="S611" s="110">
        <f>SUM(T611,U611,V611)</f>
        <v>32054.363590000001</v>
      </c>
      <c r="T611" s="2" t="s">
        <v>128</v>
      </c>
      <c r="U611" s="2">
        <v>31990.254870000001</v>
      </c>
      <c r="V611" s="2">
        <v>64.108720000000005</v>
      </c>
      <c r="W611" s="29">
        <f>SUM(X611,Y611,Z611)</f>
        <v>32054.363590000004</v>
      </c>
      <c r="X611" s="111" t="s">
        <v>128</v>
      </c>
      <c r="Y611" s="111">
        <v>31990.254870000004</v>
      </c>
      <c r="Z611" s="111">
        <v>64.108720000000005</v>
      </c>
      <c r="AA611" s="103">
        <f>SUM(AB611:AD611)</f>
        <v>0</v>
      </c>
      <c r="AB611" s="2">
        <f t="shared" ref="AB611:AD615" si="300">SUM(X611,H611)-SUM(L611)-SUM(T611,-AF611)</f>
        <v>0</v>
      </c>
      <c r="AC611" s="110">
        <f t="shared" si="300"/>
        <v>0</v>
      </c>
      <c r="AD611" s="112">
        <f t="shared" si="300"/>
        <v>0</v>
      </c>
      <c r="AE611" s="29">
        <f>AF611+AG611+AH611</f>
        <v>0</v>
      </c>
      <c r="AF611" s="111">
        <f>SUM(AF612:AF615)</f>
        <v>0</v>
      </c>
      <c r="AG611" s="29">
        <f t="shared" ref="AG611:AH611" si="301">SUM(AG612:AG615)</f>
        <v>0</v>
      </c>
      <c r="AH611" s="113">
        <f t="shared" si="301"/>
        <v>0</v>
      </c>
      <c r="AI611" s="29"/>
      <c r="AJ611" s="29"/>
      <c r="AL611" s="3"/>
      <c r="AM611" s="3"/>
    </row>
    <row r="612" spans="1:39" ht="19.899999999999999" customHeight="1" x14ac:dyDescent="0.2">
      <c r="A612" s="86"/>
      <c r="B612" s="114" t="s">
        <v>24</v>
      </c>
      <c r="C612" s="2">
        <v>0</v>
      </c>
      <c r="D612" s="2">
        <f>C612</f>
        <v>0</v>
      </c>
      <c r="E612" s="2">
        <v>0</v>
      </c>
      <c r="F612" s="2">
        <v>0</v>
      </c>
      <c r="G612" s="110">
        <f>H612+I612+J612</f>
        <v>0</v>
      </c>
      <c r="H612" s="110"/>
      <c r="I612" s="110"/>
      <c r="J612" s="110"/>
      <c r="K612" s="110">
        <f>L612+M612+N612</f>
        <v>0</v>
      </c>
      <c r="L612" s="2"/>
      <c r="M612" s="110"/>
      <c r="N612" s="112"/>
      <c r="O612" s="110">
        <f>P612+Q612+R612</f>
        <v>0</v>
      </c>
      <c r="P612" s="2">
        <v>0</v>
      </c>
      <c r="Q612" s="2">
        <v>0</v>
      </c>
      <c r="R612" s="2">
        <v>0</v>
      </c>
      <c r="S612" s="110">
        <v>0</v>
      </c>
      <c r="T612" s="2" t="s">
        <v>128</v>
      </c>
      <c r="U612" s="2" t="s">
        <v>128</v>
      </c>
      <c r="V612" s="2" t="s">
        <v>128</v>
      </c>
      <c r="W612" s="110">
        <v>0</v>
      </c>
      <c r="X612" s="2" t="s">
        <v>128</v>
      </c>
      <c r="Y612" s="2" t="s">
        <v>128</v>
      </c>
      <c r="Z612" s="2" t="s">
        <v>128</v>
      </c>
      <c r="AA612" s="103">
        <f>SUM(AB612:AD612)</f>
        <v>0</v>
      </c>
      <c r="AB612" s="2">
        <f t="shared" si="300"/>
        <v>0</v>
      </c>
      <c r="AC612" s="110">
        <f t="shared" ref="AC612:AD614" si="302">SUM(Y612,I612)-SUM(M612)-SUM(U612,-AG612)</f>
        <v>0</v>
      </c>
      <c r="AD612" s="112">
        <f t="shared" si="302"/>
        <v>0</v>
      </c>
      <c r="AE612" s="110">
        <f>AF612+AG612+AH612</f>
        <v>0</v>
      </c>
      <c r="AF612" s="2">
        <v>0</v>
      </c>
      <c r="AG612" s="110">
        <v>0</v>
      </c>
      <c r="AH612" s="112">
        <v>0</v>
      </c>
      <c r="AI612" s="110"/>
      <c r="AJ612" s="110"/>
      <c r="AL612" s="3"/>
      <c r="AM612" s="3"/>
    </row>
    <row r="613" spans="1:39" ht="19.899999999999999" customHeight="1" x14ac:dyDescent="0.2">
      <c r="A613" s="86"/>
      <c r="B613" s="114" t="s">
        <v>25</v>
      </c>
      <c r="C613" s="2">
        <v>30978.168000000001</v>
      </c>
      <c r="D613" s="2"/>
      <c r="E613" s="2">
        <v>0</v>
      </c>
      <c r="F613" s="2">
        <v>0</v>
      </c>
      <c r="G613" s="110">
        <f>H613+I613+J613</f>
        <v>0</v>
      </c>
      <c r="H613" s="110"/>
      <c r="I613" s="110"/>
      <c r="J613" s="110"/>
      <c r="K613" s="110">
        <f>L613+M613+N613</f>
        <v>0</v>
      </c>
      <c r="L613" s="2"/>
      <c r="M613" s="110"/>
      <c r="N613" s="112"/>
      <c r="O613" s="110">
        <f>P613+Q613+R613</f>
        <v>30978.168000000001</v>
      </c>
      <c r="P613" s="2">
        <v>0</v>
      </c>
      <c r="Q613" s="2">
        <v>30916.211664000002</v>
      </c>
      <c r="R613" s="2">
        <v>61.956336000000007</v>
      </c>
      <c r="S613" s="110">
        <v>30971.38</v>
      </c>
      <c r="T613" s="2" t="s">
        <v>128</v>
      </c>
      <c r="U613" s="2">
        <v>30909.437250000003</v>
      </c>
      <c r="V613" s="2">
        <v>61.942750000000004</v>
      </c>
      <c r="W613" s="110">
        <v>30971.38</v>
      </c>
      <c r="X613" s="2" t="s">
        <v>128</v>
      </c>
      <c r="Y613" s="2">
        <v>30909.437250000003</v>
      </c>
      <c r="Z613" s="2">
        <v>61.942750000000004</v>
      </c>
      <c r="AA613" s="103">
        <f>SUM(AB613:AD613)</f>
        <v>0</v>
      </c>
      <c r="AB613" s="2">
        <f t="shared" si="300"/>
        <v>0</v>
      </c>
      <c r="AC613" s="110">
        <f t="shared" si="302"/>
        <v>0</v>
      </c>
      <c r="AD613" s="112">
        <f t="shared" si="302"/>
        <v>0</v>
      </c>
      <c r="AE613" s="110">
        <f>AF613+AG613+AH613</f>
        <v>0</v>
      </c>
      <c r="AF613" s="2">
        <v>0</v>
      </c>
      <c r="AG613" s="110">
        <v>0</v>
      </c>
      <c r="AH613" s="112">
        <v>0</v>
      </c>
      <c r="AI613" s="110"/>
      <c r="AJ613" s="110"/>
      <c r="AL613" s="3"/>
      <c r="AM613" s="3"/>
    </row>
    <row r="614" spans="1:39" ht="19.899999999999999" customHeight="1" x14ac:dyDescent="0.2">
      <c r="A614" s="86"/>
      <c r="B614" s="114" t="s">
        <v>26</v>
      </c>
      <c r="C614" s="2">
        <v>0</v>
      </c>
      <c r="D614" s="2"/>
      <c r="E614" s="2">
        <v>0</v>
      </c>
      <c r="F614" s="2">
        <v>0</v>
      </c>
      <c r="G614" s="110">
        <f>H614+I614+J614</f>
        <v>0</v>
      </c>
      <c r="H614" s="110"/>
      <c r="I614" s="110"/>
      <c r="J614" s="110"/>
      <c r="K614" s="110">
        <f>L614+M614+N614</f>
        <v>0</v>
      </c>
      <c r="L614" s="2"/>
      <c r="M614" s="110"/>
      <c r="N614" s="112"/>
      <c r="O614" s="110">
        <f>P614+Q614+R614</f>
        <v>0</v>
      </c>
      <c r="P614" s="2">
        <v>0</v>
      </c>
      <c r="Q614" s="2">
        <v>0</v>
      </c>
      <c r="R614" s="2">
        <v>0</v>
      </c>
      <c r="S614" s="110">
        <v>0</v>
      </c>
      <c r="T614" s="2" t="s">
        <v>128</v>
      </c>
      <c r="U614" s="2" t="s">
        <v>128</v>
      </c>
      <c r="V614" s="2" t="s">
        <v>128</v>
      </c>
      <c r="W614" s="110">
        <v>0</v>
      </c>
      <c r="X614" s="2" t="s">
        <v>128</v>
      </c>
      <c r="Y614" s="2" t="s">
        <v>128</v>
      </c>
      <c r="Z614" s="2" t="s">
        <v>128</v>
      </c>
      <c r="AA614" s="103">
        <f>SUM(AB614:AD614)</f>
        <v>0</v>
      </c>
      <c r="AB614" s="2">
        <f t="shared" si="300"/>
        <v>0</v>
      </c>
      <c r="AC614" s="110">
        <f t="shared" si="302"/>
        <v>0</v>
      </c>
      <c r="AD614" s="112">
        <f t="shared" si="302"/>
        <v>0</v>
      </c>
      <c r="AE614" s="110">
        <f>AF614+AG614+AH614</f>
        <v>0</v>
      </c>
      <c r="AF614" s="2">
        <v>0</v>
      </c>
      <c r="AG614" s="110">
        <v>0</v>
      </c>
      <c r="AH614" s="112">
        <v>0</v>
      </c>
      <c r="AI614" s="110"/>
      <c r="AJ614" s="110"/>
      <c r="AL614" s="3"/>
      <c r="AM614" s="3"/>
    </row>
    <row r="615" spans="1:39" ht="19.899999999999999" customHeight="1" x14ac:dyDescent="0.2">
      <c r="A615" s="86"/>
      <c r="B615" s="114" t="s">
        <v>27</v>
      </c>
      <c r="C615" s="2">
        <v>1083.1168600000001</v>
      </c>
      <c r="D615" s="2">
        <f>C615</f>
        <v>1083.1168600000001</v>
      </c>
      <c r="E615" s="2">
        <v>0</v>
      </c>
      <c r="F615" s="2">
        <v>0</v>
      </c>
      <c r="G615" s="110">
        <f>H615+I615+J615</f>
        <v>0</v>
      </c>
      <c r="H615" s="110"/>
      <c r="I615" s="110"/>
      <c r="J615" s="110"/>
      <c r="K615" s="110">
        <f>L615+M615+N615</f>
        <v>0</v>
      </c>
      <c r="L615" s="2"/>
      <c r="M615" s="110"/>
      <c r="N615" s="112"/>
      <c r="O615" s="110">
        <f>P615+Q615+R615</f>
        <v>1094.6779999999962</v>
      </c>
      <c r="P615" s="2">
        <v>0</v>
      </c>
      <c r="Q615" s="2">
        <v>1092.4883359999963</v>
      </c>
      <c r="R615" s="2">
        <v>2.1896639999999996</v>
      </c>
      <c r="S615" s="110">
        <f>SUM(T615:V615)</f>
        <v>1082.983589999998</v>
      </c>
      <c r="T615" s="2">
        <f>SUM(T611)-SUM(T612:T614)</f>
        <v>0</v>
      </c>
      <c r="U615" s="2">
        <f>SUM(U611)-SUM(U612:U614)</f>
        <v>1080.817619999998</v>
      </c>
      <c r="V615" s="2">
        <f>SUM(V611)-SUM(V612:V614)</f>
        <v>2.1659700000000015</v>
      </c>
      <c r="W615" s="110">
        <f>SUM(X615:Z615)</f>
        <v>1082.9835900000016</v>
      </c>
      <c r="X615" s="2">
        <f>SUM(X611)-SUM(X612:X614)</f>
        <v>0</v>
      </c>
      <c r="Y615" s="2">
        <f>SUM(Y611)-SUM(Y612:Y614)</f>
        <v>1080.8176200000016</v>
      </c>
      <c r="Z615" s="2">
        <f>SUM(Z611)-SUM(Z612:Z614)</f>
        <v>2.1659700000000015</v>
      </c>
      <c r="AA615" s="103">
        <f>SUM(AB615:AD615)</f>
        <v>0</v>
      </c>
      <c r="AB615" s="2">
        <f t="shared" si="300"/>
        <v>0</v>
      </c>
      <c r="AC615" s="110"/>
      <c r="AD615" s="112"/>
      <c r="AE615" s="110"/>
      <c r="AF615" s="2"/>
      <c r="AG615" s="110"/>
      <c r="AH615" s="112"/>
      <c r="AI615" s="110"/>
      <c r="AJ615" s="110"/>
      <c r="AL615" s="3"/>
      <c r="AM615" s="3"/>
    </row>
    <row r="616" spans="1:39" ht="57.75" customHeight="1" x14ac:dyDescent="0.2">
      <c r="A616" s="86"/>
      <c r="B616" s="106" t="s">
        <v>93</v>
      </c>
      <c r="C616" s="14">
        <f>SUM(C617)</f>
        <v>0</v>
      </c>
      <c r="D616" s="14">
        <f t="shared" ref="D616:AH616" si="303">SUM(D617)</f>
        <v>0</v>
      </c>
      <c r="E616" s="14">
        <f t="shared" si="303"/>
        <v>0</v>
      </c>
      <c r="F616" s="14">
        <f t="shared" si="303"/>
        <v>0</v>
      </c>
      <c r="G616" s="14">
        <f t="shared" si="303"/>
        <v>0</v>
      </c>
      <c r="H616" s="14">
        <f t="shared" si="303"/>
        <v>0</v>
      </c>
      <c r="I616" s="14">
        <f t="shared" si="303"/>
        <v>0</v>
      </c>
      <c r="J616" s="14">
        <f t="shared" si="303"/>
        <v>0</v>
      </c>
      <c r="K616" s="14">
        <f t="shared" si="303"/>
        <v>0</v>
      </c>
      <c r="L616" s="14">
        <f t="shared" si="303"/>
        <v>0</v>
      </c>
      <c r="M616" s="14">
        <f t="shared" si="303"/>
        <v>0</v>
      </c>
      <c r="N616" s="14">
        <f t="shared" si="303"/>
        <v>0</v>
      </c>
      <c r="O616" s="14">
        <f t="shared" si="303"/>
        <v>21500</v>
      </c>
      <c r="P616" s="14">
        <f t="shared" si="303"/>
        <v>0</v>
      </c>
      <c r="Q616" s="14">
        <f t="shared" si="303"/>
        <v>16877.5</v>
      </c>
      <c r="R616" s="14">
        <f t="shared" si="303"/>
        <v>4622.5</v>
      </c>
      <c r="S616" s="14">
        <f t="shared" si="303"/>
        <v>21500</v>
      </c>
      <c r="T616" s="14">
        <f t="shared" si="303"/>
        <v>0</v>
      </c>
      <c r="U616" s="14">
        <f t="shared" si="303"/>
        <v>16877.5</v>
      </c>
      <c r="V616" s="14">
        <f t="shared" si="303"/>
        <v>4622.5</v>
      </c>
      <c r="W616" s="14">
        <f t="shared" si="303"/>
        <v>21500</v>
      </c>
      <c r="X616" s="14">
        <f t="shared" si="303"/>
        <v>0</v>
      </c>
      <c r="Y616" s="14">
        <f t="shared" si="303"/>
        <v>16877.5</v>
      </c>
      <c r="Z616" s="14">
        <f t="shared" si="303"/>
        <v>4622.5</v>
      </c>
      <c r="AA616" s="14">
        <f t="shared" si="303"/>
        <v>0</v>
      </c>
      <c r="AB616" s="14">
        <f t="shared" si="303"/>
        <v>0</v>
      </c>
      <c r="AC616" s="14">
        <f t="shared" si="303"/>
        <v>0</v>
      </c>
      <c r="AD616" s="14">
        <f t="shared" si="303"/>
        <v>0</v>
      </c>
      <c r="AE616" s="14">
        <f t="shared" si="303"/>
        <v>0</v>
      </c>
      <c r="AF616" s="14">
        <f t="shared" si="303"/>
        <v>0</v>
      </c>
      <c r="AG616" s="14">
        <f t="shared" si="303"/>
        <v>0</v>
      </c>
      <c r="AH616" s="14">
        <f t="shared" si="303"/>
        <v>0</v>
      </c>
      <c r="AI616" s="14"/>
      <c r="AJ616" s="14"/>
      <c r="AL616" s="3"/>
      <c r="AM616" s="3"/>
    </row>
    <row r="617" spans="1:39" ht="105.75" customHeight="1" x14ac:dyDescent="0.2">
      <c r="A617" s="86">
        <v>105</v>
      </c>
      <c r="B617" s="133" t="s">
        <v>92</v>
      </c>
      <c r="C617" s="132">
        <f t="shared" ref="C617:J617" si="304">SUM(C618:C621)</f>
        <v>0</v>
      </c>
      <c r="D617" s="132">
        <f t="shared" si="304"/>
        <v>0</v>
      </c>
      <c r="E617" s="132">
        <f t="shared" si="304"/>
        <v>0</v>
      </c>
      <c r="F617" s="132">
        <f t="shared" si="304"/>
        <v>0</v>
      </c>
      <c r="G617" s="132">
        <f t="shared" si="304"/>
        <v>0</v>
      </c>
      <c r="H617" s="132">
        <f t="shared" si="304"/>
        <v>0</v>
      </c>
      <c r="I617" s="132">
        <f t="shared" si="304"/>
        <v>0</v>
      </c>
      <c r="J617" s="132">
        <f t="shared" si="304"/>
        <v>0</v>
      </c>
      <c r="K617" s="110">
        <f t="shared" ref="K617:K621" si="305">L617+M617+N617</f>
        <v>0</v>
      </c>
      <c r="L617" s="2">
        <f>SUM(L618:L621)</f>
        <v>0</v>
      </c>
      <c r="M617" s="110">
        <f>SUM(M618:M621)</f>
        <v>0</v>
      </c>
      <c r="N617" s="112">
        <f>SUM(N618:N621)</f>
        <v>0</v>
      </c>
      <c r="O617" s="132">
        <f t="shared" ref="O617:X617" si="306">SUM(O618:O621)</f>
        <v>21500</v>
      </c>
      <c r="P617" s="132">
        <f t="shared" si="306"/>
        <v>0</v>
      </c>
      <c r="Q617" s="132">
        <f t="shared" si="306"/>
        <v>16877.5</v>
      </c>
      <c r="R617" s="132">
        <f t="shared" si="306"/>
        <v>4622.5</v>
      </c>
      <c r="S617" s="110">
        <f t="shared" si="306"/>
        <v>21500</v>
      </c>
      <c r="T617" s="2">
        <f t="shared" si="306"/>
        <v>0</v>
      </c>
      <c r="U617" s="2">
        <f t="shared" ref="U617:V619" si="307">Q617</f>
        <v>16877.5</v>
      </c>
      <c r="V617" s="2">
        <f t="shared" si="307"/>
        <v>4622.5</v>
      </c>
      <c r="W617" s="110">
        <f t="shared" si="306"/>
        <v>21500</v>
      </c>
      <c r="X617" s="2">
        <f t="shared" si="306"/>
        <v>0</v>
      </c>
      <c r="Y617" s="2">
        <f>U617</f>
        <v>16877.5</v>
      </c>
      <c r="Z617" s="2">
        <f>V617</f>
        <v>4622.5</v>
      </c>
      <c r="AA617" s="103">
        <f t="shared" ref="AA617:AA621" si="308">AB617+AC617+AD617</f>
        <v>0</v>
      </c>
      <c r="AB617" s="2">
        <f t="shared" ref="AB617:AD621" si="309">X617+H617-L617-(T617-AF617)</f>
        <v>0</v>
      </c>
      <c r="AC617" s="110">
        <f t="shared" si="309"/>
        <v>0</v>
      </c>
      <c r="AD617" s="112">
        <f t="shared" si="309"/>
        <v>0</v>
      </c>
      <c r="AE617" s="110">
        <f t="shared" ref="AE617:AE621" si="310">AF617+AG617+AH617</f>
        <v>0</v>
      </c>
      <c r="AF617" s="2">
        <f>SUM(AF618:AF621)</f>
        <v>0</v>
      </c>
      <c r="AG617" s="110">
        <f>SUM(AG618:AG621)</f>
        <v>0</v>
      </c>
      <c r="AH617" s="112">
        <f>SUM(AH618:AH621)</f>
        <v>0</v>
      </c>
      <c r="AI617" s="110"/>
      <c r="AJ617" s="110"/>
      <c r="AL617" s="3"/>
      <c r="AM617" s="3"/>
    </row>
    <row r="618" spans="1:39" ht="19.899999999999999" customHeight="1" x14ac:dyDescent="0.2">
      <c r="A618" s="86"/>
      <c r="B618" s="133" t="s">
        <v>24</v>
      </c>
      <c r="C618" s="134"/>
      <c r="D618" s="134"/>
      <c r="E618" s="134"/>
      <c r="F618" s="134"/>
      <c r="G618" s="110">
        <f>H618+I618+J618</f>
        <v>0</v>
      </c>
      <c r="H618" s="2"/>
      <c r="I618" s="2"/>
      <c r="J618" s="2"/>
      <c r="K618" s="110">
        <f t="shared" si="305"/>
        <v>0</v>
      </c>
      <c r="L618" s="2"/>
      <c r="M618" s="110"/>
      <c r="N618" s="112"/>
      <c r="O618" s="110">
        <f>P618+Q618+R618</f>
        <v>6728.24</v>
      </c>
      <c r="P618" s="2"/>
      <c r="Q618" s="2">
        <v>5281.67</v>
      </c>
      <c r="R618" s="2">
        <v>1446.57</v>
      </c>
      <c r="S618" s="110">
        <f>T618+U618+V618</f>
        <v>6728.24</v>
      </c>
      <c r="T618" s="2"/>
      <c r="U618" s="2">
        <f t="shared" si="307"/>
        <v>5281.67</v>
      </c>
      <c r="V618" s="2">
        <f t="shared" si="307"/>
        <v>1446.57</v>
      </c>
      <c r="W618" s="110">
        <f>X618+Y618+Z618</f>
        <v>6728.24</v>
      </c>
      <c r="X618" s="2"/>
      <c r="Y618" s="2">
        <f t="shared" ref="Y618:Y619" si="311">U618</f>
        <v>5281.67</v>
      </c>
      <c r="Z618" s="2">
        <f t="shared" ref="Z618:Z619" si="312">V618</f>
        <v>1446.57</v>
      </c>
      <c r="AA618" s="103">
        <f t="shared" si="308"/>
        <v>0</v>
      </c>
      <c r="AB618" s="2">
        <f t="shared" si="309"/>
        <v>0</v>
      </c>
      <c r="AC618" s="110">
        <f t="shared" si="309"/>
        <v>0</v>
      </c>
      <c r="AD618" s="112">
        <f t="shared" si="309"/>
        <v>0</v>
      </c>
      <c r="AE618" s="110">
        <f t="shared" si="310"/>
        <v>0</v>
      </c>
      <c r="AF618" s="2"/>
      <c r="AG618" s="110"/>
      <c r="AH618" s="112"/>
      <c r="AI618" s="110"/>
      <c r="AJ618" s="110"/>
      <c r="AL618" s="3"/>
      <c r="AM618" s="3"/>
    </row>
    <row r="619" spans="1:39" ht="19.899999999999999" customHeight="1" x14ac:dyDescent="0.2">
      <c r="A619" s="86"/>
      <c r="B619" s="133" t="s">
        <v>25</v>
      </c>
      <c r="C619" s="134"/>
      <c r="D619" s="134"/>
      <c r="E619" s="134"/>
      <c r="F619" s="134"/>
      <c r="G619" s="110">
        <f>H619+I619+J619</f>
        <v>0</v>
      </c>
      <c r="H619" s="2"/>
      <c r="I619" s="2"/>
      <c r="J619" s="2"/>
      <c r="K619" s="110">
        <f t="shared" si="305"/>
        <v>0</v>
      </c>
      <c r="L619" s="2"/>
      <c r="M619" s="110"/>
      <c r="N619" s="112"/>
      <c r="O619" s="110">
        <f>P619+Q619+R619</f>
        <v>14771.76</v>
      </c>
      <c r="P619" s="2"/>
      <c r="Q619" s="2">
        <v>11595.83</v>
      </c>
      <c r="R619" s="2">
        <v>3175.93</v>
      </c>
      <c r="S619" s="110">
        <f>T619+U619+V619</f>
        <v>14771.76</v>
      </c>
      <c r="T619" s="2"/>
      <c r="U619" s="2">
        <f t="shared" si="307"/>
        <v>11595.83</v>
      </c>
      <c r="V619" s="2">
        <f t="shared" si="307"/>
        <v>3175.93</v>
      </c>
      <c r="W619" s="110">
        <f>X619+Y619+Z619</f>
        <v>14771.76</v>
      </c>
      <c r="X619" s="2"/>
      <c r="Y619" s="2">
        <f t="shared" si="311"/>
        <v>11595.83</v>
      </c>
      <c r="Z619" s="2">
        <f t="shared" si="312"/>
        <v>3175.93</v>
      </c>
      <c r="AA619" s="103">
        <f t="shared" si="308"/>
        <v>0</v>
      </c>
      <c r="AB619" s="2">
        <f t="shared" si="309"/>
        <v>0</v>
      </c>
      <c r="AC619" s="110">
        <f t="shared" si="309"/>
        <v>0</v>
      </c>
      <c r="AD619" s="112">
        <f t="shared" si="309"/>
        <v>0</v>
      </c>
      <c r="AE619" s="110">
        <f t="shared" si="310"/>
        <v>0</v>
      </c>
      <c r="AF619" s="2"/>
      <c r="AG619" s="110"/>
      <c r="AH619" s="112"/>
      <c r="AI619" s="110"/>
      <c r="AJ619" s="110"/>
      <c r="AL619" s="3"/>
      <c r="AM619" s="3"/>
    </row>
    <row r="620" spans="1:39" ht="19.899999999999999" customHeight="1" x14ac:dyDescent="0.2">
      <c r="A620" s="86"/>
      <c r="B620" s="133" t="s">
        <v>26</v>
      </c>
      <c r="C620" s="134"/>
      <c r="D620" s="134"/>
      <c r="E620" s="134"/>
      <c r="F620" s="134"/>
      <c r="G620" s="110">
        <f>H620+I620+J620</f>
        <v>0</v>
      </c>
      <c r="H620" s="2"/>
      <c r="I620" s="2"/>
      <c r="J620" s="2"/>
      <c r="K620" s="110">
        <f t="shared" si="305"/>
        <v>0</v>
      </c>
      <c r="L620" s="2"/>
      <c r="M620" s="110"/>
      <c r="N620" s="112"/>
      <c r="O620" s="110">
        <f>P620+Q620+R620</f>
        <v>0</v>
      </c>
      <c r="P620" s="2"/>
      <c r="Q620" s="2"/>
      <c r="R620" s="2"/>
      <c r="S620" s="110">
        <f>T620+U620+V620</f>
        <v>0</v>
      </c>
      <c r="T620" s="2"/>
      <c r="U620" s="2"/>
      <c r="V620" s="2"/>
      <c r="W620" s="110">
        <f>X620+Y620+Z620</f>
        <v>0</v>
      </c>
      <c r="X620" s="2"/>
      <c r="Y620" s="2"/>
      <c r="Z620" s="2"/>
      <c r="AA620" s="103">
        <f t="shared" si="308"/>
        <v>0</v>
      </c>
      <c r="AB620" s="2">
        <f t="shared" si="309"/>
        <v>0</v>
      </c>
      <c r="AC620" s="110">
        <f t="shared" si="309"/>
        <v>0</v>
      </c>
      <c r="AD620" s="112">
        <f t="shared" si="309"/>
        <v>0</v>
      </c>
      <c r="AE620" s="110">
        <f t="shared" si="310"/>
        <v>0</v>
      </c>
      <c r="AF620" s="2"/>
      <c r="AG620" s="110"/>
      <c r="AH620" s="112"/>
      <c r="AI620" s="110"/>
      <c r="AJ620" s="110"/>
      <c r="AL620" s="3"/>
      <c r="AM620" s="3"/>
    </row>
    <row r="621" spans="1:39" ht="19.899999999999999" customHeight="1" x14ac:dyDescent="0.2">
      <c r="A621" s="86"/>
      <c r="B621" s="133" t="s">
        <v>27</v>
      </c>
      <c r="C621" s="134"/>
      <c r="D621" s="134"/>
      <c r="E621" s="134"/>
      <c r="F621" s="134"/>
      <c r="G621" s="110">
        <f>H621+I621+J621</f>
        <v>0</v>
      </c>
      <c r="H621" s="2"/>
      <c r="I621" s="2"/>
      <c r="J621" s="2"/>
      <c r="K621" s="110">
        <f t="shared" si="305"/>
        <v>0</v>
      </c>
      <c r="L621" s="2"/>
      <c r="M621" s="110"/>
      <c r="N621" s="112"/>
      <c r="O621" s="110">
        <f>P621+Q621+R621</f>
        <v>0</v>
      </c>
      <c r="P621" s="2"/>
      <c r="Q621" s="2"/>
      <c r="R621" s="2"/>
      <c r="S621" s="110">
        <f>T621+U621+V621</f>
        <v>0</v>
      </c>
      <c r="T621" s="2"/>
      <c r="U621" s="2"/>
      <c r="V621" s="2"/>
      <c r="W621" s="110">
        <f>X621+Y621+Z621</f>
        <v>0</v>
      </c>
      <c r="X621" s="2"/>
      <c r="Y621" s="2"/>
      <c r="Z621" s="2"/>
      <c r="AA621" s="103">
        <f t="shared" si="308"/>
        <v>0</v>
      </c>
      <c r="AB621" s="2">
        <f t="shared" si="309"/>
        <v>0</v>
      </c>
      <c r="AC621" s="110">
        <f t="shared" si="309"/>
        <v>0</v>
      </c>
      <c r="AD621" s="112">
        <f t="shared" si="309"/>
        <v>0</v>
      </c>
      <c r="AE621" s="110">
        <f t="shared" si="310"/>
        <v>0</v>
      </c>
      <c r="AF621" s="2"/>
      <c r="AG621" s="110"/>
      <c r="AH621" s="112"/>
      <c r="AI621" s="110"/>
      <c r="AJ621" s="110"/>
      <c r="AL621" s="3"/>
      <c r="AM621" s="3"/>
    </row>
    <row r="622" spans="1:39" ht="24" customHeight="1" x14ac:dyDescent="0.2">
      <c r="A622" s="86"/>
      <c r="B622" s="104" t="s">
        <v>50</v>
      </c>
      <c r="C622" s="103">
        <f t="shared" ref="C622:S623" si="313">C623</f>
        <v>11640206.96133</v>
      </c>
      <c r="D622" s="103">
        <f t="shared" si="313"/>
        <v>493071.33158999996</v>
      </c>
      <c r="E622" s="103">
        <f t="shared" si="313"/>
        <v>2611440.4473859998</v>
      </c>
      <c r="F622" s="103">
        <f t="shared" si="313"/>
        <v>2388657.6820600005</v>
      </c>
      <c r="G622" s="103">
        <f t="shared" si="313"/>
        <v>1786.75054</v>
      </c>
      <c r="H622" s="103">
        <f t="shared" si="313"/>
        <v>0</v>
      </c>
      <c r="I622" s="103">
        <f t="shared" si="313"/>
        <v>1786.75054</v>
      </c>
      <c r="J622" s="103">
        <f t="shared" si="313"/>
        <v>0</v>
      </c>
      <c r="K622" s="103">
        <f t="shared" si="313"/>
        <v>222068.73775999999</v>
      </c>
      <c r="L622" s="103">
        <f t="shared" si="313"/>
        <v>182574.56377000001</v>
      </c>
      <c r="M622" s="103">
        <f t="shared" si="313"/>
        <v>39315.895199999999</v>
      </c>
      <c r="N622" s="103">
        <f t="shared" si="313"/>
        <v>178.27879000000001</v>
      </c>
      <c r="O622" s="103">
        <f t="shared" si="313"/>
        <v>5351373.3071443215</v>
      </c>
      <c r="P622" s="103">
        <f t="shared" si="313"/>
        <v>2081148.199</v>
      </c>
      <c r="Q622" s="103">
        <f t="shared" si="313"/>
        <v>2883559.7</v>
      </c>
      <c r="R622" s="103">
        <f t="shared" si="313"/>
        <v>386665.40653466491</v>
      </c>
      <c r="S622" s="103">
        <f t="shared" si="313"/>
        <v>5312478.3203333234</v>
      </c>
      <c r="T622" s="103">
        <f t="shared" ref="C622:AH623" si="314">T623</f>
        <v>2080603.0567900003</v>
      </c>
      <c r="U622" s="103">
        <f t="shared" si="314"/>
        <v>2852809.9338537403</v>
      </c>
      <c r="V622" s="103">
        <f t="shared" si="314"/>
        <v>379065.32968958322</v>
      </c>
      <c r="W622" s="103">
        <f t="shared" si="314"/>
        <v>5154722.8753739428</v>
      </c>
      <c r="X622" s="103">
        <f t="shared" si="314"/>
        <v>2086079.2500499999</v>
      </c>
      <c r="Y622" s="103">
        <f t="shared" si="314"/>
        <v>2691949.7732353602</v>
      </c>
      <c r="Z622" s="103">
        <f t="shared" si="314"/>
        <v>376693.85208858328</v>
      </c>
      <c r="AA622" s="103">
        <f t="shared" si="314"/>
        <v>4.5010620069410541E-2</v>
      </c>
      <c r="AB622" s="103">
        <f t="shared" si="314"/>
        <v>-1.1199998434676672E-3</v>
      </c>
      <c r="AC622" s="103">
        <f t="shared" si="314"/>
        <v>4.5641619934485789E-2</v>
      </c>
      <c r="AD622" s="103">
        <f t="shared" si="314"/>
        <v>1.3390000005753609E-3</v>
      </c>
      <c r="AE622" s="103">
        <f t="shared" si="314"/>
        <v>378037.47076</v>
      </c>
      <c r="AF622" s="103">
        <f t="shared" si="314"/>
        <v>177098.36939000001</v>
      </c>
      <c r="AG622" s="103">
        <f t="shared" si="314"/>
        <v>198389.35007000001</v>
      </c>
      <c r="AH622" s="103">
        <f t="shared" si="314"/>
        <v>2549.7513000000004</v>
      </c>
      <c r="AI622" s="103"/>
      <c r="AJ622" s="103"/>
      <c r="AL622" s="3"/>
      <c r="AM622" s="3"/>
    </row>
    <row r="623" spans="1:39" ht="45.75" customHeight="1" x14ac:dyDescent="0.2">
      <c r="A623" s="86"/>
      <c r="B623" s="105" t="s">
        <v>70</v>
      </c>
      <c r="C623" s="103">
        <f t="shared" si="314"/>
        <v>11640206.96133</v>
      </c>
      <c r="D623" s="103">
        <f t="shared" si="314"/>
        <v>493071.33158999996</v>
      </c>
      <c r="E623" s="103">
        <f t="shared" si="314"/>
        <v>2611440.4473859998</v>
      </c>
      <c r="F623" s="103">
        <f t="shared" si="314"/>
        <v>2388657.6820600005</v>
      </c>
      <c r="G623" s="103">
        <f t="shared" si="314"/>
        <v>1786.75054</v>
      </c>
      <c r="H623" s="103">
        <f t="shared" si="314"/>
        <v>0</v>
      </c>
      <c r="I623" s="103">
        <f t="shared" si="314"/>
        <v>1786.75054</v>
      </c>
      <c r="J623" s="103">
        <f t="shared" si="314"/>
        <v>0</v>
      </c>
      <c r="K623" s="103">
        <f t="shared" si="314"/>
        <v>222068.73775999999</v>
      </c>
      <c r="L623" s="103">
        <f t="shared" si="314"/>
        <v>182574.56377000001</v>
      </c>
      <c r="M623" s="103">
        <f t="shared" si="314"/>
        <v>39315.895199999999</v>
      </c>
      <c r="N623" s="103">
        <f t="shared" si="314"/>
        <v>178.27879000000001</v>
      </c>
      <c r="O623" s="103">
        <f t="shared" si="313"/>
        <v>5351373.3071443215</v>
      </c>
      <c r="P623" s="103">
        <f t="shared" si="314"/>
        <v>2081148.199</v>
      </c>
      <c r="Q623" s="103">
        <f t="shared" si="314"/>
        <v>2883559.7</v>
      </c>
      <c r="R623" s="103">
        <f t="shared" si="314"/>
        <v>386665.40653466491</v>
      </c>
      <c r="S623" s="103">
        <f t="shared" si="314"/>
        <v>5312478.3203333234</v>
      </c>
      <c r="T623" s="103">
        <f t="shared" si="314"/>
        <v>2080603.0567900003</v>
      </c>
      <c r="U623" s="103">
        <f t="shared" si="314"/>
        <v>2852809.9338537403</v>
      </c>
      <c r="V623" s="103">
        <f t="shared" si="314"/>
        <v>379065.32968958322</v>
      </c>
      <c r="W623" s="103">
        <f t="shared" si="314"/>
        <v>5154722.8753739428</v>
      </c>
      <c r="X623" s="103">
        <f t="shared" si="314"/>
        <v>2086079.2500499999</v>
      </c>
      <c r="Y623" s="103">
        <f t="shared" si="314"/>
        <v>2691949.7732353602</v>
      </c>
      <c r="Z623" s="103">
        <f t="shared" si="314"/>
        <v>376693.85208858328</v>
      </c>
      <c r="AA623" s="103">
        <f t="shared" si="314"/>
        <v>4.5010620069410541E-2</v>
      </c>
      <c r="AB623" s="103">
        <f t="shared" si="314"/>
        <v>-1.1199998434676672E-3</v>
      </c>
      <c r="AC623" s="103">
        <f t="shared" si="314"/>
        <v>4.5641619934485789E-2</v>
      </c>
      <c r="AD623" s="103">
        <f t="shared" si="314"/>
        <v>1.3390000005753609E-3</v>
      </c>
      <c r="AE623" s="103">
        <f t="shared" si="314"/>
        <v>378037.47076</v>
      </c>
      <c r="AF623" s="103">
        <f t="shared" si="314"/>
        <v>177098.36939000001</v>
      </c>
      <c r="AG623" s="103">
        <f t="shared" si="314"/>
        <v>198389.35007000001</v>
      </c>
      <c r="AH623" s="103">
        <f t="shared" si="314"/>
        <v>2549.7513000000004</v>
      </c>
      <c r="AI623" s="103"/>
      <c r="AJ623" s="103"/>
      <c r="AL623" s="3"/>
      <c r="AM623" s="3"/>
    </row>
    <row r="624" spans="1:39" ht="45.6" customHeight="1" x14ac:dyDescent="0.2">
      <c r="A624" s="86"/>
      <c r="B624" s="106" t="s">
        <v>89</v>
      </c>
      <c r="C624" s="14">
        <f>SUM(C625,C679,C684,C740,C847,C873)</f>
        <v>11640206.96133</v>
      </c>
      <c r="D624" s="14">
        <f t="shared" ref="D624:AH624" si="315">SUM(D625,D679,D684,D740,D847,D873)</f>
        <v>493071.33158999996</v>
      </c>
      <c r="E624" s="14">
        <f t="shared" si="315"/>
        <v>2611440.4473859998</v>
      </c>
      <c r="F624" s="14">
        <f t="shared" si="315"/>
        <v>2388657.6820600005</v>
      </c>
      <c r="G624" s="14">
        <f t="shared" si="315"/>
        <v>1786.75054</v>
      </c>
      <c r="H624" s="14">
        <f t="shared" si="315"/>
        <v>0</v>
      </c>
      <c r="I624" s="14">
        <f t="shared" si="315"/>
        <v>1786.75054</v>
      </c>
      <c r="J624" s="14">
        <f t="shared" si="315"/>
        <v>0</v>
      </c>
      <c r="K624" s="14">
        <f t="shared" si="315"/>
        <v>222068.73775999999</v>
      </c>
      <c r="L624" s="14">
        <f t="shared" si="315"/>
        <v>182574.56377000001</v>
      </c>
      <c r="M624" s="14">
        <f t="shared" si="315"/>
        <v>39315.895199999999</v>
      </c>
      <c r="N624" s="14">
        <f t="shared" si="315"/>
        <v>178.27879000000001</v>
      </c>
      <c r="O624" s="14">
        <f t="shared" si="315"/>
        <v>5351373.3071443215</v>
      </c>
      <c r="P624" s="14">
        <f t="shared" si="315"/>
        <v>2081148.199</v>
      </c>
      <c r="Q624" s="14">
        <f t="shared" si="315"/>
        <v>2883559.7</v>
      </c>
      <c r="R624" s="14">
        <f t="shared" si="315"/>
        <v>386665.40653466491</v>
      </c>
      <c r="S624" s="14">
        <f t="shared" si="315"/>
        <v>5312478.3203333234</v>
      </c>
      <c r="T624" s="14">
        <f t="shared" si="315"/>
        <v>2080603.0567900003</v>
      </c>
      <c r="U624" s="14">
        <f t="shared" si="315"/>
        <v>2852809.9338537403</v>
      </c>
      <c r="V624" s="14">
        <f t="shared" si="315"/>
        <v>379065.32968958322</v>
      </c>
      <c r="W624" s="14">
        <f t="shared" si="315"/>
        <v>5154722.8753739428</v>
      </c>
      <c r="X624" s="14">
        <f t="shared" si="315"/>
        <v>2086079.2500499999</v>
      </c>
      <c r="Y624" s="14">
        <f t="shared" si="315"/>
        <v>2691949.7732353602</v>
      </c>
      <c r="Z624" s="14">
        <f t="shared" si="315"/>
        <v>376693.85208858328</v>
      </c>
      <c r="AA624" s="14">
        <f t="shared" si="315"/>
        <v>4.5010620069410541E-2</v>
      </c>
      <c r="AB624" s="14">
        <f t="shared" si="315"/>
        <v>-1.1199998434676672E-3</v>
      </c>
      <c r="AC624" s="14">
        <f t="shared" si="315"/>
        <v>4.5641619934485789E-2</v>
      </c>
      <c r="AD624" s="14">
        <f t="shared" si="315"/>
        <v>1.3390000005753609E-3</v>
      </c>
      <c r="AE624" s="14">
        <f t="shared" si="315"/>
        <v>378037.47076</v>
      </c>
      <c r="AF624" s="14">
        <f t="shared" si="315"/>
        <v>177098.36939000001</v>
      </c>
      <c r="AG624" s="14">
        <f t="shared" si="315"/>
        <v>198389.35007000001</v>
      </c>
      <c r="AH624" s="14">
        <f t="shared" si="315"/>
        <v>2549.7513000000004</v>
      </c>
      <c r="AI624" s="14"/>
      <c r="AJ624" s="14"/>
      <c r="AL624" s="3"/>
      <c r="AM624" s="3"/>
    </row>
    <row r="625" spans="1:39" ht="48" customHeight="1" x14ac:dyDescent="0.2">
      <c r="A625" s="86"/>
      <c r="B625" s="106" t="s">
        <v>55</v>
      </c>
      <c r="C625" s="14">
        <f>C626+C631+C636+C641+C646+C651+C656+C661+C666+C671+C676</f>
        <v>673470.66726000002</v>
      </c>
      <c r="D625" s="14">
        <f t="shared" ref="D625:AH625" si="316">D626+D631+D636+D641+D646+D651+D656+D661+D666+D671+D676</f>
        <v>39225.026170000005</v>
      </c>
      <c r="E625" s="14">
        <f t="shared" si="316"/>
        <v>151413.25579</v>
      </c>
      <c r="F625" s="14">
        <f t="shared" si="316"/>
        <v>103460.55579</v>
      </c>
      <c r="G625" s="14">
        <f t="shared" si="316"/>
        <v>498.01484000000005</v>
      </c>
      <c r="H625" s="14">
        <f t="shared" si="316"/>
        <v>0</v>
      </c>
      <c r="I625" s="14">
        <f t="shared" si="316"/>
        <v>498.01484000000005</v>
      </c>
      <c r="J625" s="14">
        <f t="shared" si="316"/>
        <v>0</v>
      </c>
      <c r="K625" s="14">
        <f t="shared" si="316"/>
        <v>47954.837020000006</v>
      </c>
      <c r="L625" s="14">
        <f t="shared" si="316"/>
        <v>40729.091950000002</v>
      </c>
      <c r="M625" s="14">
        <f t="shared" si="316"/>
        <v>7187.4881399999995</v>
      </c>
      <c r="N625" s="14">
        <f t="shared" si="316"/>
        <v>38.256930000000004</v>
      </c>
      <c r="O625" s="14">
        <f t="shared" si="316"/>
        <v>253177.65675607041</v>
      </c>
      <c r="P625" s="14">
        <f>P626+P631+P636+P641+P646+P651+P656+P661+P666+P671+P676</f>
        <v>0</v>
      </c>
      <c r="Q625" s="14">
        <f t="shared" si="316"/>
        <v>243095.00000000003</v>
      </c>
      <c r="R625" s="14">
        <f t="shared" si="316"/>
        <v>10082.656756070402</v>
      </c>
      <c r="S625" s="14">
        <f t="shared" si="316"/>
        <v>238623.47157458321</v>
      </c>
      <c r="T625" s="14">
        <f t="shared" si="316"/>
        <v>0</v>
      </c>
      <c r="U625" s="14">
        <f t="shared" si="316"/>
        <v>231969.47728999998</v>
      </c>
      <c r="V625" s="14">
        <f t="shared" si="316"/>
        <v>6653.9942845832275</v>
      </c>
      <c r="W625" s="14">
        <f t="shared" si="316"/>
        <v>286080.29375458328</v>
      </c>
      <c r="X625" s="14">
        <f t="shared" si="316"/>
        <v>40729.091950000002</v>
      </c>
      <c r="Y625" s="14">
        <f t="shared" si="316"/>
        <v>238658.95059000002</v>
      </c>
      <c r="Z625" s="14">
        <f t="shared" si="316"/>
        <v>6692.251214583227</v>
      </c>
      <c r="AA625" s="14">
        <f t="shared" si="316"/>
        <v>0</v>
      </c>
      <c r="AB625" s="14">
        <f t="shared" si="316"/>
        <v>0</v>
      </c>
      <c r="AC625" s="14">
        <f t="shared" si="316"/>
        <v>0</v>
      </c>
      <c r="AD625" s="14">
        <f t="shared" si="316"/>
        <v>0</v>
      </c>
      <c r="AE625" s="14">
        <f t="shared" si="316"/>
        <v>0</v>
      </c>
      <c r="AF625" s="14">
        <f t="shared" si="316"/>
        <v>0</v>
      </c>
      <c r="AG625" s="14">
        <f t="shared" si="316"/>
        <v>0</v>
      </c>
      <c r="AH625" s="14">
        <f t="shared" si="316"/>
        <v>0</v>
      </c>
      <c r="AI625" s="14"/>
      <c r="AJ625" s="14"/>
      <c r="AL625" s="3"/>
      <c r="AM625" s="3"/>
    </row>
    <row r="626" spans="1:39" ht="47.25" customHeight="1" x14ac:dyDescent="0.2">
      <c r="A626" s="86">
        <v>106</v>
      </c>
      <c r="B626" s="107" t="s">
        <v>230</v>
      </c>
      <c r="C626" s="24">
        <v>2730.6055500000002</v>
      </c>
      <c r="D626" s="24">
        <f>SUM(D627:D630)</f>
        <v>2730.6055500000002</v>
      </c>
      <c r="E626" s="24">
        <v>1003</v>
      </c>
      <c r="F626" s="24">
        <v>1003</v>
      </c>
      <c r="G626" s="108">
        <f t="shared" ref="G626:G630" si="317">H626+I626+J626</f>
        <v>0</v>
      </c>
      <c r="H626" s="108">
        <f>SUM(H627:H630)</f>
        <v>0</v>
      </c>
      <c r="I626" s="108">
        <f>SUM(I627:I630)</f>
        <v>0</v>
      </c>
      <c r="J626" s="108">
        <f>SUM(J627:J630)</f>
        <v>0</v>
      </c>
      <c r="K626" s="108">
        <f t="shared" ref="K626:K630" si="318">L626+M626+N626</f>
        <v>0</v>
      </c>
      <c r="L626" s="24">
        <f>SUM(L627:L630)</f>
        <v>0</v>
      </c>
      <c r="M626" s="24">
        <f>SUM(M627:M630)</f>
        <v>0</v>
      </c>
      <c r="N626" s="24">
        <f>SUM(N627:N630)</f>
        <v>0</v>
      </c>
      <c r="O626" s="108">
        <f t="shared" ref="O626:O630" si="319">P626+Q626+R626</f>
        <v>1733.8999999999999</v>
      </c>
      <c r="P626" s="24">
        <v>0</v>
      </c>
      <c r="Q626" s="24">
        <v>1728.6</v>
      </c>
      <c r="R626" s="24">
        <v>5.3</v>
      </c>
      <c r="S626" s="110">
        <f>SUM(T626,U626,V626)</f>
        <v>1727.6055500000002</v>
      </c>
      <c r="T626" s="2">
        <v>0</v>
      </c>
      <c r="U626" s="2">
        <v>1722.4227300000002</v>
      </c>
      <c r="V626" s="2">
        <v>5.1828200000000004</v>
      </c>
      <c r="W626" s="29">
        <f>SUM(X626,Y626,Z626)</f>
        <v>1727.60555</v>
      </c>
      <c r="X626" s="111">
        <v>0</v>
      </c>
      <c r="Y626" s="111">
        <v>1722.42273</v>
      </c>
      <c r="Z626" s="111">
        <v>5.1828200000000004</v>
      </c>
      <c r="AA626" s="103">
        <f t="shared" ref="AA626:AA630" si="320">SUM(AB626:AD626)</f>
        <v>0</v>
      </c>
      <c r="AB626" s="2">
        <f t="shared" ref="AB626:AB630" si="321">SUM(X626,H626)-SUM(L626)-SUM(T626,-AF626)</f>
        <v>0</v>
      </c>
      <c r="AC626" s="110">
        <f t="shared" ref="AC626:AD630" si="322">SUM(Y626,I626)-SUM(M626)-SUM(U626,-AG626)</f>
        <v>0</v>
      </c>
      <c r="AD626" s="112">
        <f t="shared" si="322"/>
        <v>0</v>
      </c>
      <c r="AE626" s="29">
        <f t="shared" ref="AE626:AE630" si="323">AF626+AG626+AH626</f>
        <v>0</v>
      </c>
      <c r="AF626" s="111">
        <f>SUM(AF627:AF630)</f>
        <v>0</v>
      </c>
      <c r="AG626" s="29">
        <f t="shared" ref="AG626:AH626" si="324">SUM(AG627:AG630)</f>
        <v>0</v>
      </c>
      <c r="AH626" s="113">
        <f t="shared" si="324"/>
        <v>0</v>
      </c>
      <c r="AI626" s="29"/>
      <c r="AJ626" s="29"/>
      <c r="AL626" s="3"/>
      <c r="AM626" s="3"/>
    </row>
    <row r="627" spans="1:39" ht="19.899999999999999" customHeight="1" x14ac:dyDescent="0.2">
      <c r="A627" s="86"/>
      <c r="B627" s="114" t="s">
        <v>24</v>
      </c>
      <c r="C627" s="2">
        <v>2699.6924300000001</v>
      </c>
      <c r="D627" s="2">
        <f>C627</f>
        <v>2699.6924300000001</v>
      </c>
      <c r="E627" s="2">
        <v>1003</v>
      </c>
      <c r="F627" s="2">
        <v>1003</v>
      </c>
      <c r="G627" s="110">
        <f t="shared" si="317"/>
        <v>0</v>
      </c>
      <c r="H627" s="110"/>
      <c r="I627" s="110"/>
      <c r="J627" s="110"/>
      <c r="K627" s="110">
        <f t="shared" si="318"/>
        <v>0</v>
      </c>
      <c r="L627" s="2"/>
      <c r="M627" s="110"/>
      <c r="N627" s="112"/>
      <c r="O627" s="110">
        <f t="shared" si="319"/>
        <v>1696.6924300000001</v>
      </c>
      <c r="P627" s="2">
        <v>0</v>
      </c>
      <c r="Q627" s="2">
        <v>1691.6023527100001</v>
      </c>
      <c r="R627" s="2">
        <v>5.09007729</v>
      </c>
      <c r="S627" s="110">
        <v>1696.6924299999998</v>
      </c>
      <c r="T627" s="2" t="s">
        <v>128</v>
      </c>
      <c r="U627" s="2">
        <v>1691.6023500000001</v>
      </c>
      <c r="V627" s="2">
        <v>5.0900800000000004</v>
      </c>
      <c r="W627" s="110">
        <v>1696.6924299999998</v>
      </c>
      <c r="X627" s="2" t="s">
        <v>128</v>
      </c>
      <c r="Y627" s="2">
        <v>1691.6023500000001</v>
      </c>
      <c r="Z627" s="2">
        <v>5.0900800000000004</v>
      </c>
      <c r="AA627" s="103">
        <f t="shared" si="320"/>
        <v>0</v>
      </c>
      <c r="AB627" s="2">
        <f t="shared" si="321"/>
        <v>0</v>
      </c>
      <c r="AC627" s="110">
        <f t="shared" si="322"/>
        <v>0</v>
      </c>
      <c r="AD627" s="112">
        <f t="shared" si="322"/>
        <v>0</v>
      </c>
      <c r="AE627" s="110">
        <f t="shared" si="323"/>
        <v>0</v>
      </c>
      <c r="AF627" s="2">
        <v>0</v>
      </c>
      <c r="AG627" s="110">
        <v>0</v>
      </c>
      <c r="AH627" s="112">
        <v>0</v>
      </c>
      <c r="AI627" s="110"/>
      <c r="AJ627" s="110"/>
      <c r="AL627" s="3"/>
      <c r="AM627" s="3"/>
    </row>
    <row r="628" spans="1:39" ht="19.899999999999999" customHeight="1" x14ac:dyDescent="0.2">
      <c r="A628" s="86"/>
      <c r="B628" s="114" t="s">
        <v>25</v>
      </c>
      <c r="C628" s="2">
        <v>0</v>
      </c>
      <c r="D628" s="2"/>
      <c r="E628" s="2">
        <v>0</v>
      </c>
      <c r="F628" s="2">
        <v>0</v>
      </c>
      <c r="G628" s="110">
        <f t="shared" si="317"/>
        <v>0</v>
      </c>
      <c r="H628" s="110"/>
      <c r="I628" s="110"/>
      <c r="J628" s="110"/>
      <c r="K628" s="110">
        <f t="shared" si="318"/>
        <v>0</v>
      </c>
      <c r="L628" s="2"/>
      <c r="M628" s="110"/>
      <c r="N628" s="112"/>
      <c r="O628" s="110">
        <f t="shared" si="319"/>
        <v>0</v>
      </c>
      <c r="P628" s="2">
        <v>0</v>
      </c>
      <c r="Q628" s="2">
        <v>0</v>
      </c>
      <c r="R628" s="2">
        <v>0</v>
      </c>
      <c r="S628" s="110">
        <v>0</v>
      </c>
      <c r="T628" s="2" t="s">
        <v>128</v>
      </c>
      <c r="U628" s="2" t="s">
        <v>128</v>
      </c>
      <c r="V628" s="2" t="s">
        <v>128</v>
      </c>
      <c r="W628" s="110">
        <v>0</v>
      </c>
      <c r="X628" s="2" t="s">
        <v>128</v>
      </c>
      <c r="Y628" s="2" t="s">
        <v>128</v>
      </c>
      <c r="Z628" s="2" t="s">
        <v>128</v>
      </c>
      <c r="AA628" s="103">
        <f t="shared" si="320"/>
        <v>0</v>
      </c>
      <c r="AB628" s="2">
        <f t="shared" si="321"/>
        <v>0</v>
      </c>
      <c r="AC628" s="110">
        <f t="shared" si="322"/>
        <v>0</v>
      </c>
      <c r="AD628" s="112">
        <f t="shared" si="322"/>
        <v>0</v>
      </c>
      <c r="AE628" s="110">
        <f t="shared" si="323"/>
        <v>0</v>
      </c>
      <c r="AF628" s="2">
        <v>0</v>
      </c>
      <c r="AG628" s="110">
        <v>0</v>
      </c>
      <c r="AH628" s="112">
        <v>0</v>
      </c>
      <c r="AI628" s="110"/>
      <c r="AJ628" s="110"/>
      <c r="AL628" s="3"/>
      <c r="AM628" s="3"/>
    </row>
    <row r="629" spans="1:39" ht="19.899999999999999" customHeight="1" x14ac:dyDescent="0.2">
      <c r="A629" s="86"/>
      <c r="B629" s="114" t="s">
        <v>26</v>
      </c>
      <c r="C629" s="2">
        <v>0</v>
      </c>
      <c r="D629" s="2"/>
      <c r="E629" s="2">
        <v>0</v>
      </c>
      <c r="F629" s="2">
        <v>0</v>
      </c>
      <c r="G629" s="110">
        <f t="shared" si="317"/>
        <v>0</v>
      </c>
      <c r="H629" s="110"/>
      <c r="I629" s="110"/>
      <c r="J629" s="110"/>
      <c r="K629" s="110">
        <f t="shared" si="318"/>
        <v>0</v>
      </c>
      <c r="L629" s="2"/>
      <c r="M629" s="110"/>
      <c r="N629" s="112"/>
      <c r="O629" s="110">
        <f t="shared" si="319"/>
        <v>0</v>
      </c>
      <c r="P629" s="2">
        <v>0</v>
      </c>
      <c r="Q629" s="2">
        <v>0</v>
      </c>
      <c r="R629" s="2">
        <v>0</v>
      </c>
      <c r="S629" s="110">
        <v>0</v>
      </c>
      <c r="T629" s="2" t="s">
        <v>128</v>
      </c>
      <c r="U629" s="2" t="s">
        <v>128</v>
      </c>
      <c r="V629" s="2" t="s">
        <v>128</v>
      </c>
      <c r="W629" s="110">
        <v>0</v>
      </c>
      <c r="X629" s="2" t="s">
        <v>128</v>
      </c>
      <c r="Y629" s="2" t="s">
        <v>128</v>
      </c>
      <c r="Z629" s="2" t="s">
        <v>128</v>
      </c>
      <c r="AA629" s="103">
        <f t="shared" si="320"/>
        <v>0</v>
      </c>
      <c r="AB629" s="2">
        <f t="shared" si="321"/>
        <v>0</v>
      </c>
      <c r="AC629" s="110">
        <f t="shared" si="322"/>
        <v>0</v>
      </c>
      <c r="AD629" s="112">
        <f t="shared" si="322"/>
        <v>0</v>
      </c>
      <c r="AE629" s="110">
        <f t="shared" si="323"/>
        <v>0</v>
      </c>
      <c r="AF629" s="2">
        <v>0</v>
      </c>
      <c r="AG629" s="110">
        <v>0</v>
      </c>
      <c r="AH629" s="112">
        <v>0</v>
      </c>
      <c r="AI629" s="110"/>
      <c r="AJ629" s="110"/>
      <c r="AL629" s="3"/>
      <c r="AM629" s="3"/>
    </row>
    <row r="630" spans="1:39" ht="19.899999999999999" customHeight="1" x14ac:dyDescent="0.2">
      <c r="A630" s="86"/>
      <c r="B630" s="114" t="s">
        <v>27</v>
      </c>
      <c r="C630" s="2">
        <v>30.913119999999999</v>
      </c>
      <c r="D630" s="2">
        <f>C630</f>
        <v>30.913119999999999</v>
      </c>
      <c r="E630" s="2">
        <v>0</v>
      </c>
      <c r="F630" s="2">
        <v>0</v>
      </c>
      <c r="G630" s="110">
        <f t="shared" si="317"/>
        <v>0</v>
      </c>
      <c r="H630" s="110"/>
      <c r="I630" s="110"/>
      <c r="J630" s="110"/>
      <c r="K630" s="110">
        <f t="shared" si="318"/>
        <v>0</v>
      </c>
      <c r="L630" s="2"/>
      <c r="M630" s="110"/>
      <c r="N630" s="112"/>
      <c r="O630" s="110">
        <f t="shared" si="319"/>
        <v>37.207569999999862</v>
      </c>
      <c r="P630" s="2">
        <v>0</v>
      </c>
      <c r="Q630" s="2">
        <v>36.997647289999861</v>
      </c>
      <c r="R630" s="2">
        <v>0.20992270999999946</v>
      </c>
      <c r="S630" s="110">
        <f>SUM(T630:V630)</f>
        <v>30.913120000000113</v>
      </c>
      <c r="T630" s="2">
        <f>SUM(T626)-SUM(T627:T629)</f>
        <v>0</v>
      </c>
      <c r="U630" s="2">
        <f>SUM(U626)-SUM(U627:U629)</f>
        <v>30.820380000000114</v>
      </c>
      <c r="V630" s="2">
        <f>SUM(V626)-SUM(V627:V629)</f>
        <v>9.2740000000000045E-2</v>
      </c>
      <c r="W630" s="110">
        <f>SUM(X630:Z630)</f>
        <v>30.913119999999886</v>
      </c>
      <c r="X630" s="2">
        <f>SUM(X626)-SUM(X627:X629)</f>
        <v>0</v>
      </c>
      <c r="Y630" s="2">
        <f>SUM(Y626)-SUM(Y627:Y629)</f>
        <v>30.820379999999886</v>
      </c>
      <c r="Z630" s="2">
        <f>SUM(Z626)-SUM(Z627:Z629)</f>
        <v>9.2740000000000045E-2</v>
      </c>
      <c r="AA630" s="103">
        <f t="shared" si="320"/>
        <v>-2.2737367544323206E-13</v>
      </c>
      <c r="AB630" s="2">
        <f t="shared" si="321"/>
        <v>0</v>
      </c>
      <c r="AC630" s="110">
        <f t="shared" si="322"/>
        <v>-2.2737367544323206E-13</v>
      </c>
      <c r="AD630" s="112">
        <f t="shared" si="322"/>
        <v>0</v>
      </c>
      <c r="AE630" s="110">
        <f t="shared" si="323"/>
        <v>0</v>
      </c>
      <c r="AF630" s="2">
        <v>0</v>
      </c>
      <c r="AG630" s="110">
        <v>0</v>
      </c>
      <c r="AH630" s="112">
        <v>0</v>
      </c>
      <c r="AI630" s="110"/>
      <c r="AJ630" s="110"/>
      <c r="AL630" s="3"/>
      <c r="AM630" s="3"/>
    </row>
    <row r="631" spans="1:39" ht="90" customHeight="1" x14ac:dyDescent="0.2">
      <c r="A631" s="115">
        <v>107</v>
      </c>
      <c r="B631" s="118" t="s">
        <v>231</v>
      </c>
      <c r="C631" s="24">
        <v>321976.63694</v>
      </c>
      <c r="D631" s="24">
        <f>SUM(D632:D635)</f>
        <v>6908.1858500000008</v>
      </c>
      <c r="E631" s="24">
        <v>146021.11518999998</v>
      </c>
      <c r="F631" s="24">
        <v>98068.41519</v>
      </c>
      <c r="G631" s="108">
        <f>H631+I631+J631</f>
        <v>0</v>
      </c>
      <c r="H631" s="108">
        <f>SUM(H632:H635)</f>
        <v>0</v>
      </c>
      <c r="I631" s="108">
        <f>SUM(I632:I635)</f>
        <v>0</v>
      </c>
      <c r="J631" s="108">
        <f>SUM(J632:J635)</f>
        <v>0</v>
      </c>
      <c r="K631" s="108">
        <f>L631+M631+N631</f>
        <v>47952.700000000004</v>
      </c>
      <c r="L631" s="24">
        <f>SUM(L632:L635)</f>
        <v>40729.091950000002</v>
      </c>
      <c r="M631" s="24">
        <f>SUM(M632:M635)</f>
        <v>7187.4881399999995</v>
      </c>
      <c r="N631" s="24">
        <f>SUM(N632:N635)</f>
        <v>36.119910000000004</v>
      </c>
      <c r="O631" s="108">
        <f>P631+Q631+R631</f>
        <v>176011.7</v>
      </c>
      <c r="P631" s="24">
        <v>0</v>
      </c>
      <c r="Q631" s="24">
        <v>175307.6</v>
      </c>
      <c r="R631" s="24">
        <v>704.1</v>
      </c>
      <c r="S631" s="110">
        <f>SUM(T631,U631,V631)</f>
        <v>175955.52174999999</v>
      </c>
      <c r="T631" s="2">
        <v>0</v>
      </c>
      <c r="U631" s="2">
        <v>175251.69965999998</v>
      </c>
      <c r="V631" s="2">
        <v>703.82209</v>
      </c>
      <c r="W631" s="29">
        <f>SUM(X631,Y631,Z631)</f>
        <v>223908.22175000003</v>
      </c>
      <c r="X631" s="111">
        <v>40729.091950000002</v>
      </c>
      <c r="Y631" s="111">
        <v>182439.18780000001</v>
      </c>
      <c r="Z631" s="111">
        <v>739.94199999999989</v>
      </c>
      <c r="AA631" s="103">
        <f>SUM(AB631:AD631)</f>
        <v>0</v>
      </c>
      <c r="AB631" s="2">
        <f t="shared" ref="AB631:AD635" si="325">SUM(X631,H631)-SUM(L631)-SUM(T631,-AF631)</f>
        <v>0</v>
      </c>
      <c r="AC631" s="110">
        <f t="shared" si="325"/>
        <v>0</v>
      </c>
      <c r="AD631" s="112">
        <f t="shared" si="325"/>
        <v>0</v>
      </c>
      <c r="AE631" s="29">
        <f>AF631+AG631+AH631</f>
        <v>0</v>
      </c>
      <c r="AF631" s="111">
        <f>SUM(AF632:AF635)</f>
        <v>0</v>
      </c>
      <c r="AG631" s="29">
        <f t="shared" ref="AG631:AH631" si="326">SUM(AG632:AG635)</f>
        <v>0</v>
      </c>
      <c r="AH631" s="113">
        <f t="shared" si="326"/>
        <v>0</v>
      </c>
      <c r="AI631" s="29" t="s">
        <v>118</v>
      </c>
      <c r="AJ631" s="29" t="s">
        <v>118</v>
      </c>
      <c r="AL631" s="3"/>
      <c r="AM631" s="3"/>
    </row>
    <row r="632" spans="1:39" ht="19.899999999999999" customHeight="1" x14ac:dyDescent="0.2">
      <c r="A632" s="115"/>
      <c r="B632" s="121" t="s">
        <v>24</v>
      </c>
      <c r="C632" s="2">
        <v>0</v>
      </c>
      <c r="D632" s="2">
        <f>C632</f>
        <v>0</v>
      </c>
      <c r="E632" s="2">
        <v>0</v>
      </c>
      <c r="F632" s="2">
        <v>0</v>
      </c>
      <c r="G632" s="110">
        <f>H632+I632+J632</f>
        <v>0</v>
      </c>
      <c r="H632" s="2"/>
      <c r="I632" s="2"/>
      <c r="J632" s="2"/>
      <c r="K632" s="110">
        <f>L632+M632+N632</f>
        <v>0</v>
      </c>
      <c r="L632" s="2"/>
      <c r="M632" s="110"/>
      <c r="N632" s="112"/>
      <c r="O632" s="110">
        <f>P632+Q632+R632</f>
        <v>0</v>
      </c>
      <c r="P632" s="2">
        <v>0</v>
      </c>
      <c r="Q632" s="2">
        <v>0</v>
      </c>
      <c r="R632" s="2">
        <v>0</v>
      </c>
      <c r="S632" s="110">
        <v>0</v>
      </c>
      <c r="T632" s="2" t="s">
        <v>128</v>
      </c>
      <c r="U632" s="2" t="s">
        <v>128</v>
      </c>
      <c r="V632" s="2" t="s">
        <v>128</v>
      </c>
      <c r="W632" s="110">
        <v>0</v>
      </c>
      <c r="X632" s="2" t="s">
        <v>128</v>
      </c>
      <c r="Y632" s="2" t="s">
        <v>128</v>
      </c>
      <c r="Z632" s="2" t="s">
        <v>128</v>
      </c>
      <c r="AA632" s="103">
        <f>SUM(AB632:AD632)</f>
        <v>0</v>
      </c>
      <c r="AB632" s="2">
        <f t="shared" si="325"/>
        <v>0</v>
      </c>
      <c r="AC632" s="110">
        <f t="shared" si="325"/>
        <v>0</v>
      </c>
      <c r="AD632" s="112">
        <f t="shared" si="325"/>
        <v>0</v>
      </c>
      <c r="AE632" s="110">
        <f>AF632+AG632+AH632</f>
        <v>0</v>
      </c>
      <c r="AF632" s="2">
        <v>0</v>
      </c>
      <c r="AG632" s="110">
        <v>0</v>
      </c>
      <c r="AH632" s="112">
        <v>0</v>
      </c>
      <c r="AI632" s="110"/>
      <c r="AJ632" s="110"/>
      <c r="AL632" s="3"/>
      <c r="AM632" s="3"/>
    </row>
    <row r="633" spans="1:39" ht="19.899999999999999" customHeight="1" x14ac:dyDescent="0.2">
      <c r="A633" s="115"/>
      <c r="B633" s="121" t="s">
        <v>25</v>
      </c>
      <c r="C633" s="2">
        <v>288583.75099999999</v>
      </c>
      <c r="D633" s="2"/>
      <c r="E633" s="2">
        <v>143145.07999999999</v>
      </c>
      <c r="F633" s="2">
        <v>95192.38</v>
      </c>
      <c r="G633" s="110">
        <f>H633+I633+J633</f>
        <v>0</v>
      </c>
      <c r="H633" s="2"/>
      <c r="I633" s="2"/>
      <c r="J633" s="2"/>
      <c r="K633" s="110">
        <f>L633+M633+N633</f>
        <v>47952.700000000004</v>
      </c>
      <c r="L633" s="2">
        <f>40708.01085+21.0811</f>
        <v>40729.091950000002</v>
      </c>
      <c r="M633" s="110">
        <f>7183.76794+3.7202</f>
        <v>7187.4881399999995</v>
      </c>
      <c r="N633" s="112">
        <f>36.10121+0.0187</f>
        <v>36.119910000000004</v>
      </c>
      <c r="O633" s="110">
        <f>P633+Q633+R633</f>
        <v>145438.671</v>
      </c>
      <c r="P633" s="2">
        <v>0</v>
      </c>
      <c r="Q633" s="2">
        <v>144856.91631999999</v>
      </c>
      <c r="R633" s="2">
        <v>581.75468000000001</v>
      </c>
      <c r="S633" s="110">
        <v>145438.671</v>
      </c>
      <c r="T633" s="2" t="s">
        <v>128</v>
      </c>
      <c r="U633" s="2">
        <v>144856.91631</v>
      </c>
      <c r="V633" s="2">
        <v>581.75468999999998</v>
      </c>
      <c r="W633" s="110">
        <v>193391.37099999998</v>
      </c>
      <c r="X633" s="2">
        <v>40729.091950000002</v>
      </c>
      <c r="Y633" s="2">
        <v>152044.40445</v>
      </c>
      <c r="Z633" s="2">
        <v>617.8746000000001</v>
      </c>
      <c r="AA633" s="103">
        <f>SUM(AB633:AD633)</f>
        <v>0</v>
      </c>
      <c r="AB633" s="2">
        <f t="shared" si="325"/>
        <v>0</v>
      </c>
      <c r="AC633" s="110">
        <f t="shared" si="325"/>
        <v>0</v>
      </c>
      <c r="AD633" s="112">
        <f t="shared" si="325"/>
        <v>0</v>
      </c>
      <c r="AE633" s="110">
        <f>AF633+AG633+AH633</f>
        <v>0</v>
      </c>
      <c r="AF633" s="2">
        <v>0</v>
      </c>
      <c r="AG633" s="110">
        <v>0</v>
      </c>
      <c r="AH633" s="112">
        <v>0</v>
      </c>
      <c r="AI633" s="110"/>
      <c r="AJ633" s="110"/>
      <c r="AL633" s="3"/>
      <c r="AM633" s="3"/>
    </row>
    <row r="634" spans="1:39" ht="19.899999999999999" customHeight="1" x14ac:dyDescent="0.2">
      <c r="A634" s="115"/>
      <c r="B634" s="121" t="s">
        <v>26</v>
      </c>
      <c r="C634" s="2">
        <v>26484.700090000002</v>
      </c>
      <c r="D634" s="2"/>
      <c r="E634" s="2">
        <v>0</v>
      </c>
      <c r="F634" s="2">
        <v>0</v>
      </c>
      <c r="G634" s="110">
        <f>H634+I634+J634</f>
        <v>0</v>
      </c>
      <c r="H634" s="2"/>
      <c r="I634" s="2"/>
      <c r="J634" s="2"/>
      <c r="K634" s="110">
        <f>L634+M634+N634</f>
        <v>0</v>
      </c>
      <c r="L634" s="2"/>
      <c r="M634" s="110"/>
      <c r="N634" s="112"/>
      <c r="O634" s="110">
        <f>P634+Q634+R634</f>
        <v>26484.700089999995</v>
      </c>
      <c r="P634" s="2">
        <v>0</v>
      </c>
      <c r="Q634" s="2">
        <v>26378.761289639995</v>
      </c>
      <c r="R634" s="2">
        <v>105.93880035999997</v>
      </c>
      <c r="S634" s="110">
        <v>26484.700090000002</v>
      </c>
      <c r="T634" s="2" t="s">
        <v>128</v>
      </c>
      <c r="U634" s="2">
        <v>26378.761290000002</v>
      </c>
      <c r="V634" s="2">
        <v>105.9388</v>
      </c>
      <c r="W634" s="110">
        <v>26484.700089999998</v>
      </c>
      <c r="X634" s="2" t="s">
        <v>128</v>
      </c>
      <c r="Y634" s="2">
        <v>26378.761289999999</v>
      </c>
      <c r="Z634" s="2">
        <v>105.93880000000003</v>
      </c>
      <c r="AA634" s="103">
        <f>SUM(AB634:AD634)</f>
        <v>0</v>
      </c>
      <c r="AB634" s="2">
        <f t="shared" si="325"/>
        <v>0</v>
      </c>
      <c r="AC634" s="110">
        <f t="shared" si="325"/>
        <v>0</v>
      </c>
      <c r="AD634" s="112">
        <f t="shared" si="325"/>
        <v>0</v>
      </c>
      <c r="AE634" s="110">
        <f>AF634+AG634+AH634</f>
        <v>0</v>
      </c>
      <c r="AF634" s="2">
        <v>0</v>
      </c>
      <c r="AG634" s="110">
        <v>0</v>
      </c>
      <c r="AH634" s="112">
        <v>0</v>
      </c>
      <c r="AI634" s="110"/>
      <c r="AJ634" s="110"/>
      <c r="AL634" s="3"/>
      <c r="AM634" s="3"/>
    </row>
    <row r="635" spans="1:39" ht="19.899999999999999" customHeight="1" x14ac:dyDescent="0.2">
      <c r="A635" s="115"/>
      <c r="B635" s="121" t="s">
        <v>27</v>
      </c>
      <c r="C635" s="2">
        <v>6908.1858500000008</v>
      </c>
      <c r="D635" s="2">
        <f>C635</f>
        <v>6908.1858500000008</v>
      </c>
      <c r="E635" s="2">
        <v>2876.0351900000001</v>
      </c>
      <c r="F635" s="2">
        <v>2876.0351900000001</v>
      </c>
      <c r="G635" s="110">
        <f>H635+I635+J635</f>
        <v>0</v>
      </c>
      <c r="H635" s="2"/>
      <c r="I635" s="2"/>
      <c r="J635" s="2"/>
      <c r="K635" s="110">
        <f>L635+M635+N635</f>
        <v>0</v>
      </c>
      <c r="L635" s="2"/>
      <c r="M635" s="110"/>
      <c r="N635" s="112"/>
      <c r="O635" s="110">
        <f>P635+Q635+R635</f>
        <v>4088.3289100000275</v>
      </c>
      <c r="P635" s="2">
        <v>0</v>
      </c>
      <c r="Q635" s="2">
        <v>4071.9223903600273</v>
      </c>
      <c r="R635" s="2">
        <v>16.406519640000116</v>
      </c>
      <c r="S635" s="110">
        <f>SUM(T635:V635)</f>
        <v>4032.1506599999884</v>
      </c>
      <c r="T635" s="2">
        <f>SUM(T631)-SUM(T632:T634)</f>
        <v>0</v>
      </c>
      <c r="U635" s="2">
        <f>SUM(U631)-SUM(U632:U634)</f>
        <v>4016.0220599999884</v>
      </c>
      <c r="V635" s="2">
        <f>SUM(V631)-SUM(V632:V634)</f>
        <v>16.128600000000006</v>
      </c>
      <c r="W635" s="110">
        <f>SUM(X635:Z635)</f>
        <v>4032.1506600000175</v>
      </c>
      <c r="X635" s="2">
        <f>SUM(X631)-SUM(X632:X634)</f>
        <v>0</v>
      </c>
      <c r="Y635" s="2">
        <f>SUM(Y631)-SUM(Y632:Y634)</f>
        <v>4016.0220600000175</v>
      </c>
      <c r="Z635" s="2">
        <f>SUM(Z631)-SUM(Z632:Z634)</f>
        <v>16.128599999999778</v>
      </c>
      <c r="AA635" s="103">
        <f>SUM(AB635:AD635)</f>
        <v>2.8876456781290472E-11</v>
      </c>
      <c r="AB635" s="2">
        <f t="shared" si="325"/>
        <v>0</v>
      </c>
      <c r="AC635" s="110">
        <f t="shared" si="325"/>
        <v>2.9103830456733704E-11</v>
      </c>
      <c r="AD635" s="112">
        <f t="shared" si="325"/>
        <v>-2.2737367544323206E-13</v>
      </c>
      <c r="AE635" s="110">
        <f>AF635+AG635+AH635</f>
        <v>0</v>
      </c>
      <c r="AF635" s="2">
        <v>0</v>
      </c>
      <c r="AG635" s="110">
        <v>0</v>
      </c>
      <c r="AH635" s="112">
        <v>0</v>
      </c>
      <c r="AI635" s="110"/>
      <c r="AJ635" s="110"/>
      <c r="AL635" s="3"/>
      <c r="AM635" s="3"/>
    </row>
    <row r="636" spans="1:39" ht="58.5" customHeight="1" x14ac:dyDescent="0.2">
      <c r="A636" s="86">
        <v>108</v>
      </c>
      <c r="B636" s="107" t="s">
        <v>232</v>
      </c>
      <c r="C636" s="24">
        <f>SUM(C637:C640)</f>
        <v>131627.73439</v>
      </c>
      <c r="D636" s="24">
        <f>SUM(D637:D640)</f>
        <v>11445.381389999999</v>
      </c>
      <c r="E636" s="24">
        <v>3136.2613899999997</v>
      </c>
      <c r="F636" s="24">
        <v>3136.2613899999997</v>
      </c>
      <c r="G636" s="108">
        <f t="shared" ref="G636:G650" si="327">H636+I636+J636</f>
        <v>0</v>
      </c>
      <c r="H636" s="108">
        <f>SUM(H637:H640)</f>
        <v>0</v>
      </c>
      <c r="I636" s="108">
        <f>SUM(I637:I640)</f>
        <v>0</v>
      </c>
      <c r="J636" s="108">
        <f>SUM(J637:J640)</f>
        <v>0</v>
      </c>
      <c r="K636" s="108">
        <f t="shared" ref="K636:K650" si="328">L636+M636+N636</f>
        <v>0</v>
      </c>
      <c r="L636" s="24">
        <f>SUM(L637:L640)</f>
        <v>0</v>
      </c>
      <c r="M636" s="24">
        <f>SUM(M637:M640)</f>
        <v>0</v>
      </c>
      <c r="N636" s="24">
        <f>SUM(N637:N640)</f>
        <v>0</v>
      </c>
      <c r="O636" s="108">
        <f t="shared" ref="O636:O650" si="329">P636+Q636+R636</f>
        <v>1800.7000000000003</v>
      </c>
      <c r="P636" s="24">
        <v>0</v>
      </c>
      <c r="Q636" s="24">
        <v>1798.8000000000002</v>
      </c>
      <c r="R636" s="24">
        <v>1.9000000000000001</v>
      </c>
      <c r="S636" s="110">
        <f>SUM(T636,U636,V636)</f>
        <v>1798.96</v>
      </c>
      <c r="T636" s="2">
        <v>0</v>
      </c>
      <c r="U636" s="2">
        <v>1797.16104</v>
      </c>
      <c r="V636" s="2">
        <v>1.7989600000000001</v>
      </c>
      <c r="W636" s="29">
        <f>SUM(X636,Y636,Z636)</f>
        <v>1798.96</v>
      </c>
      <c r="X636" s="111">
        <v>0</v>
      </c>
      <c r="Y636" s="111">
        <v>1797.16104</v>
      </c>
      <c r="Z636" s="111">
        <v>1.7989600000000001</v>
      </c>
      <c r="AA636" s="103">
        <f t="shared" ref="AA636:AA650" si="330">SUM(AB636:AD636)</f>
        <v>0</v>
      </c>
      <c r="AB636" s="2">
        <f t="shared" ref="AB636:AB650" si="331">SUM(X636,H636)-SUM(L636)-SUM(T636,-AF636)</f>
        <v>0</v>
      </c>
      <c r="AC636" s="110">
        <f t="shared" ref="AC636:AD650" si="332">SUM(Y636,I636)-SUM(M636)-SUM(U636,-AG636)</f>
        <v>0</v>
      </c>
      <c r="AD636" s="112">
        <f t="shared" si="332"/>
        <v>0</v>
      </c>
      <c r="AE636" s="29">
        <f t="shared" ref="AE636:AE650" si="333">AF636+AG636+AH636</f>
        <v>0</v>
      </c>
      <c r="AF636" s="111">
        <f>SUM(AF637:AF640)</f>
        <v>0</v>
      </c>
      <c r="AG636" s="29">
        <f t="shared" ref="AG636:AH636" si="334">SUM(AG637:AG640)</f>
        <v>0</v>
      </c>
      <c r="AH636" s="113">
        <f t="shared" si="334"/>
        <v>0</v>
      </c>
      <c r="AI636" s="29"/>
      <c r="AJ636" s="29"/>
      <c r="AL636" s="3"/>
      <c r="AM636" s="3"/>
    </row>
    <row r="637" spans="1:39" ht="19.899999999999999" customHeight="1" x14ac:dyDescent="0.2">
      <c r="A637" s="86"/>
      <c r="B637" s="121" t="s">
        <v>24</v>
      </c>
      <c r="C637" s="2">
        <v>4799.3389999999999</v>
      </c>
      <c r="D637" s="2">
        <f>C637</f>
        <v>4799.3389999999999</v>
      </c>
      <c r="E637" s="2">
        <v>3000.3789999999999</v>
      </c>
      <c r="F637" s="2">
        <v>3000.3789999999999</v>
      </c>
      <c r="G637" s="110">
        <f t="shared" si="327"/>
        <v>0</v>
      </c>
      <c r="H637" s="2"/>
      <c r="I637" s="2"/>
      <c r="J637" s="2"/>
      <c r="K637" s="110">
        <f t="shared" si="328"/>
        <v>0</v>
      </c>
      <c r="L637" s="2"/>
      <c r="M637" s="110"/>
      <c r="N637" s="112"/>
      <c r="O637" s="110">
        <f t="shared" si="329"/>
        <v>1798.96</v>
      </c>
      <c r="P637" s="2">
        <v>0</v>
      </c>
      <c r="Q637" s="2">
        <v>1797.16104</v>
      </c>
      <c r="R637" s="2">
        <v>1.7989600000000001</v>
      </c>
      <c r="S637" s="110">
        <v>1798.96</v>
      </c>
      <c r="T637" s="2" t="s">
        <v>128</v>
      </c>
      <c r="U637" s="2">
        <v>1797.16104</v>
      </c>
      <c r="V637" s="2">
        <v>1.7989600000000001</v>
      </c>
      <c r="W637" s="110">
        <v>1798.96</v>
      </c>
      <c r="X637" s="2" t="s">
        <v>128</v>
      </c>
      <c r="Y637" s="2">
        <v>1797.16104</v>
      </c>
      <c r="Z637" s="2">
        <v>1.7989600000000001</v>
      </c>
      <c r="AA637" s="103">
        <f t="shared" si="330"/>
        <v>0</v>
      </c>
      <c r="AB637" s="2">
        <f t="shared" si="331"/>
        <v>0</v>
      </c>
      <c r="AC637" s="110">
        <f t="shared" si="332"/>
        <v>0</v>
      </c>
      <c r="AD637" s="112">
        <f t="shared" si="332"/>
        <v>0</v>
      </c>
      <c r="AE637" s="110">
        <f t="shared" si="333"/>
        <v>0</v>
      </c>
      <c r="AF637" s="2">
        <v>0</v>
      </c>
      <c r="AG637" s="110">
        <v>0</v>
      </c>
      <c r="AH637" s="112">
        <v>0</v>
      </c>
      <c r="AI637" s="110"/>
      <c r="AJ637" s="110"/>
      <c r="AL637" s="3"/>
      <c r="AM637" s="3"/>
    </row>
    <row r="638" spans="1:39" ht="19.899999999999999" customHeight="1" x14ac:dyDescent="0.2">
      <c r="A638" s="86"/>
      <c r="B638" s="121" t="s">
        <v>25</v>
      </c>
      <c r="C638" s="2">
        <v>115865.06299999999</v>
      </c>
      <c r="D638" s="2"/>
      <c r="E638" s="2">
        <v>0</v>
      </c>
      <c r="F638" s="2">
        <v>0</v>
      </c>
      <c r="G638" s="110">
        <f t="shared" si="327"/>
        <v>0</v>
      </c>
      <c r="H638" s="2"/>
      <c r="I638" s="2"/>
      <c r="J638" s="2"/>
      <c r="K638" s="110">
        <f t="shared" si="328"/>
        <v>0</v>
      </c>
      <c r="L638" s="2"/>
      <c r="M638" s="110"/>
      <c r="N638" s="112"/>
      <c r="O638" s="110">
        <f t="shared" si="329"/>
        <v>0</v>
      </c>
      <c r="P638" s="2">
        <v>0</v>
      </c>
      <c r="Q638" s="2">
        <v>0</v>
      </c>
      <c r="R638" s="2">
        <v>0</v>
      </c>
      <c r="S638" s="110">
        <v>0</v>
      </c>
      <c r="T638" s="2" t="s">
        <v>128</v>
      </c>
      <c r="U638" s="2" t="s">
        <v>128</v>
      </c>
      <c r="V638" s="2" t="s">
        <v>128</v>
      </c>
      <c r="W638" s="110">
        <v>0</v>
      </c>
      <c r="X638" s="2" t="s">
        <v>128</v>
      </c>
      <c r="Y638" s="2" t="s">
        <v>128</v>
      </c>
      <c r="Z638" s="2" t="s">
        <v>128</v>
      </c>
      <c r="AA638" s="103">
        <f t="shared" si="330"/>
        <v>0</v>
      </c>
      <c r="AB638" s="2">
        <f t="shared" si="331"/>
        <v>0</v>
      </c>
      <c r="AC638" s="110">
        <f t="shared" si="332"/>
        <v>0</v>
      </c>
      <c r="AD638" s="112">
        <f t="shared" si="332"/>
        <v>0</v>
      </c>
      <c r="AE638" s="110">
        <f t="shared" si="333"/>
        <v>0</v>
      </c>
      <c r="AF638" s="2">
        <v>0</v>
      </c>
      <c r="AG638" s="110">
        <v>0</v>
      </c>
      <c r="AH638" s="112">
        <v>0</v>
      </c>
      <c r="AI638" s="110"/>
      <c r="AJ638" s="110"/>
      <c r="AL638" s="3"/>
      <c r="AM638" s="3"/>
    </row>
    <row r="639" spans="1:39" ht="19.899999999999999" customHeight="1" x14ac:dyDescent="0.2">
      <c r="A639" s="86"/>
      <c r="B639" s="121" t="s">
        <v>26</v>
      </c>
      <c r="C639" s="2">
        <v>4317.29</v>
      </c>
      <c r="D639" s="2"/>
      <c r="E639" s="2">
        <v>0</v>
      </c>
      <c r="F639" s="2">
        <v>0</v>
      </c>
      <c r="G639" s="110">
        <f t="shared" si="327"/>
        <v>0</v>
      </c>
      <c r="H639" s="2"/>
      <c r="I639" s="2"/>
      <c r="J639" s="2"/>
      <c r="K639" s="110">
        <f t="shared" si="328"/>
        <v>0</v>
      </c>
      <c r="L639" s="2"/>
      <c r="M639" s="110"/>
      <c r="N639" s="112"/>
      <c r="O639" s="110">
        <f t="shared" si="329"/>
        <v>0</v>
      </c>
      <c r="P639" s="2">
        <v>0</v>
      </c>
      <c r="Q639" s="2">
        <v>0</v>
      </c>
      <c r="R639" s="2">
        <v>0</v>
      </c>
      <c r="S639" s="110">
        <v>0</v>
      </c>
      <c r="T639" s="2" t="s">
        <v>128</v>
      </c>
      <c r="U639" s="2" t="s">
        <v>128</v>
      </c>
      <c r="V639" s="2" t="s">
        <v>128</v>
      </c>
      <c r="W639" s="110">
        <v>0</v>
      </c>
      <c r="X639" s="2" t="s">
        <v>128</v>
      </c>
      <c r="Y639" s="2" t="s">
        <v>128</v>
      </c>
      <c r="Z639" s="2" t="s">
        <v>128</v>
      </c>
      <c r="AA639" s="103">
        <f t="shared" si="330"/>
        <v>0</v>
      </c>
      <c r="AB639" s="2">
        <f t="shared" si="331"/>
        <v>0</v>
      </c>
      <c r="AC639" s="110">
        <f t="shared" si="332"/>
        <v>0</v>
      </c>
      <c r="AD639" s="112">
        <f t="shared" si="332"/>
        <v>0</v>
      </c>
      <c r="AE639" s="110">
        <f t="shared" si="333"/>
        <v>0</v>
      </c>
      <c r="AF639" s="2">
        <v>0</v>
      </c>
      <c r="AG639" s="110">
        <v>0</v>
      </c>
      <c r="AH639" s="112">
        <v>0</v>
      </c>
      <c r="AI639" s="110"/>
      <c r="AJ639" s="110"/>
      <c r="AL639" s="3"/>
      <c r="AM639" s="3"/>
    </row>
    <row r="640" spans="1:39" ht="19.899999999999999" customHeight="1" x14ac:dyDescent="0.2">
      <c r="A640" s="86"/>
      <c r="B640" s="121" t="s">
        <v>27</v>
      </c>
      <c r="C640" s="2">
        <v>6646.0423899999996</v>
      </c>
      <c r="D640" s="2">
        <f>C640</f>
        <v>6646.0423899999996</v>
      </c>
      <c r="E640" s="2">
        <v>135.88238999999999</v>
      </c>
      <c r="F640" s="2">
        <v>135.88238999999999</v>
      </c>
      <c r="G640" s="110">
        <f t="shared" si="327"/>
        <v>0</v>
      </c>
      <c r="H640" s="2"/>
      <c r="I640" s="2"/>
      <c r="J640" s="2"/>
      <c r="K640" s="110">
        <f t="shared" si="328"/>
        <v>0</v>
      </c>
      <c r="L640" s="2"/>
      <c r="M640" s="110"/>
      <c r="N640" s="112"/>
      <c r="O640" s="110">
        <f t="shared" si="329"/>
        <v>1.7400000000002247</v>
      </c>
      <c r="P640" s="2">
        <v>0</v>
      </c>
      <c r="Q640" s="2">
        <v>1.6389600000002247</v>
      </c>
      <c r="R640" s="2">
        <v>0.10104000000000002</v>
      </c>
      <c r="S640" s="110">
        <f>SUM(T640:V640)</f>
        <v>0</v>
      </c>
      <c r="T640" s="2">
        <f>SUM(T636)-SUM(T637:T639)</f>
        <v>0</v>
      </c>
      <c r="U640" s="2">
        <f>SUM(U636)-SUM(U637:U639)</f>
        <v>0</v>
      </c>
      <c r="V640" s="2">
        <f>SUM(V636)-SUM(V637:V639)</f>
        <v>0</v>
      </c>
      <c r="W640" s="110">
        <f>SUM(X640:Z640)</f>
        <v>0</v>
      </c>
      <c r="X640" s="2">
        <f>SUM(X636)-SUM(X637:X639)</f>
        <v>0</v>
      </c>
      <c r="Y640" s="2">
        <f>SUM(Y636)-SUM(Y637:Y639)</f>
        <v>0</v>
      </c>
      <c r="Z640" s="2">
        <f>SUM(Z636)-SUM(Z637:Z639)</f>
        <v>0</v>
      </c>
      <c r="AA640" s="103">
        <f t="shared" si="330"/>
        <v>0</v>
      </c>
      <c r="AB640" s="2">
        <f t="shared" si="331"/>
        <v>0</v>
      </c>
      <c r="AC640" s="110">
        <f t="shared" si="332"/>
        <v>0</v>
      </c>
      <c r="AD640" s="112">
        <f t="shared" si="332"/>
        <v>0</v>
      </c>
      <c r="AE640" s="110">
        <f t="shared" si="333"/>
        <v>0</v>
      </c>
      <c r="AF640" s="2">
        <v>0</v>
      </c>
      <c r="AG640" s="110">
        <v>0</v>
      </c>
      <c r="AH640" s="112">
        <v>0</v>
      </c>
      <c r="AI640" s="110"/>
      <c r="AJ640" s="110"/>
      <c r="AL640" s="3"/>
      <c r="AM640" s="3"/>
    </row>
    <row r="641" spans="1:39" ht="66.75" customHeight="1" x14ac:dyDescent="0.2">
      <c r="A641" s="86">
        <v>109</v>
      </c>
      <c r="B641" s="107" t="s">
        <v>233</v>
      </c>
      <c r="C641" s="24">
        <f>SUM(C642:C645)</f>
        <v>3907.1845899999998</v>
      </c>
      <c r="D641" s="24">
        <f>SUM(D642:D645)</f>
        <v>3907.1845899999998</v>
      </c>
      <c r="E641" s="24">
        <v>0</v>
      </c>
      <c r="F641" s="24">
        <v>0</v>
      </c>
      <c r="G641" s="108">
        <f t="shared" si="327"/>
        <v>0</v>
      </c>
      <c r="H641" s="108">
        <f>SUM(H642:H645)</f>
        <v>0</v>
      </c>
      <c r="I641" s="108">
        <f>SUM(I642:I645)</f>
        <v>0</v>
      </c>
      <c r="J641" s="108">
        <f>SUM(J642:J645)</f>
        <v>0</v>
      </c>
      <c r="K641" s="108">
        <f t="shared" si="328"/>
        <v>0</v>
      </c>
      <c r="L641" s="24">
        <f>SUM(L642:L645)</f>
        <v>0</v>
      </c>
      <c r="M641" s="24">
        <f>SUM(M642:M645)</f>
        <v>0</v>
      </c>
      <c r="N641" s="24">
        <f>SUM(N642:N645)</f>
        <v>0</v>
      </c>
      <c r="O641" s="108">
        <f t="shared" si="329"/>
        <v>1169.3</v>
      </c>
      <c r="P641" s="24">
        <v>0</v>
      </c>
      <c r="Q641" s="24">
        <v>1164.5999999999999</v>
      </c>
      <c r="R641" s="24">
        <v>4.6999999999999993</v>
      </c>
      <c r="S641" s="110">
        <f>SUM(T641,U641,V641)</f>
        <v>1169.2615599999999</v>
      </c>
      <c r="T641" s="2">
        <v>0</v>
      </c>
      <c r="U641" s="2">
        <v>1164.5845199999999</v>
      </c>
      <c r="V641" s="2">
        <v>4.6770400000000008</v>
      </c>
      <c r="W641" s="29">
        <f>SUM(X641,Y641,Z641)</f>
        <v>1169.2615599999999</v>
      </c>
      <c r="X641" s="111">
        <v>0</v>
      </c>
      <c r="Y641" s="111">
        <v>1164.5845199999999</v>
      </c>
      <c r="Z641" s="111">
        <v>4.6770399999999999</v>
      </c>
      <c r="AA641" s="103">
        <f t="shared" si="330"/>
        <v>0</v>
      </c>
      <c r="AB641" s="2">
        <f t="shared" si="331"/>
        <v>0</v>
      </c>
      <c r="AC641" s="110">
        <f t="shared" si="332"/>
        <v>0</v>
      </c>
      <c r="AD641" s="112">
        <f t="shared" si="332"/>
        <v>0</v>
      </c>
      <c r="AE641" s="29">
        <f t="shared" si="333"/>
        <v>0</v>
      </c>
      <c r="AF641" s="111">
        <f>SUM(AF642:AF645)</f>
        <v>0</v>
      </c>
      <c r="AG641" s="29">
        <f t="shared" ref="AG641:AH641" si="335">SUM(AG642:AG645)</f>
        <v>0</v>
      </c>
      <c r="AH641" s="113">
        <f t="shared" si="335"/>
        <v>0</v>
      </c>
      <c r="AI641" s="29"/>
      <c r="AJ641" s="29"/>
      <c r="AL641" s="3"/>
      <c r="AM641" s="3"/>
    </row>
    <row r="642" spans="1:39" ht="19.899999999999999" customHeight="1" x14ac:dyDescent="0.2">
      <c r="A642" s="86"/>
      <c r="B642" s="121" t="s">
        <v>24</v>
      </c>
      <c r="C642" s="2">
        <v>3800</v>
      </c>
      <c r="D642" s="2">
        <f>C642</f>
        <v>3800</v>
      </c>
      <c r="E642" s="2">
        <v>0</v>
      </c>
      <c r="F642" s="2">
        <v>0</v>
      </c>
      <c r="G642" s="110">
        <f t="shared" si="327"/>
        <v>0</v>
      </c>
      <c r="H642" s="2"/>
      <c r="I642" s="2"/>
      <c r="J642" s="2"/>
      <c r="K642" s="110">
        <f t="shared" si="328"/>
        <v>0</v>
      </c>
      <c r="L642" s="2"/>
      <c r="M642" s="110"/>
      <c r="N642" s="112"/>
      <c r="O642" s="110">
        <f t="shared" si="329"/>
        <v>1137.1855700000001</v>
      </c>
      <c r="P642" s="2">
        <v>0</v>
      </c>
      <c r="Q642" s="2">
        <v>1132.63687</v>
      </c>
      <c r="R642" s="2">
        <v>4.5487000000000002</v>
      </c>
      <c r="S642" s="110">
        <v>1137.1855699999999</v>
      </c>
      <c r="T642" s="2" t="s">
        <v>128</v>
      </c>
      <c r="U642" s="2">
        <v>1132.6368299999999</v>
      </c>
      <c r="V642" s="2">
        <v>4.5487400000000004</v>
      </c>
      <c r="W642" s="110">
        <v>1137.1855700000001</v>
      </c>
      <c r="X642" s="2" t="s">
        <v>128</v>
      </c>
      <c r="Y642" s="2">
        <v>1132.6368299999999</v>
      </c>
      <c r="Z642" s="2">
        <v>4.5487399999999996</v>
      </c>
      <c r="AA642" s="103">
        <f t="shared" si="330"/>
        <v>0</v>
      </c>
      <c r="AB642" s="2">
        <f t="shared" si="331"/>
        <v>0</v>
      </c>
      <c r="AC642" s="110">
        <f t="shared" si="332"/>
        <v>0</v>
      </c>
      <c r="AD642" s="112">
        <f t="shared" si="332"/>
        <v>0</v>
      </c>
      <c r="AE642" s="110">
        <f t="shared" si="333"/>
        <v>0</v>
      </c>
      <c r="AF642" s="2">
        <v>0</v>
      </c>
      <c r="AG642" s="110">
        <v>0</v>
      </c>
      <c r="AH642" s="112">
        <v>0</v>
      </c>
      <c r="AI642" s="110"/>
      <c r="AJ642" s="110"/>
      <c r="AL642" s="3"/>
      <c r="AM642" s="3"/>
    </row>
    <row r="643" spans="1:39" ht="19.899999999999999" customHeight="1" x14ac:dyDescent="0.2">
      <c r="A643" s="86"/>
      <c r="B643" s="121" t="s">
        <v>25</v>
      </c>
      <c r="C643" s="2">
        <v>0</v>
      </c>
      <c r="D643" s="2"/>
      <c r="E643" s="2">
        <v>0</v>
      </c>
      <c r="F643" s="2">
        <v>0</v>
      </c>
      <c r="G643" s="110">
        <f t="shared" si="327"/>
        <v>0</v>
      </c>
      <c r="H643" s="2"/>
      <c r="I643" s="2"/>
      <c r="J643" s="2"/>
      <c r="K643" s="110">
        <f t="shared" si="328"/>
        <v>0</v>
      </c>
      <c r="L643" s="2"/>
      <c r="M643" s="110"/>
      <c r="N643" s="112"/>
      <c r="O643" s="110">
        <f t="shared" si="329"/>
        <v>0</v>
      </c>
      <c r="P643" s="2">
        <v>0</v>
      </c>
      <c r="Q643" s="2">
        <v>0</v>
      </c>
      <c r="R643" s="2">
        <v>0</v>
      </c>
      <c r="S643" s="110">
        <v>0</v>
      </c>
      <c r="T643" s="2" t="s">
        <v>128</v>
      </c>
      <c r="U643" s="2" t="s">
        <v>128</v>
      </c>
      <c r="V643" s="2" t="s">
        <v>128</v>
      </c>
      <c r="W643" s="110">
        <v>0</v>
      </c>
      <c r="X643" s="2" t="s">
        <v>128</v>
      </c>
      <c r="Y643" s="2" t="s">
        <v>128</v>
      </c>
      <c r="Z643" s="2" t="s">
        <v>128</v>
      </c>
      <c r="AA643" s="103">
        <f t="shared" si="330"/>
        <v>0</v>
      </c>
      <c r="AB643" s="2">
        <f t="shared" si="331"/>
        <v>0</v>
      </c>
      <c r="AC643" s="110">
        <f t="shared" si="332"/>
        <v>0</v>
      </c>
      <c r="AD643" s="112">
        <f t="shared" si="332"/>
        <v>0</v>
      </c>
      <c r="AE643" s="110">
        <f t="shared" si="333"/>
        <v>0</v>
      </c>
      <c r="AF643" s="2">
        <v>0</v>
      </c>
      <c r="AG643" s="110">
        <v>0</v>
      </c>
      <c r="AH643" s="112">
        <v>0</v>
      </c>
      <c r="AI643" s="110"/>
      <c r="AJ643" s="110"/>
      <c r="AL643" s="3"/>
      <c r="AM643" s="3"/>
    </row>
    <row r="644" spans="1:39" ht="19.899999999999999" customHeight="1" x14ac:dyDescent="0.2">
      <c r="A644" s="86"/>
      <c r="B644" s="121" t="s">
        <v>26</v>
      </c>
      <c r="C644" s="2">
        <v>0</v>
      </c>
      <c r="D644" s="2"/>
      <c r="E644" s="2">
        <v>0</v>
      </c>
      <c r="F644" s="2">
        <v>0</v>
      </c>
      <c r="G644" s="110">
        <f t="shared" si="327"/>
        <v>0</v>
      </c>
      <c r="H644" s="2"/>
      <c r="I644" s="2"/>
      <c r="J644" s="2"/>
      <c r="K644" s="110">
        <f t="shared" si="328"/>
        <v>0</v>
      </c>
      <c r="L644" s="2"/>
      <c r="M644" s="110"/>
      <c r="N644" s="112"/>
      <c r="O644" s="110">
        <f t="shared" si="329"/>
        <v>0</v>
      </c>
      <c r="P644" s="2">
        <v>0</v>
      </c>
      <c r="Q644" s="2">
        <v>0</v>
      </c>
      <c r="R644" s="2">
        <v>0</v>
      </c>
      <c r="S644" s="110">
        <v>0</v>
      </c>
      <c r="T644" s="2" t="s">
        <v>128</v>
      </c>
      <c r="U644" s="2" t="s">
        <v>128</v>
      </c>
      <c r="V644" s="2" t="s">
        <v>128</v>
      </c>
      <c r="W644" s="110">
        <v>0</v>
      </c>
      <c r="X644" s="2" t="s">
        <v>128</v>
      </c>
      <c r="Y644" s="2" t="s">
        <v>128</v>
      </c>
      <c r="Z644" s="2" t="s">
        <v>128</v>
      </c>
      <c r="AA644" s="103">
        <f t="shared" si="330"/>
        <v>0</v>
      </c>
      <c r="AB644" s="2">
        <f t="shared" si="331"/>
        <v>0</v>
      </c>
      <c r="AC644" s="110">
        <f t="shared" si="332"/>
        <v>0</v>
      </c>
      <c r="AD644" s="112">
        <f t="shared" si="332"/>
        <v>0</v>
      </c>
      <c r="AE644" s="110">
        <f t="shared" si="333"/>
        <v>0</v>
      </c>
      <c r="AF644" s="2">
        <v>0</v>
      </c>
      <c r="AG644" s="110">
        <v>0</v>
      </c>
      <c r="AH644" s="112">
        <v>0</v>
      </c>
      <c r="AI644" s="110"/>
      <c r="AJ644" s="110"/>
      <c r="AL644" s="3"/>
      <c r="AM644" s="3"/>
    </row>
    <row r="645" spans="1:39" ht="19.899999999999999" customHeight="1" x14ac:dyDescent="0.2">
      <c r="A645" s="86"/>
      <c r="B645" s="121" t="s">
        <v>27</v>
      </c>
      <c r="C645" s="2">
        <v>107.18459</v>
      </c>
      <c r="D645" s="2">
        <f>C645</f>
        <v>107.18459</v>
      </c>
      <c r="E645" s="2">
        <v>0</v>
      </c>
      <c r="F645" s="2">
        <v>0</v>
      </c>
      <c r="G645" s="110">
        <f t="shared" si="327"/>
        <v>0</v>
      </c>
      <c r="H645" s="2"/>
      <c r="I645" s="2"/>
      <c r="J645" s="2"/>
      <c r="K645" s="110">
        <f t="shared" si="328"/>
        <v>0</v>
      </c>
      <c r="L645" s="2"/>
      <c r="M645" s="110"/>
      <c r="N645" s="112"/>
      <c r="O645" s="110">
        <f t="shared" si="329"/>
        <v>32.114429999999899</v>
      </c>
      <c r="P645" s="2">
        <v>0</v>
      </c>
      <c r="Q645" s="2">
        <v>31.9631299999999</v>
      </c>
      <c r="R645" s="2">
        <v>0.1512999999999988</v>
      </c>
      <c r="S645" s="110">
        <f>SUM(T645:V645)</f>
        <v>32.075989999999969</v>
      </c>
      <c r="T645" s="2">
        <f>SUM(T641)-SUM(T642:T644)</f>
        <v>0</v>
      </c>
      <c r="U645" s="2">
        <f>SUM(U641)-SUM(U642:U644)</f>
        <v>31.947689999999966</v>
      </c>
      <c r="V645" s="2">
        <f>SUM(V641)-SUM(V642:V644)</f>
        <v>0.1283000000000003</v>
      </c>
      <c r="W645" s="110">
        <f>SUM(X645:Z645)</f>
        <v>32.075989999999969</v>
      </c>
      <c r="X645" s="2">
        <f>SUM(X641)-SUM(X642:X644)</f>
        <v>0</v>
      </c>
      <c r="Y645" s="2">
        <f>SUM(Y641)-SUM(Y642:Y644)</f>
        <v>31.947689999999966</v>
      </c>
      <c r="Z645" s="2">
        <f>SUM(Z641)-SUM(Z642:Z644)</f>
        <v>0.1283000000000003</v>
      </c>
      <c r="AA645" s="103">
        <f t="shared" si="330"/>
        <v>0</v>
      </c>
      <c r="AB645" s="2">
        <f t="shared" si="331"/>
        <v>0</v>
      </c>
      <c r="AC645" s="110">
        <f t="shared" si="332"/>
        <v>0</v>
      </c>
      <c r="AD645" s="112">
        <f t="shared" si="332"/>
        <v>0</v>
      </c>
      <c r="AE645" s="110">
        <f t="shared" si="333"/>
        <v>0</v>
      </c>
      <c r="AF645" s="2">
        <v>0</v>
      </c>
      <c r="AG645" s="110">
        <v>0</v>
      </c>
      <c r="AH645" s="112">
        <v>0</v>
      </c>
      <c r="AI645" s="110"/>
      <c r="AJ645" s="110"/>
      <c r="AL645" s="3"/>
      <c r="AM645" s="3"/>
    </row>
    <row r="646" spans="1:39" ht="58.5" customHeight="1" x14ac:dyDescent="0.2">
      <c r="A646" s="86">
        <v>110</v>
      </c>
      <c r="B646" s="107" t="s">
        <v>234</v>
      </c>
      <c r="C646" s="24">
        <f>SUM(C647:C650)</f>
        <v>156633.69992000001</v>
      </c>
      <c r="D646" s="24">
        <f>SUM(D647:D650)</f>
        <v>8095.3029200000001</v>
      </c>
      <c r="E646" s="24">
        <v>1252.8792100000001</v>
      </c>
      <c r="F646" s="24">
        <v>1252.8792100000001</v>
      </c>
      <c r="G646" s="108">
        <f t="shared" si="327"/>
        <v>0</v>
      </c>
      <c r="H646" s="108">
        <f>SUM(H647:H650)</f>
        <v>0</v>
      </c>
      <c r="I646" s="108">
        <f>SUM(I647:I650)</f>
        <v>0</v>
      </c>
      <c r="J646" s="108">
        <f>SUM(J647:J650)</f>
        <v>0</v>
      </c>
      <c r="K646" s="108">
        <f t="shared" si="328"/>
        <v>2.1370200000000001</v>
      </c>
      <c r="L646" s="24">
        <f>SUM(L647:L650)</f>
        <v>0</v>
      </c>
      <c r="M646" s="24">
        <f>SUM(M647:M650)</f>
        <v>0</v>
      </c>
      <c r="N646" s="24">
        <f>SUM(N647:N650)</f>
        <v>2.1370200000000001</v>
      </c>
      <c r="O646" s="108">
        <f t="shared" si="329"/>
        <v>890.8</v>
      </c>
      <c r="P646" s="24">
        <v>0</v>
      </c>
      <c r="Q646" s="24">
        <v>889</v>
      </c>
      <c r="R646" s="24">
        <v>1.8</v>
      </c>
      <c r="S646" s="110">
        <f>SUM(T646,U646,V646)</f>
        <v>888.28669000000002</v>
      </c>
      <c r="T646" s="2">
        <v>0</v>
      </c>
      <c r="U646" s="2">
        <v>623.29660000000001</v>
      </c>
      <c r="V646" s="2">
        <v>264.99009000000001</v>
      </c>
      <c r="W646" s="29">
        <f>SUM(X646,Y646,Z646)</f>
        <v>890.42371000000003</v>
      </c>
      <c r="X646" s="111">
        <v>0</v>
      </c>
      <c r="Y646" s="111">
        <v>623.29660000000001</v>
      </c>
      <c r="Z646" s="111">
        <v>267.12711000000002</v>
      </c>
      <c r="AA646" s="103">
        <f t="shared" si="330"/>
        <v>0</v>
      </c>
      <c r="AB646" s="2">
        <f t="shared" si="331"/>
        <v>0</v>
      </c>
      <c r="AC646" s="110">
        <f t="shared" si="332"/>
        <v>0</v>
      </c>
      <c r="AD646" s="112">
        <f t="shared" si="332"/>
        <v>0</v>
      </c>
      <c r="AE646" s="29">
        <f t="shared" si="333"/>
        <v>0</v>
      </c>
      <c r="AF646" s="111">
        <f>SUM(AF647:AF650)</f>
        <v>0</v>
      </c>
      <c r="AG646" s="29">
        <f t="shared" ref="AG646:AH646" si="336">SUM(AG647:AG650)</f>
        <v>0</v>
      </c>
      <c r="AH646" s="113">
        <f t="shared" si="336"/>
        <v>0</v>
      </c>
      <c r="AI646" s="29"/>
      <c r="AJ646" s="29"/>
      <c r="AL646" s="3"/>
      <c r="AM646" s="3"/>
    </row>
    <row r="647" spans="1:39" ht="19.899999999999999" customHeight="1" x14ac:dyDescent="0.2">
      <c r="A647" s="86"/>
      <c r="B647" s="121" t="s">
        <v>24</v>
      </c>
      <c r="C647" s="2">
        <v>2088.14086</v>
      </c>
      <c r="D647" s="2">
        <f>C647</f>
        <v>2088.14086</v>
      </c>
      <c r="E647" s="2">
        <v>1197.7171499999999</v>
      </c>
      <c r="F647" s="2">
        <v>1197.7171499999999</v>
      </c>
      <c r="G647" s="110">
        <f t="shared" si="327"/>
        <v>0</v>
      </c>
      <c r="H647" s="2"/>
      <c r="I647" s="2"/>
      <c r="J647" s="2"/>
      <c r="K647" s="110">
        <f t="shared" si="328"/>
        <v>2.1370200000000001</v>
      </c>
      <c r="L647" s="2"/>
      <c r="M647" s="110"/>
      <c r="N647" s="112">
        <v>2.1370200000000001</v>
      </c>
      <c r="O647" s="110">
        <f t="shared" si="329"/>
        <v>890.42371000000003</v>
      </c>
      <c r="P647" s="2">
        <v>0</v>
      </c>
      <c r="Q647" s="2">
        <v>888.64286258000004</v>
      </c>
      <c r="R647" s="2">
        <v>1.7808474200000002</v>
      </c>
      <c r="S647" s="110">
        <v>888.28669000000002</v>
      </c>
      <c r="T647" s="2" t="s">
        <v>128</v>
      </c>
      <c r="U647" s="2">
        <v>623.29660000000001</v>
      </c>
      <c r="V647" s="2">
        <v>264.99009000000001</v>
      </c>
      <c r="W647" s="110">
        <v>890.42371000000003</v>
      </c>
      <c r="X647" s="2" t="s">
        <v>128</v>
      </c>
      <c r="Y647" s="2">
        <v>623.29660000000001</v>
      </c>
      <c r="Z647" s="2">
        <v>267.12711000000002</v>
      </c>
      <c r="AA647" s="103">
        <f t="shared" si="330"/>
        <v>0</v>
      </c>
      <c r="AB647" s="2">
        <f t="shared" si="331"/>
        <v>0</v>
      </c>
      <c r="AC647" s="110">
        <f t="shared" si="332"/>
        <v>0</v>
      </c>
      <c r="AD647" s="112">
        <f t="shared" si="332"/>
        <v>0</v>
      </c>
      <c r="AE647" s="110">
        <f t="shared" si="333"/>
        <v>0</v>
      </c>
      <c r="AF647" s="2">
        <v>0</v>
      </c>
      <c r="AG647" s="110">
        <v>0</v>
      </c>
      <c r="AH647" s="112">
        <v>0</v>
      </c>
      <c r="AI647" s="110"/>
      <c r="AJ647" s="110"/>
      <c r="AL647" s="3"/>
      <c r="AM647" s="3"/>
    </row>
    <row r="648" spans="1:39" ht="19.899999999999999" customHeight="1" x14ac:dyDescent="0.2">
      <c r="A648" s="86"/>
      <c r="B648" s="121" t="s">
        <v>25</v>
      </c>
      <c r="C648" s="2">
        <v>110892.967</v>
      </c>
      <c r="D648" s="2"/>
      <c r="E648" s="2">
        <v>0</v>
      </c>
      <c r="F648" s="2">
        <v>0</v>
      </c>
      <c r="G648" s="110">
        <f t="shared" si="327"/>
        <v>0</v>
      </c>
      <c r="H648" s="2"/>
      <c r="I648" s="2"/>
      <c r="J648" s="2"/>
      <c r="K648" s="110">
        <f t="shared" si="328"/>
        <v>0</v>
      </c>
      <c r="L648" s="2"/>
      <c r="M648" s="110"/>
      <c r="N648" s="112"/>
      <c r="O648" s="110">
        <f t="shared" si="329"/>
        <v>0</v>
      </c>
      <c r="P648" s="2">
        <v>0</v>
      </c>
      <c r="Q648" s="2">
        <v>0</v>
      </c>
      <c r="R648" s="2">
        <v>0</v>
      </c>
      <c r="S648" s="110">
        <v>0</v>
      </c>
      <c r="T648" s="2" t="s">
        <v>128</v>
      </c>
      <c r="U648" s="2" t="s">
        <v>128</v>
      </c>
      <c r="V648" s="2" t="s">
        <v>128</v>
      </c>
      <c r="W648" s="110">
        <v>0</v>
      </c>
      <c r="X648" s="2" t="s">
        <v>128</v>
      </c>
      <c r="Y648" s="2" t="s">
        <v>128</v>
      </c>
      <c r="Z648" s="2" t="s">
        <v>128</v>
      </c>
      <c r="AA648" s="103">
        <f t="shared" si="330"/>
        <v>0</v>
      </c>
      <c r="AB648" s="2">
        <f t="shared" si="331"/>
        <v>0</v>
      </c>
      <c r="AC648" s="110">
        <f t="shared" si="332"/>
        <v>0</v>
      </c>
      <c r="AD648" s="112">
        <f t="shared" si="332"/>
        <v>0</v>
      </c>
      <c r="AE648" s="110">
        <f t="shared" si="333"/>
        <v>0</v>
      </c>
      <c r="AF648" s="2">
        <v>0</v>
      </c>
      <c r="AG648" s="110">
        <v>0</v>
      </c>
      <c r="AH648" s="112">
        <v>0</v>
      </c>
      <c r="AI648" s="110"/>
      <c r="AJ648" s="110"/>
      <c r="AL648" s="3"/>
      <c r="AM648" s="3"/>
    </row>
    <row r="649" spans="1:39" ht="19.899999999999999" customHeight="1" x14ac:dyDescent="0.2">
      <c r="A649" s="86"/>
      <c r="B649" s="121" t="s">
        <v>26</v>
      </c>
      <c r="C649" s="2">
        <v>37645.43</v>
      </c>
      <c r="D649" s="2"/>
      <c r="E649" s="2">
        <v>0</v>
      </c>
      <c r="F649" s="2">
        <v>0</v>
      </c>
      <c r="G649" s="110">
        <f t="shared" si="327"/>
        <v>0</v>
      </c>
      <c r="H649" s="2"/>
      <c r="I649" s="2"/>
      <c r="J649" s="2"/>
      <c r="K649" s="110">
        <f t="shared" si="328"/>
        <v>0</v>
      </c>
      <c r="L649" s="2"/>
      <c r="M649" s="110"/>
      <c r="N649" s="112"/>
      <c r="O649" s="110">
        <f t="shared" si="329"/>
        <v>0</v>
      </c>
      <c r="P649" s="2">
        <v>0</v>
      </c>
      <c r="Q649" s="2">
        <v>0</v>
      </c>
      <c r="R649" s="2">
        <v>0</v>
      </c>
      <c r="S649" s="110">
        <v>0</v>
      </c>
      <c r="T649" s="2" t="s">
        <v>128</v>
      </c>
      <c r="U649" s="2" t="s">
        <v>128</v>
      </c>
      <c r="V649" s="2" t="s">
        <v>128</v>
      </c>
      <c r="W649" s="110">
        <v>0</v>
      </c>
      <c r="X649" s="2" t="s">
        <v>128</v>
      </c>
      <c r="Y649" s="2" t="s">
        <v>128</v>
      </c>
      <c r="Z649" s="2" t="s">
        <v>128</v>
      </c>
      <c r="AA649" s="103">
        <f t="shared" si="330"/>
        <v>0</v>
      </c>
      <c r="AB649" s="2">
        <f t="shared" si="331"/>
        <v>0</v>
      </c>
      <c r="AC649" s="110">
        <f t="shared" si="332"/>
        <v>0</v>
      </c>
      <c r="AD649" s="112">
        <f t="shared" si="332"/>
        <v>0</v>
      </c>
      <c r="AE649" s="110">
        <f t="shared" si="333"/>
        <v>0</v>
      </c>
      <c r="AF649" s="2">
        <v>0</v>
      </c>
      <c r="AG649" s="110">
        <v>0</v>
      </c>
      <c r="AH649" s="112">
        <v>0</v>
      </c>
      <c r="AI649" s="110"/>
      <c r="AJ649" s="110"/>
      <c r="AL649" s="3"/>
      <c r="AM649" s="3"/>
    </row>
    <row r="650" spans="1:39" ht="19.899999999999999" customHeight="1" x14ac:dyDescent="0.2">
      <c r="A650" s="86"/>
      <c r="B650" s="121" t="s">
        <v>27</v>
      </c>
      <c r="C650" s="2">
        <v>6007.1620600000006</v>
      </c>
      <c r="D650" s="2">
        <f>C650</f>
        <v>6007.1620600000006</v>
      </c>
      <c r="E650" s="2">
        <v>55.162059999999997</v>
      </c>
      <c r="F650" s="2">
        <v>55.162059999999997</v>
      </c>
      <c r="G650" s="110">
        <f t="shared" si="327"/>
        <v>0</v>
      </c>
      <c r="H650" s="2"/>
      <c r="I650" s="2"/>
      <c r="J650" s="2"/>
      <c r="K650" s="110">
        <f t="shared" si="328"/>
        <v>0</v>
      </c>
      <c r="L650" s="2"/>
      <c r="M650" s="110"/>
      <c r="N650" s="112"/>
      <c r="O650" s="110">
        <f t="shared" si="329"/>
        <v>0.37628999999995805</v>
      </c>
      <c r="P650" s="2">
        <v>0</v>
      </c>
      <c r="Q650" s="2">
        <v>0.35713741999995818</v>
      </c>
      <c r="R650" s="2">
        <v>1.9152579999999864E-2</v>
      </c>
      <c r="S650" s="110">
        <f>SUM(T650:V650)</f>
        <v>0</v>
      </c>
      <c r="T650" s="2">
        <f>SUM(T646)-SUM(T647:T649)</f>
        <v>0</v>
      </c>
      <c r="U650" s="2">
        <f>SUM(U646)-SUM(U647:U649)</f>
        <v>0</v>
      </c>
      <c r="V650" s="2">
        <f>SUM(V646)-SUM(V647:V649)</f>
        <v>0</v>
      </c>
      <c r="W650" s="110">
        <f>SUM(X650:Z650)</f>
        <v>0</v>
      </c>
      <c r="X650" s="2">
        <f>SUM(X646)-SUM(X647:X649)</f>
        <v>0</v>
      </c>
      <c r="Y650" s="2">
        <f>SUM(Y646)-SUM(Y647:Y649)</f>
        <v>0</v>
      </c>
      <c r="Z650" s="2">
        <f>SUM(Z646)-SUM(Z647:Z649)</f>
        <v>0</v>
      </c>
      <c r="AA650" s="103">
        <f t="shared" si="330"/>
        <v>0</v>
      </c>
      <c r="AB650" s="2">
        <f t="shared" si="331"/>
        <v>0</v>
      </c>
      <c r="AC650" s="110">
        <f t="shared" si="332"/>
        <v>0</v>
      </c>
      <c r="AD650" s="112">
        <f t="shared" si="332"/>
        <v>0</v>
      </c>
      <c r="AE650" s="110">
        <f t="shared" si="333"/>
        <v>0</v>
      </c>
      <c r="AF650" s="2">
        <v>0</v>
      </c>
      <c r="AG650" s="110">
        <v>0</v>
      </c>
      <c r="AH650" s="112">
        <v>0</v>
      </c>
      <c r="AI650" s="110"/>
      <c r="AJ650" s="110"/>
      <c r="AL650" s="3"/>
      <c r="AM650" s="3"/>
    </row>
    <row r="651" spans="1:39" ht="46.5" customHeight="1" x14ac:dyDescent="0.2">
      <c r="A651" s="86">
        <v>111</v>
      </c>
      <c r="B651" s="131" t="s">
        <v>94</v>
      </c>
      <c r="C651" s="132">
        <f t="shared" ref="C651:J651" si="337">SUM(C652:C655)</f>
        <v>0</v>
      </c>
      <c r="D651" s="132">
        <f t="shared" si="337"/>
        <v>0</v>
      </c>
      <c r="E651" s="132">
        <f t="shared" si="337"/>
        <v>0</v>
      </c>
      <c r="F651" s="132">
        <f t="shared" si="337"/>
        <v>0</v>
      </c>
      <c r="G651" s="132">
        <f t="shared" si="337"/>
        <v>0</v>
      </c>
      <c r="H651" s="132">
        <f t="shared" si="337"/>
        <v>0</v>
      </c>
      <c r="I651" s="132">
        <f t="shared" si="337"/>
        <v>0</v>
      </c>
      <c r="J651" s="132">
        <f t="shared" si="337"/>
        <v>0</v>
      </c>
      <c r="K651" s="110">
        <f t="shared" ref="K651:K660" si="338">L651+M651+N651</f>
        <v>0</v>
      </c>
      <c r="L651" s="2">
        <f>SUM(L652:L655)</f>
        <v>0</v>
      </c>
      <c r="M651" s="110">
        <f>SUM(M652:M655)</f>
        <v>0</v>
      </c>
      <c r="N651" s="112">
        <f>SUM(N652:N655)</f>
        <v>0</v>
      </c>
      <c r="O651" s="135">
        <f t="shared" ref="O651:R651" si="339">SUM(O652:O655)</f>
        <v>10842.1</v>
      </c>
      <c r="P651" s="135">
        <f t="shared" si="339"/>
        <v>0</v>
      </c>
      <c r="Q651" s="135">
        <f t="shared" si="339"/>
        <v>7817.1</v>
      </c>
      <c r="R651" s="135">
        <f t="shared" si="339"/>
        <v>3025</v>
      </c>
      <c r="S651" s="110">
        <f t="shared" ref="S651:Z651" si="340">SUM(S652:S655)</f>
        <v>0</v>
      </c>
      <c r="T651" s="2">
        <v>0</v>
      </c>
      <c r="U651" s="2">
        <v>0</v>
      </c>
      <c r="V651" s="2">
        <v>0</v>
      </c>
      <c r="W651" s="110">
        <f t="shared" si="340"/>
        <v>0</v>
      </c>
      <c r="X651" s="2">
        <v>0</v>
      </c>
      <c r="Y651" s="2">
        <f t="shared" si="340"/>
        <v>0</v>
      </c>
      <c r="Z651" s="2">
        <f t="shared" si="340"/>
        <v>0</v>
      </c>
      <c r="AA651" s="103">
        <f t="shared" ref="AA651:AA660" si="341">AB651+AC651+AD651</f>
        <v>0</v>
      </c>
      <c r="AB651" s="2">
        <f t="shared" ref="AB651:AD660" si="342">X651+H651-L651-(T651-AF651)</f>
        <v>0</v>
      </c>
      <c r="AC651" s="110">
        <f t="shared" si="342"/>
        <v>0</v>
      </c>
      <c r="AD651" s="112">
        <f t="shared" si="342"/>
        <v>0</v>
      </c>
      <c r="AE651" s="110">
        <f t="shared" ref="AE651:AE660" si="343">AF651+AG651+AH651</f>
        <v>0</v>
      </c>
      <c r="AF651" s="2">
        <f>SUM(AF652:AF655)</f>
        <v>0</v>
      </c>
      <c r="AG651" s="110">
        <f>SUM(AG652:AG655)</f>
        <v>0</v>
      </c>
      <c r="AH651" s="112">
        <f>SUM(AH652:AH655)</f>
        <v>0</v>
      </c>
      <c r="AI651" s="110"/>
      <c r="AJ651" s="110"/>
      <c r="AL651" s="3"/>
      <c r="AM651" s="3"/>
    </row>
    <row r="652" spans="1:39" ht="19.899999999999999" customHeight="1" x14ac:dyDescent="0.2">
      <c r="A652" s="86"/>
      <c r="B652" s="133" t="s">
        <v>24</v>
      </c>
      <c r="C652" s="134"/>
      <c r="D652" s="134"/>
      <c r="E652" s="134"/>
      <c r="F652" s="134"/>
      <c r="G652" s="110">
        <f>H652+I652+J652</f>
        <v>0</v>
      </c>
      <c r="H652" s="2"/>
      <c r="I652" s="2"/>
      <c r="J652" s="2"/>
      <c r="K652" s="110">
        <f t="shared" si="338"/>
        <v>0</v>
      </c>
      <c r="L652" s="2"/>
      <c r="M652" s="110"/>
      <c r="N652" s="112"/>
      <c r="O652" s="132">
        <f>Q652+R652</f>
        <v>10842.1</v>
      </c>
      <c r="P652" s="2"/>
      <c r="Q652" s="132">
        <v>7817.1</v>
      </c>
      <c r="R652" s="132">
        <v>3025</v>
      </c>
      <c r="S652" s="110">
        <f>T652+U652+V652</f>
        <v>0</v>
      </c>
      <c r="T652" s="2"/>
      <c r="U652" s="2"/>
      <c r="V652" s="2"/>
      <c r="W652" s="110">
        <f>X652+Y652+Z652</f>
        <v>0</v>
      </c>
      <c r="X652" s="2"/>
      <c r="Y652" s="2"/>
      <c r="Z652" s="2"/>
      <c r="AA652" s="103">
        <f t="shared" si="341"/>
        <v>0</v>
      </c>
      <c r="AB652" s="2">
        <f t="shared" si="342"/>
        <v>0</v>
      </c>
      <c r="AC652" s="110">
        <f t="shared" si="342"/>
        <v>0</v>
      </c>
      <c r="AD652" s="112">
        <f t="shared" si="342"/>
        <v>0</v>
      </c>
      <c r="AE652" s="110">
        <f t="shared" si="343"/>
        <v>0</v>
      </c>
      <c r="AF652" s="2"/>
      <c r="AG652" s="110"/>
      <c r="AH652" s="112"/>
      <c r="AI652" s="110"/>
      <c r="AJ652" s="110"/>
      <c r="AL652" s="3"/>
      <c r="AM652" s="3"/>
    </row>
    <row r="653" spans="1:39" ht="19.899999999999999" customHeight="1" x14ac:dyDescent="0.2">
      <c r="A653" s="86"/>
      <c r="B653" s="133" t="s">
        <v>25</v>
      </c>
      <c r="C653" s="134"/>
      <c r="D653" s="134"/>
      <c r="E653" s="134"/>
      <c r="F653" s="134"/>
      <c r="G653" s="110">
        <f>H653+I653+J653</f>
        <v>0</v>
      </c>
      <c r="H653" s="2"/>
      <c r="I653" s="2"/>
      <c r="J653" s="2"/>
      <c r="K653" s="110">
        <f t="shared" si="338"/>
        <v>0</v>
      </c>
      <c r="L653" s="2"/>
      <c r="M653" s="110"/>
      <c r="N653" s="112"/>
      <c r="O653" s="110"/>
      <c r="P653" s="2"/>
      <c r="Q653" s="132"/>
      <c r="R653" s="132"/>
      <c r="S653" s="110">
        <f>T653+U653+V653</f>
        <v>0</v>
      </c>
      <c r="T653" s="2"/>
      <c r="U653" s="2"/>
      <c r="V653" s="2"/>
      <c r="W653" s="110">
        <f>X653+Y653+Z653</f>
        <v>0</v>
      </c>
      <c r="X653" s="2"/>
      <c r="Y653" s="2"/>
      <c r="Z653" s="2"/>
      <c r="AA653" s="103">
        <f t="shared" si="341"/>
        <v>0</v>
      </c>
      <c r="AB653" s="2">
        <f t="shared" si="342"/>
        <v>0</v>
      </c>
      <c r="AC653" s="110">
        <f t="shared" si="342"/>
        <v>0</v>
      </c>
      <c r="AD653" s="112">
        <f t="shared" si="342"/>
        <v>0</v>
      </c>
      <c r="AE653" s="110">
        <f t="shared" si="343"/>
        <v>0</v>
      </c>
      <c r="AF653" s="2"/>
      <c r="AG653" s="110"/>
      <c r="AH653" s="112"/>
      <c r="AI653" s="110"/>
      <c r="AJ653" s="110"/>
      <c r="AL653" s="3"/>
      <c r="AM653" s="3"/>
    </row>
    <row r="654" spans="1:39" ht="19.899999999999999" customHeight="1" x14ac:dyDescent="0.2">
      <c r="A654" s="86"/>
      <c r="B654" s="133" t="s">
        <v>26</v>
      </c>
      <c r="C654" s="134"/>
      <c r="D654" s="134"/>
      <c r="E654" s="134"/>
      <c r="F654" s="134"/>
      <c r="G654" s="110">
        <f>H654+I654+J654</f>
        <v>0</v>
      </c>
      <c r="H654" s="2"/>
      <c r="I654" s="2"/>
      <c r="J654" s="2"/>
      <c r="K654" s="110">
        <f t="shared" si="338"/>
        <v>0</v>
      </c>
      <c r="L654" s="2"/>
      <c r="M654" s="110"/>
      <c r="N654" s="112"/>
      <c r="O654" s="110"/>
      <c r="P654" s="2"/>
      <c r="Q654" s="132"/>
      <c r="R654" s="132"/>
      <c r="S654" s="110">
        <f>T654+U654+V654</f>
        <v>0</v>
      </c>
      <c r="T654" s="2"/>
      <c r="U654" s="2"/>
      <c r="V654" s="2"/>
      <c r="W654" s="110">
        <f>X654+Y654+Z654</f>
        <v>0</v>
      </c>
      <c r="X654" s="2"/>
      <c r="Y654" s="2"/>
      <c r="Z654" s="2"/>
      <c r="AA654" s="103">
        <f t="shared" si="341"/>
        <v>0</v>
      </c>
      <c r="AB654" s="2">
        <f t="shared" si="342"/>
        <v>0</v>
      </c>
      <c r="AC654" s="110">
        <f t="shared" si="342"/>
        <v>0</v>
      </c>
      <c r="AD654" s="112">
        <f t="shared" si="342"/>
        <v>0</v>
      </c>
      <c r="AE654" s="110">
        <f t="shared" si="343"/>
        <v>0</v>
      </c>
      <c r="AF654" s="2"/>
      <c r="AG654" s="110"/>
      <c r="AH654" s="112"/>
      <c r="AI654" s="110"/>
      <c r="AJ654" s="110"/>
      <c r="AL654" s="3"/>
      <c r="AM654" s="3"/>
    </row>
    <row r="655" spans="1:39" ht="19.899999999999999" customHeight="1" x14ac:dyDescent="0.2">
      <c r="A655" s="86"/>
      <c r="B655" s="133" t="s">
        <v>27</v>
      </c>
      <c r="C655" s="134"/>
      <c r="D655" s="134"/>
      <c r="E655" s="134"/>
      <c r="F655" s="134"/>
      <c r="G655" s="110">
        <f>H655+I655+J655</f>
        <v>0</v>
      </c>
      <c r="H655" s="2"/>
      <c r="I655" s="2"/>
      <c r="J655" s="2"/>
      <c r="K655" s="110">
        <f t="shared" si="338"/>
        <v>0</v>
      </c>
      <c r="L655" s="2"/>
      <c r="M655" s="110"/>
      <c r="N655" s="112"/>
      <c r="O655" s="110"/>
      <c r="P655" s="2"/>
      <c r="Q655" s="132"/>
      <c r="R655" s="132"/>
      <c r="S655" s="110">
        <f>T655+U655+V655</f>
        <v>0</v>
      </c>
      <c r="T655" s="2"/>
      <c r="U655" s="2"/>
      <c r="V655" s="2"/>
      <c r="W655" s="110">
        <f>X655+Y655+Z655</f>
        <v>0</v>
      </c>
      <c r="X655" s="2"/>
      <c r="Y655" s="2"/>
      <c r="Z655" s="2"/>
      <c r="AA655" s="103">
        <f t="shared" si="341"/>
        <v>0</v>
      </c>
      <c r="AB655" s="2">
        <f t="shared" si="342"/>
        <v>0</v>
      </c>
      <c r="AC655" s="110">
        <f t="shared" si="342"/>
        <v>0</v>
      </c>
      <c r="AD655" s="112">
        <f t="shared" si="342"/>
        <v>0</v>
      </c>
      <c r="AE655" s="110">
        <f t="shared" si="343"/>
        <v>0</v>
      </c>
      <c r="AF655" s="2"/>
      <c r="AG655" s="110"/>
      <c r="AH655" s="112"/>
      <c r="AI655" s="110"/>
      <c r="AJ655" s="110"/>
      <c r="AL655" s="3"/>
      <c r="AM655" s="3"/>
    </row>
    <row r="656" spans="1:39" ht="43.5" customHeight="1" x14ac:dyDescent="0.2">
      <c r="A656" s="86">
        <v>112</v>
      </c>
      <c r="B656" s="131" t="s">
        <v>123</v>
      </c>
      <c r="C656" s="132">
        <f t="shared" ref="C656:J656" si="344">SUM(C657:C660)</f>
        <v>0</v>
      </c>
      <c r="D656" s="132">
        <f t="shared" si="344"/>
        <v>0</v>
      </c>
      <c r="E656" s="132">
        <f t="shared" si="344"/>
        <v>0</v>
      </c>
      <c r="F656" s="132">
        <f t="shared" si="344"/>
        <v>0</v>
      </c>
      <c r="G656" s="132">
        <f t="shared" si="344"/>
        <v>358.48259000000002</v>
      </c>
      <c r="H656" s="132">
        <f t="shared" si="344"/>
        <v>0</v>
      </c>
      <c r="I656" s="132">
        <f t="shared" si="344"/>
        <v>358.48259000000002</v>
      </c>
      <c r="J656" s="132">
        <f t="shared" si="344"/>
        <v>0</v>
      </c>
      <c r="K656" s="110">
        <f t="shared" si="338"/>
        <v>0</v>
      </c>
      <c r="L656" s="2">
        <f>SUM(L657:L660)</f>
        <v>0</v>
      </c>
      <c r="M656" s="110">
        <f>SUM(M657:M660)</f>
        <v>0</v>
      </c>
      <c r="N656" s="112">
        <f>SUM(N657:N660)</f>
        <v>0</v>
      </c>
      <c r="O656" s="132">
        <f t="shared" ref="O656:Z656" si="345">SUM(O657:O660)</f>
        <v>358.5</v>
      </c>
      <c r="P656" s="132">
        <f t="shared" si="345"/>
        <v>0</v>
      </c>
      <c r="Q656" s="132">
        <f t="shared" si="345"/>
        <v>358.5</v>
      </c>
      <c r="R656" s="132">
        <f t="shared" si="345"/>
        <v>0</v>
      </c>
      <c r="S656" s="110">
        <f t="shared" si="345"/>
        <v>358.48259000000002</v>
      </c>
      <c r="T656" s="2">
        <v>0</v>
      </c>
      <c r="U656" s="2">
        <v>358.48259000000002</v>
      </c>
      <c r="V656" s="2">
        <f t="shared" si="345"/>
        <v>0</v>
      </c>
      <c r="W656" s="110">
        <f t="shared" si="345"/>
        <v>0</v>
      </c>
      <c r="X656" s="2">
        <v>0</v>
      </c>
      <c r="Y656" s="2">
        <f t="shared" si="345"/>
        <v>0</v>
      </c>
      <c r="Z656" s="2">
        <f t="shared" si="345"/>
        <v>0</v>
      </c>
      <c r="AA656" s="103">
        <f t="shared" si="341"/>
        <v>0</v>
      </c>
      <c r="AB656" s="2">
        <f t="shared" si="342"/>
        <v>0</v>
      </c>
      <c r="AC656" s="110">
        <f t="shared" si="342"/>
        <v>0</v>
      </c>
      <c r="AD656" s="112">
        <f t="shared" si="342"/>
        <v>0</v>
      </c>
      <c r="AE656" s="110">
        <f t="shared" si="343"/>
        <v>0</v>
      </c>
      <c r="AF656" s="2">
        <f>SUM(AF657:AF660)</f>
        <v>0</v>
      </c>
      <c r="AG656" s="110">
        <f>SUM(AG657:AG660)</f>
        <v>0</v>
      </c>
      <c r="AH656" s="112">
        <f>SUM(AH657:AH660)</f>
        <v>0</v>
      </c>
      <c r="AI656" s="110"/>
      <c r="AJ656" s="110"/>
      <c r="AL656" s="3"/>
      <c r="AM656" s="3"/>
    </row>
    <row r="657" spans="1:39" ht="19.899999999999999" customHeight="1" x14ac:dyDescent="0.2">
      <c r="A657" s="86"/>
      <c r="B657" s="133" t="s">
        <v>24</v>
      </c>
      <c r="C657" s="134"/>
      <c r="D657" s="134"/>
      <c r="E657" s="134"/>
      <c r="F657" s="134"/>
      <c r="G657" s="110">
        <f>H657+I657+J657</f>
        <v>0</v>
      </c>
      <c r="H657" s="2"/>
      <c r="I657" s="2"/>
      <c r="J657" s="2"/>
      <c r="K657" s="110">
        <f t="shared" si="338"/>
        <v>0</v>
      </c>
      <c r="L657" s="2"/>
      <c r="M657" s="110"/>
      <c r="N657" s="112"/>
      <c r="O657" s="110">
        <f>P657+Q657+R657</f>
        <v>0</v>
      </c>
      <c r="P657" s="2"/>
      <c r="Q657" s="2"/>
      <c r="R657" s="2"/>
      <c r="S657" s="110">
        <f>T657+U657+V657</f>
        <v>0</v>
      </c>
      <c r="T657" s="2"/>
      <c r="U657" s="2"/>
      <c r="V657" s="2"/>
      <c r="W657" s="110">
        <f>X657+Y657+Z657</f>
        <v>0</v>
      </c>
      <c r="X657" s="2"/>
      <c r="Y657" s="2"/>
      <c r="Z657" s="2"/>
      <c r="AA657" s="103">
        <f t="shared" si="341"/>
        <v>0</v>
      </c>
      <c r="AB657" s="2">
        <f t="shared" si="342"/>
        <v>0</v>
      </c>
      <c r="AC657" s="110">
        <f t="shared" si="342"/>
        <v>0</v>
      </c>
      <c r="AD657" s="112">
        <f t="shared" si="342"/>
        <v>0</v>
      </c>
      <c r="AE657" s="110">
        <f t="shared" si="343"/>
        <v>0</v>
      </c>
      <c r="AF657" s="2"/>
      <c r="AG657" s="110"/>
      <c r="AH657" s="112"/>
      <c r="AI657" s="110"/>
      <c r="AJ657" s="110"/>
      <c r="AL657" s="3"/>
      <c r="AM657" s="3"/>
    </row>
    <row r="658" spans="1:39" ht="19.899999999999999" customHeight="1" x14ac:dyDescent="0.2">
      <c r="A658" s="86"/>
      <c r="B658" s="133" t="s">
        <v>25</v>
      </c>
      <c r="C658" s="134"/>
      <c r="D658" s="134"/>
      <c r="E658" s="134"/>
      <c r="F658" s="134"/>
      <c r="G658" s="110">
        <f>H658+I658+J658</f>
        <v>0</v>
      </c>
      <c r="H658" s="2"/>
      <c r="I658" s="2"/>
      <c r="J658" s="2"/>
      <c r="K658" s="110">
        <f t="shared" si="338"/>
        <v>0</v>
      </c>
      <c r="L658" s="2"/>
      <c r="M658" s="110"/>
      <c r="N658" s="112"/>
      <c r="O658" s="110">
        <f>P658+Q658+R658</f>
        <v>0</v>
      </c>
      <c r="P658" s="2"/>
      <c r="Q658" s="2"/>
      <c r="R658" s="2"/>
      <c r="S658" s="110">
        <f>T658+U658+V658</f>
        <v>0</v>
      </c>
      <c r="T658" s="2"/>
      <c r="U658" s="2"/>
      <c r="V658" s="2"/>
      <c r="W658" s="110">
        <f>X658+Y658+Z658</f>
        <v>0</v>
      </c>
      <c r="X658" s="2"/>
      <c r="Y658" s="2"/>
      <c r="Z658" s="2"/>
      <c r="AA658" s="103">
        <f t="shared" si="341"/>
        <v>0</v>
      </c>
      <c r="AB658" s="2">
        <f t="shared" si="342"/>
        <v>0</v>
      </c>
      <c r="AC658" s="110">
        <f t="shared" si="342"/>
        <v>0</v>
      </c>
      <c r="AD658" s="112">
        <f t="shared" si="342"/>
        <v>0</v>
      </c>
      <c r="AE658" s="110">
        <f t="shared" si="343"/>
        <v>0</v>
      </c>
      <c r="AF658" s="2"/>
      <c r="AG658" s="110"/>
      <c r="AH658" s="112"/>
      <c r="AI658" s="110"/>
      <c r="AJ658" s="110"/>
      <c r="AL658" s="3"/>
      <c r="AM658" s="3"/>
    </row>
    <row r="659" spans="1:39" ht="19.899999999999999" customHeight="1" x14ac:dyDescent="0.2">
      <c r="A659" s="86"/>
      <c r="B659" s="133" t="s">
        <v>26</v>
      </c>
      <c r="C659" s="134"/>
      <c r="D659" s="134"/>
      <c r="E659" s="134"/>
      <c r="F659" s="134"/>
      <c r="G659" s="110">
        <v>358.48259000000002</v>
      </c>
      <c r="H659" s="2"/>
      <c r="I659" s="2">
        <v>358.48259000000002</v>
      </c>
      <c r="J659" s="2"/>
      <c r="K659" s="110">
        <v>0</v>
      </c>
      <c r="L659" s="2"/>
      <c r="M659" s="110"/>
      <c r="N659" s="112"/>
      <c r="O659" s="110">
        <v>358.5</v>
      </c>
      <c r="P659" s="2"/>
      <c r="Q659" s="2">
        <v>358.5</v>
      </c>
      <c r="R659" s="2"/>
      <c r="S659" s="110">
        <v>358.48259000000002</v>
      </c>
      <c r="T659" s="2"/>
      <c r="U659" s="2">
        <v>358.48259000000002</v>
      </c>
      <c r="V659" s="2"/>
      <c r="W659" s="110">
        <f>X659+Y659+Z659</f>
        <v>0</v>
      </c>
      <c r="X659" s="2"/>
      <c r="Y659" s="2"/>
      <c r="Z659" s="2"/>
      <c r="AA659" s="103">
        <f t="shared" si="341"/>
        <v>0</v>
      </c>
      <c r="AB659" s="2">
        <f t="shared" si="342"/>
        <v>0</v>
      </c>
      <c r="AC659" s="110">
        <f t="shared" si="342"/>
        <v>0</v>
      </c>
      <c r="AD659" s="112">
        <f t="shared" si="342"/>
        <v>0</v>
      </c>
      <c r="AE659" s="110">
        <f t="shared" si="343"/>
        <v>0</v>
      </c>
      <c r="AF659" s="2"/>
      <c r="AG659" s="110"/>
      <c r="AH659" s="112"/>
      <c r="AI659" s="110"/>
      <c r="AJ659" s="110"/>
      <c r="AL659" s="3"/>
      <c r="AM659" s="3"/>
    </row>
    <row r="660" spans="1:39" ht="19.899999999999999" customHeight="1" x14ac:dyDescent="0.2">
      <c r="A660" s="86"/>
      <c r="B660" s="133" t="s">
        <v>27</v>
      </c>
      <c r="C660" s="134"/>
      <c r="D660" s="134"/>
      <c r="E660" s="134"/>
      <c r="F660" s="134"/>
      <c r="G660" s="110">
        <f>H660+I660+J660</f>
        <v>0</v>
      </c>
      <c r="H660" s="2"/>
      <c r="I660" s="2"/>
      <c r="J660" s="2"/>
      <c r="K660" s="110">
        <f t="shared" si="338"/>
        <v>0</v>
      </c>
      <c r="L660" s="2"/>
      <c r="M660" s="110"/>
      <c r="N660" s="112"/>
      <c r="O660" s="110">
        <f>P660+Q660+R660</f>
        <v>0</v>
      </c>
      <c r="P660" s="2"/>
      <c r="Q660" s="2"/>
      <c r="R660" s="2"/>
      <c r="S660" s="110">
        <f>T660+U660+V660</f>
        <v>0</v>
      </c>
      <c r="T660" s="2"/>
      <c r="U660" s="2"/>
      <c r="V660" s="2"/>
      <c r="W660" s="110">
        <f>X660+Y660+Z660</f>
        <v>0</v>
      </c>
      <c r="X660" s="2"/>
      <c r="Y660" s="2"/>
      <c r="Z660" s="2"/>
      <c r="AA660" s="103">
        <f t="shared" si="341"/>
        <v>0</v>
      </c>
      <c r="AB660" s="2">
        <f t="shared" si="342"/>
        <v>0</v>
      </c>
      <c r="AC660" s="110">
        <f t="shared" si="342"/>
        <v>0</v>
      </c>
      <c r="AD660" s="112">
        <f t="shared" si="342"/>
        <v>0</v>
      </c>
      <c r="AE660" s="110">
        <f t="shared" si="343"/>
        <v>0</v>
      </c>
      <c r="AF660" s="2"/>
      <c r="AG660" s="110"/>
      <c r="AH660" s="112"/>
      <c r="AI660" s="110"/>
      <c r="AJ660" s="110"/>
      <c r="AL660" s="3"/>
      <c r="AM660" s="3"/>
    </row>
    <row r="661" spans="1:39" ht="46.5" customHeight="1" x14ac:dyDescent="0.2">
      <c r="A661" s="86">
        <v>113</v>
      </c>
      <c r="B661" s="131" t="s">
        <v>124</v>
      </c>
      <c r="C661" s="132">
        <f t="shared" ref="C661:J661" si="346">SUM(C662:C665)</f>
        <v>0</v>
      </c>
      <c r="D661" s="132">
        <f t="shared" si="346"/>
        <v>0</v>
      </c>
      <c r="E661" s="132">
        <f t="shared" si="346"/>
        <v>0</v>
      </c>
      <c r="F661" s="132">
        <f t="shared" si="346"/>
        <v>0</v>
      </c>
      <c r="G661" s="132">
        <f t="shared" si="346"/>
        <v>139.53225</v>
      </c>
      <c r="H661" s="132">
        <f t="shared" si="346"/>
        <v>0</v>
      </c>
      <c r="I661" s="132">
        <f t="shared" si="346"/>
        <v>139.53225</v>
      </c>
      <c r="J661" s="132">
        <f t="shared" si="346"/>
        <v>0</v>
      </c>
      <c r="K661" s="110">
        <f t="shared" ref="K661:K665" si="347">L661+M661+N661</f>
        <v>0</v>
      </c>
      <c r="L661" s="2">
        <f>SUM(L662:L665)</f>
        <v>0</v>
      </c>
      <c r="M661" s="110">
        <f>SUM(M662:M665)</f>
        <v>0</v>
      </c>
      <c r="N661" s="112">
        <f>SUM(N662:N665)</f>
        <v>0</v>
      </c>
      <c r="O661" s="132">
        <f t="shared" ref="O661:Z661" si="348">SUM(O662:O665)</f>
        <v>139.6</v>
      </c>
      <c r="P661" s="132">
        <f t="shared" si="348"/>
        <v>0</v>
      </c>
      <c r="Q661" s="132">
        <f t="shared" si="348"/>
        <v>139.6</v>
      </c>
      <c r="R661" s="132">
        <f t="shared" si="348"/>
        <v>0</v>
      </c>
      <c r="S661" s="110">
        <f t="shared" si="348"/>
        <v>139.53225</v>
      </c>
      <c r="T661" s="2">
        <f t="shared" si="348"/>
        <v>0</v>
      </c>
      <c r="U661" s="2">
        <f>U664</f>
        <v>139.53225</v>
      </c>
      <c r="V661" s="2">
        <v>0</v>
      </c>
      <c r="W661" s="110">
        <f t="shared" si="348"/>
        <v>0</v>
      </c>
      <c r="X661" s="2">
        <v>0</v>
      </c>
      <c r="Y661" s="2">
        <f t="shared" si="348"/>
        <v>0</v>
      </c>
      <c r="Z661" s="2">
        <f t="shared" si="348"/>
        <v>0</v>
      </c>
      <c r="AA661" s="103">
        <f t="shared" ref="AA661:AA665" si="349">AB661+AC661+AD661</f>
        <v>0</v>
      </c>
      <c r="AB661" s="2">
        <f t="shared" ref="AB661:AB665" si="350">X661+H661-L661-(T661-AF661)</f>
        <v>0</v>
      </c>
      <c r="AC661" s="110">
        <f t="shared" ref="AC661:AC665" si="351">Y661+I661-M661-(U661-AG661)</f>
        <v>0</v>
      </c>
      <c r="AD661" s="112">
        <f t="shared" ref="AD661:AD665" si="352">Z661+J661-N661-(V661-AH661)</f>
        <v>0</v>
      </c>
      <c r="AE661" s="110">
        <f t="shared" ref="AE661:AE665" si="353">AF661+AG661+AH661</f>
        <v>0</v>
      </c>
      <c r="AF661" s="2">
        <f>SUM(AF662:AF665)</f>
        <v>0</v>
      </c>
      <c r="AG661" s="110">
        <f>SUM(AG662:AG665)</f>
        <v>0</v>
      </c>
      <c r="AH661" s="112">
        <f>SUM(AH662:AH665)</f>
        <v>0</v>
      </c>
      <c r="AI661" s="110"/>
      <c r="AJ661" s="110"/>
      <c r="AL661" s="3"/>
      <c r="AM661" s="3"/>
    </row>
    <row r="662" spans="1:39" ht="19.899999999999999" customHeight="1" x14ac:dyDescent="0.2">
      <c r="A662" s="86"/>
      <c r="B662" s="133" t="s">
        <v>24</v>
      </c>
      <c r="C662" s="134"/>
      <c r="D662" s="134"/>
      <c r="E662" s="134"/>
      <c r="F662" s="134"/>
      <c r="G662" s="110">
        <f>H662+I662+J662</f>
        <v>0</v>
      </c>
      <c r="H662" s="2"/>
      <c r="I662" s="2"/>
      <c r="J662" s="2"/>
      <c r="K662" s="110">
        <f t="shared" si="347"/>
        <v>0</v>
      </c>
      <c r="L662" s="2"/>
      <c r="M662" s="110"/>
      <c r="N662" s="112"/>
      <c r="O662" s="110">
        <f>P662+Q662+R662</f>
        <v>0</v>
      </c>
      <c r="P662" s="2"/>
      <c r="Q662" s="2"/>
      <c r="R662" s="2"/>
      <c r="S662" s="110">
        <f>T662+U662+V662</f>
        <v>0</v>
      </c>
      <c r="T662" s="2"/>
      <c r="U662" s="2"/>
      <c r="V662" s="2"/>
      <c r="W662" s="110">
        <f>X662+Y662+Z662</f>
        <v>0</v>
      </c>
      <c r="X662" s="2"/>
      <c r="Y662" s="2"/>
      <c r="Z662" s="2"/>
      <c r="AA662" s="103">
        <f t="shared" si="349"/>
        <v>0</v>
      </c>
      <c r="AB662" s="2">
        <f t="shared" si="350"/>
        <v>0</v>
      </c>
      <c r="AC662" s="110">
        <f t="shared" si="351"/>
        <v>0</v>
      </c>
      <c r="AD662" s="112">
        <f t="shared" si="352"/>
        <v>0</v>
      </c>
      <c r="AE662" s="110">
        <f t="shared" si="353"/>
        <v>0</v>
      </c>
      <c r="AF662" s="2"/>
      <c r="AG662" s="110"/>
      <c r="AH662" s="112"/>
      <c r="AI662" s="110"/>
      <c r="AJ662" s="110"/>
      <c r="AL662" s="3"/>
      <c r="AM662" s="3"/>
    </row>
    <row r="663" spans="1:39" ht="19.899999999999999" customHeight="1" x14ac:dyDescent="0.2">
      <c r="A663" s="86"/>
      <c r="B663" s="133" t="s">
        <v>25</v>
      </c>
      <c r="C663" s="134"/>
      <c r="D663" s="134"/>
      <c r="E663" s="134"/>
      <c r="F663" s="134"/>
      <c r="G663" s="110">
        <f>H663+I663+J663</f>
        <v>0</v>
      </c>
      <c r="H663" s="2"/>
      <c r="I663" s="2"/>
      <c r="J663" s="2"/>
      <c r="K663" s="110">
        <f t="shared" si="347"/>
        <v>0</v>
      </c>
      <c r="L663" s="2"/>
      <c r="M663" s="110"/>
      <c r="N663" s="112"/>
      <c r="O663" s="110">
        <f>P663+Q663+R663</f>
        <v>0</v>
      </c>
      <c r="P663" s="2"/>
      <c r="Q663" s="2"/>
      <c r="R663" s="2"/>
      <c r="S663" s="110">
        <f>T663+U663+V663</f>
        <v>0</v>
      </c>
      <c r="T663" s="2"/>
      <c r="U663" s="2"/>
      <c r="V663" s="2"/>
      <c r="W663" s="110">
        <f>X663+Y663+Z663</f>
        <v>0</v>
      </c>
      <c r="X663" s="2"/>
      <c r="Y663" s="2"/>
      <c r="Z663" s="2"/>
      <c r="AA663" s="103">
        <f t="shared" si="349"/>
        <v>0</v>
      </c>
      <c r="AB663" s="2">
        <f t="shared" si="350"/>
        <v>0</v>
      </c>
      <c r="AC663" s="110">
        <f t="shared" si="351"/>
        <v>0</v>
      </c>
      <c r="AD663" s="112">
        <f t="shared" si="352"/>
        <v>0</v>
      </c>
      <c r="AE663" s="110">
        <f t="shared" si="353"/>
        <v>0</v>
      </c>
      <c r="AF663" s="2"/>
      <c r="AG663" s="110"/>
      <c r="AH663" s="112"/>
      <c r="AI663" s="110"/>
      <c r="AJ663" s="110"/>
      <c r="AL663" s="3"/>
      <c r="AM663" s="3"/>
    </row>
    <row r="664" spans="1:39" ht="19.899999999999999" customHeight="1" x14ac:dyDescent="0.2">
      <c r="A664" s="86"/>
      <c r="B664" s="133" t="s">
        <v>26</v>
      </c>
      <c r="C664" s="134"/>
      <c r="D664" s="134"/>
      <c r="E664" s="134"/>
      <c r="F664" s="134"/>
      <c r="G664" s="110">
        <v>139.53225</v>
      </c>
      <c r="H664" s="2"/>
      <c r="I664" s="2">
        <v>139.53225</v>
      </c>
      <c r="J664" s="2"/>
      <c r="K664" s="110">
        <v>0</v>
      </c>
      <c r="L664" s="2"/>
      <c r="M664" s="110"/>
      <c r="N664" s="112"/>
      <c r="O664" s="110">
        <v>139.6</v>
      </c>
      <c r="P664" s="2"/>
      <c r="Q664" s="2">
        <v>139.6</v>
      </c>
      <c r="R664" s="2"/>
      <c r="S664" s="110">
        <v>139.53225</v>
      </c>
      <c r="T664" s="2"/>
      <c r="U664" s="2">
        <v>139.53225</v>
      </c>
      <c r="V664" s="2"/>
      <c r="W664" s="110">
        <f>X664+Y664+Z664</f>
        <v>0</v>
      </c>
      <c r="X664" s="2"/>
      <c r="Y664" s="2"/>
      <c r="Z664" s="2"/>
      <c r="AA664" s="103">
        <f t="shared" si="349"/>
        <v>0</v>
      </c>
      <c r="AB664" s="2">
        <f t="shared" si="350"/>
        <v>0</v>
      </c>
      <c r="AC664" s="110">
        <f t="shared" si="351"/>
        <v>0</v>
      </c>
      <c r="AD664" s="112">
        <f t="shared" si="352"/>
        <v>0</v>
      </c>
      <c r="AE664" s="110">
        <f t="shared" si="353"/>
        <v>0</v>
      </c>
      <c r="AF664" s="2"/>
      <c r="AG664" s="110"/>
      <c r="AH664" s="112"/>
      <c r="AI664" s="110"/>
      <c r="AJ664" s="110"/>
      <c r="AL664" s="3"/>
      <c r="AM664" s="3"/>
    </row>
    <row r="665" spans="1:39" ht="19.899999999999999" customHeight="1" x14ac:dyDescent="0.2">
      <c r="A665" s="86"/>
      <c r="B665" s="133" t="s">
        <v>27</v>
      </c>
      <c r="C665" s="134"/>
      <c r="D665" s="134"/>
      <c r="E665" s="134"/>
      <c r="F665" s="134"/>
      <c r="G665" s="110">
        <f>H665+I665+J665</f>
        <v>0</v>
      </c>
      <c r="H665" s="2"/>
      <c r="I665" s="2"/>
      <c r="J665" s="2"/>
      <c r="K665" s="110">
        <f t="shared" si="347"/>
        <v>0</v>
      </c>
      <c r="L665" s="2"/>
      <c r="M665" s="110"/>
      <c r="N665" s="112"/>
      <c r="O665" s="110">
        <f>P665+Q665+R665</f>
        <v>0</v>
      </c>
      <c r="P665" s="2"/>
      <c r="Q665" s="2"/>
      <c r="R665" s="2"/>
      <c r="S665" s="110">
        <f>T665+U665+V665</f>
        <v>0</v>
      </c>
      <c r="T665" s="2"/>
      <c r="U665" s="2"/>
      <c r="V665" s="2"/>
      <c r="W665" s="110">
        <f>X665+Y665+Z665</f>
        <v>0</v>
      </c>
      <c r="X665" s="2"/>
      <c r="Y665" s="2"/>
      <c r="Z665" s="2"/>
      <c r="AA665" s="103">
        <f t="shared" si="349"/>
        <v>0</v>
      </c>
      <c r="AB665" s="2">
        <f t="shared" si="350"/>
        <v>0</v>
      </c>
      <c r="AC665" s="110">
        <f t="shared" si="351"/>
        <v>0</v>
      </c>
      <c r="AD665" s="112">
        <f t="shared" si="352"/>
        <v>0</v>
      </c>
      <c r="AE665" s="110">
        <f t="shared" si="353"/>
        <v>0</v>
      </c>
      <c r="AF665" s="2"/>
      <c r="AG665" s="110"/>
      <c r="AH665" s="112"/>
      <c r="AI665" s="110"/>
      <c r="AJ665" s="110"/>
      <c r="AL665" s="3"/>
      <c r="AM665" s="3"/>
    </row>
    <row r="666" spans="1:39" ht="45.75" customHeight="1" x14ac:dyDescent="0.2">
      <c r="A666" s="86">
        <v>114</v>
      </c>
      <c r="B666" s="136" t="s">
        <v>274</v>
      </c>
      <c r="C666" s="137">
        <f>C667+C668+C669+C670</f>
        <v>36860.799999999996</v>
      </c>
      <c r="D666" s="137">
        <f t="shared" ref="D666:AH666" si="354">D667+D668+D669+D670</f>
        <v>0</v>
      </c>
      <c r="E666" s="137">
        <f t="shared" si="354"/>
        <v>0</v>
      </c>
      <c r="F666" s="137">
        <f t="shared" si="354"/>
        <v>0</v>
      </c>
      <c r="G666" s="137">
        <f t="shared" si="354"/>
        <v>0</v>
      </c>
      <c r="H666" s="137">
        <f t="shared" si="354"/>
        <v>0</v>
      </c>
      <c r="I666" s="137">
        <f t="shared" si="354"/>
        <v>0</v>
      </c>
      <c r="J666" s="137">
        <f t="shared" si="354"/>
        <v>0</v>
      </c>
      <c r="K666" s="137">
        <f t="shared" si="354"/>
        <v>0</v>
      </c>
      <c r="L666" s="137">
        <f t="shared" si="354"/>
        <v>0</v>
      </c>
      <c r="M666" s="137">
        <f t="shared" si="354"/>
        <v>0</v>
      </c>
      <c r="N666" s="137">
        <f t="shared" si="354"/>
        <v>0</v>
      </c>
      <c r="O666" s="137">
        <f>P666+Q666+R666</f>
        <v>39124.346076458751</v>
      </c>
      <c r="P666" s="137">
        <f t="shared" si="354"/>
        <v>0</v>
      </c>
      <c r="Q666" s="137">
        <v>38889.599999999999</v>
      </c>
      <c r="R666" s="137">
        <f>Q666*0.6/99.4</f>
        <v>234.7460764587525</v>
      </c>
      <c r="S666" s="137">
        <f>U666+V666</f>
        <v>37839.777384305838</v>
      </c>
      <c r="T666" s="138">
        <f t="shared" si="354"/>
        <v>0</v>
      </c>
      <c r="U666" s="138">
        <v>37612.738720000001</v>
      </c>
      <c r="V666" s="138">
        <f>U666*0.6/99.4</f>
        <v>227.03866430583497</v>
      </c>
      <c r="W666" s="137">
        <f>Y666+Z666</f>
        <v>37839.777384305838</v>
      </c>
      <c r="X666" s="137">
        <v>0</v>
      </c>
      <c r="Y666" s="137">
        <f>U666</f>
        <v>37612.738720000001</v>
      </c>
      <c r="Z666" s="137">
        <f>V666</f>
        <v>227.03866430583497</v>
      </c>
      <c r="AA666" s="137">
        <f>AB666+AC666+AD666</f>
        <v>0</v>
      </c>
      <c r="AB666" s="137">
        <f t="shared" si="354"/>
        <v>0</v>
      </c>
      <c r="AC666" s="137">
        <f>Y666-U666</f>
        <v>0</v>
      </c>
      <c r="AD666" s="137">
        <f t="shared" si="354"/>
        <v>0</v>
      </c>
      <c r="AE666" s="137">
        <f t="shared" si="354"/>
        <v>0</v>
      </c>
      <c r="AF666" s="137">
        <f t="shared" si="354"/>
        <v>0</v>
      </c>
      <c r="AG666" s="137">
        <f t="shared" si="354"/>
        <v>0</v>
      </c>
      <c r="AH666" s="137">
        <f t="shared" si="354"/>
        <v>0</v>
      </c>
      <c r="AI666" s="137" t="s">
        <v>319</v>
      </c>
      <c r="AJ666" s="137" t="s">
        <v>319</v>
      </c>
      <c r="AL666" s="3"/>
      <c r="AM666" s="3"/>
    </row>
    <row r="667" spans="1:39" ht="19.899999999999999" customHeight="1" x14ac:dyDescent="0.2">
      <c r="A667" s="86"/>
      <c r="B667" s="136" t="s">
        <v>24</v>
      </c>
      <c r="C667" s="138"/>
      <c r="D667" s="137"/>
      <c r="E667" s="137"/>
      <c r="F667" s="137"/>
      <c r="G667" s="137"/>
      <c r="H667" s="137"/>
      <c r="I667" s="137"/>
      <c r="J667" s="137"/>
      <c r="K667" s="137"/>
      <c r="L667" s="137"/>
      <c r="M667" s="137"/>
      <c r="N667" s="137"/>
      <c r="O667" s="137">
        <f t="shared" ref="O667:O675" si="355">P667+Q667+R667</f>
        <v>0</v>
      </c>
      <c r="P667" s="137"/>
      <c r="Q667" s="137"/>
      <c r="R667" s="137"/>
      <c r="S667" s="137">
        <f t="shared" ref="S667:S670" si="356">U667+V667</f>
        <v>0</v>
      </c>
      <c r="T667" s="2"/>
      <c r="U667" s="125"/>
      <c r="V667" s="2"/>
      <c r="W667" s="137">
        <f t="shared" ref="W667:W670" si="357">Y667+Z667</f>
        <v>0</v>
      </c>
      <c r="X667" s="137"/>
      <c r="Y667" s="137">
        <f t="shared" ref="Y667:Y670" si="358">U667</f>
        <v>0</v>
      </c>
      <c r="Z667" s="137">
        <f t="shared" ref="Z667:Z670" si="359">V667</f>
        <v>0</v>
      </c>
      <c r="AA667" s="137">
        <f t="shared" ref="AA667:AA670" si="360">AB667+AC667+AD667</f>
        <v>0</v>
      </c>
      <c r="AB667" s="112"/>
      <c r="AC667" s="137">
        <f t="shared" ref="AC667:AC670" si="361">Y667-U667</f>
        <v>0</v>
      </c>
      <c r="AD667" s="112"/>
      <c r="AE667" s="137"/>
      <c r="AF667" s="137"/>
      <c r="AG667" s="137"/>
      <c r="AH667" s="137"/>
      <c r="AI667" s="137"/>
      <c r="AJ667" s="137"/>
      <c r="AL667" s="3"/>
      <c r="AM667" s="3"/>
    </row>
    <row r="668" spans="1:39" ht="19.899999999999999" customHeight="1" x14ac:dyDescent="0.2">
      <c r="A668" s="86"/>
      <c r="B668" s="136" t="s">
        <v>25</v>
      </c>
      <c r="C668" s="138">
        <v>35541.199999999997</v>
      </c>
      <c r="D668" s="137"/>
      <c r="E668" s="137"/>
      <c r="F668" s="137"/>
      <c r="G668" s="137"/>
      <c r="H668" s="137"/>
      <c r="I668" s="137"/>
      <c r="J668" s="137"/>
      <c r="K668" s="137"/>
      <c r="L668" s="137"/>
      <c r="M668" s="137"/>
      <c r="N668" s="137"/>
      <c r="O668" s="137">
        <f t="shared" si="355"/>
        <v>28569.15</v>
      </c>
      <c r="P668" s="137"/>
      <c r="Q668" s="138">
        <v>28397.7</v>
      </c>
      <c r="R668" s="138">
        <v>171.45</v>
      </c>
      <c r="S668" s="137">
        <f t="shared" si="356"/>
        <v>27284.58</v>
      </c>
      <c r="T668" s="2"/>
      <c r="U668" s="138">
        <v>27120.84</v>
      </c>
      <c r="V668" s="138">
        <v>163.74</v>
      </c>
      <c r="W668" s="137">
        <f t="shared" si="357"/>
        <v>27284.58</v>
      </c>
      <c r="X668" s="137"/>
      <c r="Y668" s="137">
        <f t="shared" si="358"/>
        <v>27120.84</v>
      </c>
      <c r="Z668" s="137">
        <f t="shared" si="359"/>
        <v>163.74</v>
      </c>
      <c r="AA668" s="137">
        <f t="shared" si="360"/>
        <v>0</v>
      </c>
      <c r="AB668" s="112"/>
      <c r="AC668" s="137">
        <f t="shared" si="361"/>
        <v>0</v>
      </c>
      <c r="AD668" s="112"/>
      <c r="AE668" s="137"/>
      <c r="AF668" s="137"/>
      <c r="AG668" s="137"/>
      <c r="AH668" s="137"/>
      <c r="AI668" s="137"/>
      <c r="AJ668" s="137"/>
      <c r="AL668" s="3"/>
      <c r="AM668" s="3"/>
    </row>
    <row r="669" spans="1:39" ht="19.899999999999999" customHeight="1" x14ac:dyDescent="0.2">
      <c r="A669" s="86"/>
      <c r="B669" s="136" t="s">
        <v>26</v>
      </c>
      <c r="C669" s="138"/>
      <c r="D669" s="137"/>
      <c r="E669" s="137"/>
      <c r="F669" s="137"/>
      <c r="G669" s="137"/>
      <c r="H669" s="137"/>
      <c r="I669" s="137"/>
      <c r="J669" s="137"/>
      <c r="K669" s="137"/>
      <c r="L669" s="137"/>
      <c r="M669" s="137"/>
      <c r="N669" s="137"/>
      <c r="O669" s="137">
        <f t="shared" si="355"/>
        <v>9357.2000000000007</v>
      </c>
      <c r="P669" s="137"/>
      <c r="Q669" s="138">
        <v>9301.1</v>
      </c>
      <c r="R669" s="138">
        <v>56.1</v>
      </c>
      <c r="S669" s="137">
        <f t="shared" si="356"/>
        <v>9357.2000000000007</v>
      </c>
      <c r="T669" s="2"/>
      <c r="U669" s="138">
        <v>9301.1</v>
      </c>
      <c r="V669" s="138">
        <v>56.1</v>
      </c>
      <c r="W669" s="137">
        <f t="shared" si="357"/>
        <v>9357.2000000000007</v>
      </c>
      <c r="X669" s="137"/>
      <c r="Y669" s="137">
        <f t="shared" si="358"/>
        <v>9301.1</v>
      </c>
      <c r="Z669" s="137">
        <f t="shared" si="359"/>
        <v>56.1</v>
      </c>
      <c r="AA669" s="137">
        <f t="shared" si="360"/>
        <v>0</v>
      </c>
      <c r="AB669" s="112"/>
      <c r="AC669" s="137">
        <f t="shared" si="361"/>
        <v>0</v>
      </c>
      <c r="AD669" s="112"/>
      <c r="AE669" s="137"/>
      <c r="AF669" s="137"/>
      <c r="AG669" s="137"/>
      <c r="AH669" s="137"/>
      <c r="AI669" s="137"/>
      <c r="AJ669" s="137"/>
      <c r="AL669" s="3"/>
      <c r="AM669" s="3"/>
    </row>
    <row r="670" spans="1:39" ht="19.899999999999999" customHeight="1" x14ac:dyDescent="0.2">
      <c r="A670" s="86"/>
      <c r="B670" s="136" t="s">
        <v>27</v>
      </c>
      <c r="C670" s="138">
        <v>1319.6</v>
      </c>
      <c r="D670" s="137"/>
      <c r="E670" s="137"/>
      <c r="F670" s="137"/>
      <c r="G670" s="137"/>
      <c r="H670" s="137"/>
      <c r="I670" s="137"/>
      <c r="J670" s="137"/>
      <c r="K670" s="137"/>
      <c r="L670" s="137"/>
      <c r="M670" s="137"/>
      <c r="N670" s="137"/>
      <c r="O670" s="137">
        <f t="shared" si="355"/>
        <v>1198</v>
      </c>
      <c r="P670" s="137"/>
      <c r="Q670" s="138">
        <v>1190.8</v>
      </c>
      <c r="R670" s="138">
        <v>7.2</v>
      </c>
      <c r="S670" s="137">
        <f t="shared" si="356"/>
        <v>1198</v>
      </c>
      <c r="T670" s="2"/>
      <c r="U670" s="138">
        <v>1190.8</v>
      </c>
      <c r="V670" s="138">
        <v>7.2</v>
      </c>
      <c r="W670" s="137">
        <f t="shared" si="357"/>
        <v>1198</v>
      </c>
      <c r="X670" s="137"/>
      <c r="Y670" s="137">
        <f t="shared" si="358"/>
        <v>1190.8</v>
      </c>
      <c r="Z670" s="137">
        <f t="shared" si="359"/>
        <v>7.2</v>
      </c>
      <c r="AA670" s="137">
        <f t="shared" si="360"/>
        <v>0</v>
      </c>
      <c r="AB670" s="112"/>
      <c r="AC670" s="137">
        <f t="shared" si="361"/>
        <v>0</v>
      </c>
      <c r="AD670" s="112"/>
      <c r="AE670" s="137"/>
      <c r="AF670" s="137"/>
      <c r="AG670" s="137"/>
      <c r="AH670" s="137"/>
      <c r="AI670" s="137"/>
      <c r="AJ670" s="137"/>
      <c r="AL670" s="3"/>
      <c r="AM670" s="3"/>
    </row>
    <row r="671" spans="1:39" ht="52.5" customHeight="1" x14ac:dyDescent="0.2">
      <c r="A671" s="86">
        <v>115</v>
      </c>
      <c r="B671" s="107" t="s">
        <v>239</v>
      </c>
      <c r="C671" s="24">
        <v>6138.3658700000005</v>
      </c>
      <c r="D671" s="24">
        <f>SUM(D672:D675)</f>
        <v>6138.3658700000005</v>
      </c>
      <c r="E671" s="24">
        <v>0</v>
      </c>
      <c r="F671" s="24">
        <v>0</v>
      </c>
      <c r="G671" s="108">
        <f t="shared" ref="G671:G675" si="362">H671+I671+J671</f>
        <v>0</v>
      </c>
      <c r="H671" s="108">
        <f>SUM(H672:H675)</f>
        <v>0</v>
      </c>
      <c r="I671" s="108">
        <f>SUM(I672:I675)</f>
        <v>0</v>
      </c>
      <c r="J671" s="108">
        <f>SUM(J672:J675)</f>
        <v>0</v>
      </c>
      <c r="K671" s="108">
        <f t="shared" ref="K671:K675" si="363">L671+M671+N671</f>
        <v>0</v>
      </c>
      <c r="L671" s="24">
        <f>SUM(L672:L675)</f>
        <v>0</v>
      </c>
      <c r="M671" s="24">
        <f>SUM(M672:M675)</f>
        <v>0</v>
      </c>
      <c r="N671" s="24">
        <f>SUM(N672:N675)</f>
        <v>0</v>
      </c>
      <c r="O671" s="108">
        <f t="shared" si="355"/>
        <v>5150.4000000000005</v>
      </c>
      <c r="P671" s="24">
        <v>0</v>
      </c>
      <c r="Q671" s="24">
        <v>3497.1000000000004</v>
      </c>
      <c r="R671" s="24">
        <v>1653.3</v>
      </c>
      <c r="S671" s="110">
        <f>SUM(T671,U671,V671)</f>
        <v>5150.3999999999996</v>
      </c>
      <c r="T671" s="2">
        <v>0</v>
      </c>
      <c r="U671" s="2">
        <v>3497.1</v>
      </c>
      <c r="V671" s="2">
        <v>1653.3</v>
      </c>
      <c r="W671" s="29">
        <f>SUM(X671,Y671,Z671)</f>
        <v>5150.4000000000005</v>
      </c>
      <c r="X671" s="111">
        <v>0</v>
      </c>
      <c r="Y671" s="111">
        <v>3497.1000000000004</v>
      </c>
      <c r="Z671" s="111">
        <v>1653.3000000000002</v>
      </c>
      <c r="AA671" s="103">
        <f t="shared" ref="AA671:AA675" si="364">SUM(AB671:AD671)</f>
        <v>0</v>
      </c>
      <c r="AB671" s="2">
        <f t="shared" ref="AB671:AB675" si="365">SUM(X671,H671)-SUM(L671)-SUM(T671,-AF671)</f>
        <v>0</v>
      </c>
      <c r="AC671" s="110">
        <f t="shared" ref="AC671:AD675" si="366">SUM(Y671,I671)-SUM(M671)-SUM(U671,-AG671)</f>
        <v>0</v>
      </c>
      <c r="AD671" s="112">
        <f t="shared" si="366"/>
        <v>0</v>
      </c>
      <c r="AE671" s="29">
        <f t="shared" ref="AE671:AE675" si="367">AF671+AG671+AH671</f>
        <v>0</v>
      </c>
      <c r="AF671" s="111">
        <f>SUM(AF672:AF675)</f>
        <v>0</v>
      </c>
      <c r="AG671" s="29">
        <f t="shared" ref="AG671:AH671" si="368">SUM(AG672:AG675)</f>
        <v>0</v>
      </c>
      <c r="AH671" s="113">
        <f t="shared" si="368"/>
        <v>0</v>
      </c>
      <c r="AI671" s="29"/>
      <c r="AJ671" s="29"/>
      <c r="AL671" s="3"/>
      <c r="AM671" s="3"/>
    </row>
    <row r="672" spans="1:39" ht="19.899999999999999" customHeight="1" x14ac:dyDescent="0.2">
      <c r="A672" s="86"/>
      <c r="B672" s="114" t="s">
        <v>24</v>
      </c>
      <c r="C672" s="2">
        <v>5948.2335000000003</v>
      </c>
      <c r="D672" s="2">
        <f>C672</f>
        <v>5948.2335000000003</v>
      </c>
      <c r="E672" s="2">
        <v>0</v>
      </c>
      <c r="F672" s="2">
        <v>0</v>
      </c>
      <c r="G672" s="110">
        <f t="shared" si="362"/>
        <v>0</v>
      </c>
      <c r="H672" s="110"/>
      <c r="I672" s="110"/>
      <c r="J672" s="110"/>
      <c r="K672" s="110">
        <f t="shared" si="363"/>
        <v>0</v>
      </c>
      <c r="L672" s="2"/>
      <c r="M672" s="110"/>
      <c r="N672" s="112"/>
      <c r="O672" s="110">
        <f t="shared" si="355"/>
        <v>5102.1772999999994</v>
      </c>
      <c r="P672" s="2">
        <v>0</v>
      </c>
      <c r="Q672" s="2">
        <v>3464.3783899999999</v>
      </c>
      <c r="R672" s="2">
        <v>1637.79891</v>
      </c>
      <c r="S672" s="110">
        <v>5102.1773000000003</v>
      </c>
      <c r="T672" s="2" t="s">
        <v>128</v>
      </c>
      <c r="U672" s="2">
        <v>3464.3783899999999</v>
      </c>
      <c r="V672" s="2">
        <v>1637.79891</v>
      </c>
      <c r="W672" s="110">
        <v>5102.1773000000003</v>
      </c>
      <c r="X672" s="2" t="s">
        <v>128</v>
      </c>
      <c r="Y672" s="2">
        <v>3464.3783900000003</v>
      </c>
      <c r="Z672" s="2">
        <v>1637.7989100000002</v>
      </c>
      <c r="AA672" s="103">
        <f t="shared" si="364"/>
        <v>0</v>
      </c>
      <c r="AB672" s="2">
        <f t="shared" si="365"/>
        <v>0</v>
      </c>
      <c r="AC672" s="110">
        <f t="shared" si="366"/>
        <v>0</v>
      </c>
      <c r="AD672" s="112">
        <f t="shared" si="366"/>
        <v>0</v>
      </c>
      <c r="AE672" s="110">
        <f t="shared" si="367"/>
        <v>0</v>
      </c>
      <c r="AF672" s="2">
        <v>0</v>
      </c>
      <c r="AG672" s="110">
        <v>0</v>
      </c>
      <c r="AH672" s="112">
        <v>0</v>
      </c>
      <c r="AI672" s="110"/>
      <c r="AJ672" s="110"/>
      <c r="AL672" s="3"/>
      <c r="AM672" s="3"/>
    </row>
    <row r="673" spans="1:39" ht="19.899999999999999" customHeight="1" x14ac:dyDescent="0.2">
      <c r="A673" s="86"/>
      <c r="B673" s="114" t="s">
        <v>25</v>
      </c>
      <c r="C673" s="2">
        <v>0</v>
      </c>
      <c r="D673" s="2"/>
      <c r="E673" s="2">
        <v>0</v>
      </c>
      <c r="F673" s="2">
        <v>0</v>
      </c>
      <c r="G673" s="110">
        <f t="shared" si="362"/>
        <v>0</v>
      </c>
      <c r="H673" s="110"/>
      <c r="I673" s="110"/>
      <c r="J673" s="110"/>
      <c r="K673" s="110">
        <f t="shared" si="363"/>
        <v>0</v>
      </c>
      <c r="L673" s="2"/>
      <c r="M673" s="110"/>
      <c r="N673" s="112"/>
      <c r="O673" s="110">
        <f t="shared" si="355"/>
        <v>0</v>
      </c>
      <c r="P673" s="2">
        <v>0</v>
      </c>
      <c r="Q673" s="2">
        <v>0</v>
      </c>
      <c r="R673" s="2">
        <v>0</v>
      </c>
      <c r="S673" s="110">
        <v>0</v>
      </c>
      <c r="T673" s="2" t="s">
        <v>128</v>
      </c>
      <c r="U673" s="2" t="s">
        <v>128</v>
      </c>
      <c r="V673" s="2" t="s">
        <v>128</v>
      </c>
      <c r="W673" s="110">
        <v>0</v>
      </c>
      <c r="X673" s="2" t="s">
        <v>128</v>
      </c>
      <c r="Y673" s="2" t="s">
        <v>128</v>
      </c>
      <c r="Z673" s="2" t="s">
        <v>128</v>
      </c>
      <c r="AA673" s="103">
        <f t="shared" si="364"/>
        <v>0</v>
      </c>
      <c r="AB673" s="2">
        <f t="shared" si="365"/>
        <v>0</v>
      </c>
      <c r="AC673" s="110">
        <f t="shared" si="366"/>
        <v>0</v>
      </c>
      <c r="AD673" s="112">
        <f t="shared" si="366"/>
        <v>0</v>
      </c>
      <c r="AE673" s="110">
        <f t="shared" si="367"/>
        <v>0</v>
      </c>
      <c r="AF673" s="2">
        <v>0</v>
      </c>
      <c r="AG673" s="110">
        <v>0</v>
      </c>
      <c r="AH673" s="112">
        <v>0</v>
      </c>
      <c r="AI673" s="110"/>
      <c r="AJ673" s="110"/>
      <c r="AL673" s="3"/>
      <c r="AM673" s="3"/>
    </row>
    <row r="674" spans="1:39" ht="19.899999999999999" customHeight="1" x14ac:dyDescent="0.2">
      <c r="A674" s="86"/>
      <c r="B674" s="114" t="s">
        <v>26</v>
      </c>
      <c r="C674" s="2">
        <v>0</v>
      </c>
      <c r="D674" s="2"/>
      <c r="E674" s="2">
        <v>0</v>
      </c>
      <c r="F674" s="2">
        <v>0</v>
      </c>
      <c r="G674" s="110">
        <f t="shared" si="362"/>
        <v>0</v>
      </c>
      <c r="H674" s="110"/>
      <c r="I674" s="110"/>
      <c r="J674" s="110"/>
      <c r="K674" s="110">
        <f t="shared" si="363"/>
        <v>0</v>
      </c>
      <c r="L674" s="2"/>
      <c r="M674" s="110"/>
      <c r="N674" s="112"/>
      <c r="O674" s="110">
        <f t="shared" si="355"/>
        <v>0</v>
      </c>
      <c r="P674" s="2">
        <v>0</v>
      </c>
      <c r="Q674" s="2">
        <v>0</v>
      </c>
      <c r="R674" s="2">
        <v>0</v>
      </c>
      <c r="S674" s="110">
        <v>0</v>
      </c>
      <c r="T674" s="2" t="s">
        <v>128</v>
      </c>
      <c r="U674" s="2" t="s">
        <v>128</v>
      </c>
      <c r="V674" s="2" t="s">
        <v>128</v>
      </c>
      <c r="W674" s="110">
        <v>0</v>
      </c>
      <c r="X674" s="2" t="s">
        <v>128</v>
      </c>
      <c r="Y674" s="2" t="s">
        <v>128</v>
      </c>
      <c r="Z674" s="2" t="s">
        <v>128</v>
      </c>
      <c r="AA674" s="103">
        <f t="shared" si="364"/>
        <v>0</v>
      </c>
      <c r="AB674" s="2">
        <f t="shared" si="365"/>
        <v>0</v>
      </c>
      <c r="AC674" s="110">
        <f t="shared" si="366"/>
        <v>0</v>
      </c>
      <c r="AD674" s="112">
        <f t="shared" si="366"/>
        <v>0</v>
      </c>
      <c r="AE674" s="110">
        <f t="shared" si="367"/>
        <v>0</v>
      </c>
      <c r="AF674" s="2">
        <v>0</v>
      </c>
      <c r="AG674" s="110">
        <v>0</v>
      </c>
      <c r="AH674" s="112">
        <v>0</v>
      </c>
      <c r="AI674" s="110"/>
      <c r="AJ674" s="110"/>
      <c r="AL674" s="3"/>
      <c r="AM674" s="3"/>
    </row>
    <row r="675" spans="1:39" ht="19.899999999999999" customHeight="1" x14ac:dyDescent="0.2">
      <c r="A675" s="86"/>
      <c r="B675" s="114" t="s">
        <v>27</v>
      </c>
      <c r="C675" s="2">
        <v>190.13237000000001</v>
      </c>
      <c r="D675" s="2">
        <f>C675</f>
        <v>190.13237000000001</v>
      </c>
      <c r="E675" s="2">
        <v>0</v>
      </c>
      <c r="F675" s="2">
        <v>0</v>
      </c>
      <c r="G675" s="110">
        <f t="shared" si="362"/>
        <v>0</v>
      </c>
      <c r="H675" s="110"/>
      <c r="I675" s="110"/>
      <c r="J675" s="110"/>
      <c r="K675" s="110">
        <f t="shared" si="363"/>
        <v>0</v>
      </c>
      <c r="L675" s="2"/>
      <c r="M675" s="110"/>
      <c r="N675" s="112"/>
      <c r="O675" s="110">
        <f t="shared" si="355"/>
        <v>48.222700000000486</v>
      </c>
      <c r="P675" s="2">
        <v>0</v>
      </c>
      <c r="Q675" s="2">
        <v>32.72161000000051</v>
      </c>
      <c r="R675" s="2">
        <v>15.501089999999976</v>
      </c>
      <c r="S675" s="110">
        <f>SUM(T675:V675)</f>
        <v>48.222700000000032</v>
      </c>
      <c r="T675" s="2">
        <f>SUM(T671)-SUM(T672:T674)</f>
        <v>0</v>
      </c>
      <c r="U675" s="2">
        <f>SUM(U671)-SUM(U672:U674)</f>
        <v>32.721610000000055</v>
      </c>
      <c r="V675" s="2">
        <f>SUM(V671)-SUM(V672:V674)</f>
        <v>15.501089999999976</v>
      </c>
      <c r="W675" s="110">
        <f>SUM(X675:Z675)</f>
        <v>48.222700000000032</v>
      </c>
      <c r="X675" s="2">
        <f>SUM(X671)-SUM(X672:X674)</f>
        <v>0</v>
      </c>
      <c r="Y675" s="2">
        <f>SUM(Y671)-SUM(Y672:Y674)</f>
        <v>32.721610000000055</v>
      </c>
      <c r="Z675" s="2">
        <f>SUM(Z671)-SUM(Z672:Z674)</f>
        <v>15.501089999999976</v>
      </c>
      <c r="AA675" s="103">
        <f t="shared" si="364"/>
        <v>0</v>
      </c>
      <c r="AB675" s="2">
        <f t="shared" si="365"/>
        <v>0</v>
      </c>
      <c r="AC675" s="110">
        <f t="shared" si="366"/>
        <v>0</v>
      </c>
      <c r="AD675" s="112">
        <f t="shared" si="366"/>
        <v>0</v>
      </c>
      <c r="AE675" s="110">
        <f t="shared" si="367"/>
        <v>0</v>
      </c>
      <c r="AF675" s="2">
        <v>0</v>
      </c>
      <c r="AG675" s="110">
        <v>0</v>
      </c>
      <c r="AH675" s="112">
        <v>0</v>
      </c>
      <c r="AI675" s="110"/>
      <c r="AJ675" s="110"/>
      <c r="AL675" s="3"/>
      <c r="AM675" s="3"/>
    </row>
    <row r="676" spans="1:39" ht="105.75" customHeight="1" x14ac:dyDescent="0.2">
      <c r="A676" s="86">
        <v>116</v>
      </c>
      <c r="B676" s="131" t="s">
        <v>287</v>
      </c>
      <c r="C676" s="132">
        <f>C678</f>
        <v>13595.64</v>
      </c>
      <c r="D676" s="132"/>
      <c r="E676" s="132"/>
      <c r="F676" s="132"/>
      <c r="G676" s="132"/>
      <c r="H676" s="132"/>
      <c r="I676" s="132"/>
      <c r="J676" s="132"/>
      <c r="K676" s="110"/>
      <c r="L676" s="2"/>
      <c r="M676" s="110"/>
      <c r="N676" s="112"/>
      <c r="O676" s="132">
        <f>O678</f>
        <v>15956.310679611652</v>
      </c>
      <c r="P676" s="132">
        <f t="shared" ref="P676:R676" si="369">P678</f>
        <v>0</v>
      </c>
      <c r="Q676" s="132">
        <f t="shared" si="369"/>
        <v>11504.5</v>
      </c>
      <c r="R676" s="132">
        <f t="shared" si="369"/>
        <v>4451.8106796116508</v>
      </c>
      <c r="S676" s="110">
        <f>S678</f>
        <v>13595.643800277392</v>
      </c>
      <c r="T676" s="110">
        <f t="shared" ref="T676:Z676" si="370">T678</f>
        <v>0</v>
      </c>
      <c r="U676" s="110">
        <f t="shared" si="370"/>
        <v>9802.4591799999998</v>
      </c>
      <c r="V676" s="110">
        <f t="shared" si="370"/>
        <v>3793.1846202773922</v>
      </c>
      <c r="W676" s="110">
        <f t="shared" si="370"/>
        <v>13595.643800277392</v>
      </c>
      <c r="X676" s="110">
        <f t="shared" si="370"/>
        <v>0</v>
      </c>
      <c r="Y676" s="110">
        <f t="shared" si="370"/>
        <v>9802.4591799999998</v>
      </c>
      <c r="Z676" s="110">
        <f t="shared" si="370"/>
        <v>3793.1846202773922</v>
      </c>
      <c r="AA676" s="103"/>
      <c r="AB676" s="2"/>
      <c r="AC676" s="110"/>
      <c r="AD676" s="112"/>
      <c r="AE676" s="110"/>
      <c r="AF676" s="2"/>
      <c r="AG676" s="110"/>
      <c r="AH676" s="112"/>
      <c r="AI676" s="110"/>
      <c r="AJ676" s="110"/>
      <c r="AL676" s="3"/>
      <c r="AM676" s="3"/>
    </row>
    <row r="677" spans="1:39" ht="19.899999999999999" customHeight="1" x14ac:dyDescent="0.2">
      <c r="A677" s="86"/>
      <c r="B677" s="133" t="s">
        <v>24</v>
      </c>
      <c r="C677" s="134"/>
      <c r="D677" s="134"/>
      <c r="E677" s="134"/>
      <c r="F677" s="134"/>
      <c r="G677" s="110"/>
      <c r="H677" s="2"/>
      <c r="I677" s="2"/>
      <c r="J677" s="2"/>
      <c r="K677" s="110"/>
      <c r="L677" s="2"/>
      <c r="M677" s="110"/>
      <c r="N677" s="112"/>
      <c r="O677" s="110"/>
      <c r="P677" s="2"/>
      <c r="Q677" s="2"/>
      <c r="R677" s="2"/>
      <c r="S677" s="110"/>
      <c r="T677" s="2"/>
      <c r="U677" s="2"/>
      <c r="V677" s="2"/>
      <c r="W677" s="110"/>
      <c r="X677" s="2"/>
      <c r="Y677" s="2"/>
      <c r="Z677" s="2"/>
      <c r="AA677" s="103"/>
      <c r="AB677" s="2"/>
      <c r="AC677" s="110"/>
      <c r="AD677" s="112"/>
      <c r="AE677" s="110"/>
      <c r="AF677" s="2"/>
      <c r="AG677" s="110"/>
      <c r="AH677" s="112"/>
      <c r="AI677" s="110"/>
      <c r="AJ677" s="110"/>
      <c r="AL677" s="3"/>
      <c r="AM677" s="3"/>
    </row>
    <row r="678" spans="1:39" ht="26.25" customHeight="1" x14ac:dyDescent="0.2">
      <c r="A678" s="86"/>
      <c r="B678" s="133" t="s">
        <v>25</v>
      </c>
      <c r="C678" s="139">
        <v>13595.64</v>
      </c>
      <c r="D678" s="134"/>
      <c r="E678" s="134"/>
      <c r="F678" s="134"/>
      <c r="G678" s="110"/>
      <c r="H678" s="2"/>
      <c r="I678" s="2"/>
      <c r="J678" s="2"/>
      <c r="K678" s="110"/>
      <c r="L678" s="2"/>
      <c r="M678" s="110"/>
      <c r="N678" s="112"/>
      <c r="O678" s="110">
        <f>P678+Q678+R678</f>
        <v>15956.310679611652</v>
      </c>
      <c r="P678" s="2"/>
      <c r="Q678" s="2">
        <v>11504.5</v>
      </c>
      <c r="R678" s="2">
        <f>Q678*27.9/72.1</f>
        <v>4451.8106796116508</v>
      </c>
      <c r="S678" s="110">
        <f>U678+V678</f>
        <v>13595.643800277392</v>
      </c>
      <c r="T678" s="2"/>
      <c r="U678" s="2">
        <v>9802.4591799999998</v>
      </c>
      <c r="V678" s="2">
        <f>U678*27.9/72.1</f>
        <v>3793.1846202773922</v>
      </c>
      <c r="W678" s="110">
        <f>Y678+Z678</f>
        <v>13595.643800277392</v>
      </c>
      <c r="X678" s="2"/>
      <c r="Y678" s="2">
        <f t="shared" ref="Y678:Z681" si="371">U678</f>
        <v>9802.4591799999998</v>
      </c>
      <c r="Z678" s="2">
        <f t="shared" si="371"/>
        <v>3793.1846202773922</v>
      </c>
      <c r="AA678" s="103"/>
      <c r="AB678" s="2"/>
      <c r="AC678" s="110"/>
      <c r="AD678" s="112"/>
      <c r="AE678" s="110"/>
      <c r="AF678" s="2"/>
      <c r="AG678" s="110"/>
      <c r="AH678" s="112"/>
      <c r="AI678" s="110"/>
      <c r="AJ678" s="110"/>
      <c r="AL678" s="3"/>
      <c r="AM678" s="3"/>
    </row>
    <row r="679" spans="1:39" s="21" customFormat="1" ht="44.25" customHeight="1" x14ac:dyDescent="0.2">
      <c r="A679" s="16"/>
      <c r="B679" s="17" t="s">
        <v>307</v>
      </c>
      <c r="C679" s="22">
        <f>C680</f>
        <v>366533.4</v>
      </c>
      <c r="D679" s="18"/>
      <c r="E679" s="18"/>
      <c r="F679" s="18"/>
      <c r="G679" s="14"/>
      <c r="H679" s="19"/>
      <c r="I679" s="19"/>
      <c r="J679" s="19"/>
      <c r="K679" s="14"/>
      <c r="L679" s="19"/>
      <c r="M679" s="14"/>
      <c r="N679" s="20"/>
      <c r="O679" s="14">
        <f>O680</f>
        <v>366553.39805825241</v>
      </c>
      <c r="P679" s="14">
        <f t="shared" ref="P679:R679" si="372">P680</f>
        <v>0</v>
      </c>
      <c r="Q679" s="14">
        <f t="shared" si="372"/>
        <v>264285</v>
      </c>
      <c r="R679" s="14">
        <f t="shared" si="372"/>
        <v>102268.39805825244</v>
      </c>
      <c r="S679" s="14">
        <f>S680</f>
        <v>365691</v>
      </c>
      <c r="T679" s="14">
        <f t="shared" ref="T679:V679" si="373">T680</f>
        <v>0</v>
      </c>
      <c r="U679" s="14">
        <f t="shared" si="373"/>
        <v>263663.21100000001</v>
      </c>
      <c r="V679" s="14">
        <f t="shared" si="373"/>
        <v>102027.789</v>
      </c>
      <c r="W679" s="14">
        <f>W680</f>
        <v>365691</v>
      </c>
      <c r="X679" s="19"/>
      <c r="Y679" s="19">
        <f t="shared" si="371"/>
        <v>263663.21100000001</v>
      </c>
      <c r="Z679" s="19">
        <f t="shared" si="371"/>
        <v>102027.789</v>
      </c>
      <c r="AA679" s="14"/>
      <c r="AB679" s="19"/>
      <c r="AC679" s="14"/>
      <c r="AD679" s="20"/>
      <c r="AE679" s="14"/>
      <c r="AF679" s="19"/>
      <c r="AG679" s="14"/>
      <c r="AH679" s="20"/>
      <c r="AI679" s="14"/>
      <c r="AJ679" s="14"/>
      <c r="AL679" s="3"/>
      <c r="AM679" s="3"/>
    </row>
    <row r="680" spans="1:39" s="15" customFormat="1" ht="57" customHeight="1" x14ac:dyDescent="0.2">
      <c r="A680" s="8"/>
      <c r="B680" s="9" t="s">
        <v>308</v>
      </c>
      <c r="C680" s="23">
        <f>C681</f>
        <v>366533.4</v>
      </c>
      <c r="D680" s="10"/>
      <c r="E680" s="10"/>
      <c r="F680" s="10"/>
      <c r="G680" s="11"/>
      <c r="H680" s="12"/>
      <c r="I680" s="12"/>
      <c r="J680" s="12"/>
      <c r="K680" s="11"/>
      <c r="L680" s="12"/>
      <c r="M680" s="11"/>
      <c r="N680" s="13"/>
      <c r="O680" s="11">
        <f>O681</f>
        <v>366553.39805825241</v>
      </c>
      <c r="P680" s="11">
        <f t="shared" ref="P680:R680" si="374">P681</f>
        <v>0</v>
      </c>
      <c r="Q680" s="11">
        <f t="shared" si="374"/>
        <v>264285</v>
      </c>
      <c r="R680" s="11">
        <f t="shared" si="374"/>
        <v>102268.39805825244</v>
      </c>
      <c r="S680" s="11">
        <f>S681</f>
        <v>365691</v>
      </c>
      <c r="T680" s="11">
        <f t="shared" ref="T680:V680" si="375">T681</f>
        <v>0</v>
      </c>
      <c r="U680" s="11">
        <f t="shared" si="375"/>
        <v>263663.21100000001</v>
      </c>
      <c r="V680" s="11">
        <f t="shared" si="375"/>
        <v>102027.789</v>
      </c>
      <c r="W680" s="11">
        <f>W681</f>
        <v>365691</v>
      </c>
      <c r="X680" s="12"/>
      <c r="Y680" s="19">
        <f t="shared" si="371"/>
        <v>263663.21100000001</v>
      </c>
      <c r="Z680" s="19">
        <f t="shared" si="371"/>
        <v>102027.789</v>
      </c>
      <c r="AA680" s="14"/>
      <c r="AB680" s="12"/>
      <c r="AC680" s="11"/>
      <c r="AD680" s="13"/>
      <c r="AE680" s="11"/>
      <c r="AF680" s="12"/>
      <c r="AG680" s="11"/>
      <c r="AH680" s="13"/>
      <c r="AI680" s="11"/>
      <c r="AJ680" s="11"/>
      <c r="AL680" s="3"/>
      <c r="AM680" s="3"/>
    </row>
    <row r="681" spans="1:39" ht="106.5" customHeight="1" x14ac:dyDescent="0.2">
      <c r="A681" s="86">
        <v>117</v>
      </c>
      <c r="B681" s="131" t="s">
        <v>286</v>
      </c>
      <c r="C681" s="132">
        <f>C683</f>
        <v>366533.4</v>
      </c>
      <c r="D681" s="132"/>
      <c r="E681" s="132"/>
      <c r="F681" s="132"/>
      <c r="G681" s="132"/>
      <c r="H681" s="132"/>
      <c r="I681" s="132"/>
      <c r="J681" s="132"/>
      <c r="K681" s="110"/>
      <c r="L681" s="2"/>
      <c r="M681" s="110"/>
      <c r="N681" s="112"/>
      <c r="O681" s="132">
        <f>O683</f>
        <v>366553.39805825241</v>
      </c>
      <c r="P681" s="132">
        <v>0</v>
      </c>
      <c r="Q681" s="132">
        <f>Q683</f>
        <v>264285</v>
      </c>
      <c r="R681" s="132">
        <f>R683</f>
        <v>102268.39805825244</v>
      </c>
      <c r="S681" s="110">
        <f>U681+V681</f>
        <v>365691</v>
      </c>
      <c r="T681" s="2">
        <v>0</v>
      </c>
      <c r="U681" s="2">
        <f>U683</f>
        <v>263663.21100000001</v>
      </c>
      <c r="V681" s="2">
        <f>U681*27.9/72.1</f>
        <v>102027.789</v>
      </c>
      <c r="W681" s="110">
        <f>W683</f>
        <v>365691</v>
      </c>
      <c r="X681" s="2">
        <v>0</v>
      </c>
      <c r="Y681" s="2">
        <f t="shared" si="371"/>
        <v>263663.21100000001</v>
      </c>
      <c r="Z681" s="2">
        <f t="shared" si="371"/>
        <v>102027.789</v>
      </c>
      <c r="AA681" s="103"/>
      <c r="AB681" s="2"/>
      <c r="AC681" s="110"/>
      <c r="AD681" s="112"/>
      <c r="AE681" s="110"/>
      <c r="AF681" s="2"/>
      <c r="AG681" s="110"/>
      <c r="AH681" s="112"/>
      <c r="AI681" s="110"/>
      <c r="AJ681" s="110"/>
      <c r="AL681" s="3"/>
      <c r="AM681" s="3"/>
    </row>
    <row r="682" spans="1:39" ht="19.899999999999999" customHeight="1" x14ac:dyDescent="0.2">
      <c r="A682" s="86"/>
      <c r="B682" s="133" t="s">
        <v>24</v>
      </c>
      <c r="C682" s="134"/>
      <c r="D682" s="134"/>
      <c r="E682" s="134"/>
      <c r="F682" s="134"/>
      <c r="G682" s="110"/>
      <c r="H682" s="2"/>
      <c r="I682" s="2"/>
      <c r="J682" s="2"/>
      <c r="K682" s="110"/>
      <c r="L682" s="2"/>
      <c r="M682" s="110"/>
      <c r="N682" s="112"/>
      <c r="O682" s="110"/>
      <c r="P682" s="2"/>
      <c r="Q682" s="2"/>
      <c r="R682" s="2"/>
      <c r="S682" s="110"/>
      <c r="T682" s="2"/>
      <c r="U682" s="2"/>
      <c r="V682" s="2">
        <f t="shared" ref="V682:V683" si="376">U682*27.9/72.1</f>
        <v>0</v>
      </c>
      <c r="W682" s="110"/>
      <c r="X682" s="2"/>
      <c r="Y682" s="2"/>
      <c r="Z682" s="2"/>
      <c r="AA682" s="103"/>
      <c r="AB682" s="2"/>
      <c r="AC682" s="110"/>
      <c r="AD682" s="112"/>
      <c r="AE682" s="110"/>
      <c r="AF682" s="2"/>
      <c r="AG682" s="110"/>
      <c r="AH682" s="112"/>
      <c r="AI682" s="110"/>
      <c r="AJ682" s="110"/>
      <c r="AL682" s="3"/>
      <c r="AM682" s="3"/>
    </row>
    <row r="683" spans="1:39" ht="19.899999999999999" customHeight="1" x14ac:dyDescent="0.2">
      <c r="A683" s="86"/>
      <c r="B683" s="133" t="s">
        <v>25</v>
      </c>
      <c r="C683" s="139">
        <v>366533.4</v>
      </c>
      <c r="D683" s="134"/>
      <c r="E683" s="134"/>
      <c r="F683" s="134"/>
      <c r="G683" s="110"/>
      <c r="H683" s="2"/>
      <c r="I683" s="2"/>
      <c r="J683" s="2"/>
      <c r="K683" s="110"/>
      <c r="L683" s="2"/>
      <c r="M683" s="110"/>
      <c r="N683" s="112"/>
      <c r="O683" s="110">
        <f>Q683+R683</f>
        <v>366553.39805825241</v>
      </c>
      <c r="P683" s="2"/>
      <c r="Q683" s="2">
        <v>264285</v>
      </c>
      <c r="R683" s="2">
        <f>Q683*27.9/72.1</f>
        <v>102268.39805825244</v>
      </c>
      <c r="S683" s="110">
        <f>U683+V683</f>
        <v>365691</v>
      </c>
      <c r="T683" s="2"/>
      <c r="U683" s="2">
        <v>263663.21100000001</v>
      </c>
      <c r="V683" s="2">
        <f t="shared" si="376"/>
        <v>102027.789</v>
      </c>
      <c r="W683" s="110">
        <f>Y683+Z683</f>
        <v>365691</v>
      </c>
      <c r="X683" s="2"/>
      <c r="Y683" s="2">
        <f>U683</f>
        <v>263663.21100000001</v>
      </c>
      <c r="Z683" s="2">
        <f>V683</f>
        <v>102027.789</v>
      </c>
      <c r="AA683" s="103"/>
      <c r="AB683" s="2"/>
      <c r="AC683" s="110"/>
      <c r="AD683" s="112"/>
      <c r="AE683" s="110"/>
      <c r="AF683" s="2"/>
      <c r="AG683" s="110"/>
      <c r="AH683" s="112"/>
      <c r="AI683" s="110"/>
      <c r="AJ683" s="110"/>
      <c r="AL683" s="3"/>
      <c r="AM683" s="3"/>
    </row>
    <row r="684" spans="1:39" ht="45" customHeight="1" x14ac:dyDescent="0.2">
      <c r="A684" s="86"/>
      <c r="B684" s="106" t="s">
        <v>51</v>
      </c>
      <c r="C684" s="14">
        <f t="shared" ref="C684:AH684" si="377">SUM(C685,C690,C695,C700,C705,C710,C715,C720,C725,C735,C730)</f>
        <v>2433279.2858100007</v>
      </c>
      <c r="D684" s="14">
        <f t="shared" si="377"/>
        <v>122988.27962999999</v>
      </c>
      <c r="E684" s="14">
        <f t="shared" si="377"/>
        <v>1200295.876776</v>
      </c>
      <c r="F684" s="14">
        <f t="shared" si="377"/>
        <v>1200295.8767800003</v>
      </c>
      <c r="G684" s="14">
        <f t="shared" si="377"/>
        <v>1288.7357</v>
      </c>
      <c r="H684" s="14">
        <f t="shared" si="377"/>
        <v>0</v>
      </c>
      <c r="I684" s="14">
        <f t="shared" si="377"/>
        <v>1288.7357</v>
      </c>
      <c r="J684" s="14">
        <f t="shared" si="377"/>
        <v>0</v>
      </c>
      <c r="K684" s="14">
        <f t="shared" si="377"/>
        <v>0</v>
      </c>
      <c r="L684" s="14">
        <f t="shared" si="377"/>
        <v>0</v>
      </c>
      <c r="M684" s="14">
        <f t="shared" si="377"/>
        <v>0</v>
      </c>
      <c r="N684" s="14">
        <f t="shared" si="377"/>
        <v>0</v>
      </c>
      <c r="O684" s="14">
        <f t="shared" si="377"/>
        <v>968652.96499999997</v>
      </c>
      <c r="P684" s="14">
        <f t="shared" si="377"/>
        <v>0</v>
      </c>
      <c r="Q684" s="14">
        <f t="shared" si="377"/>
        <v>957580.30000000016</v>
      </c>
      <c r="R684" s="14">
        <f t="shared" si="377"/>
        <v>11072.663390342052</v>
      </c>
      <c r="S684" s="14">
        <f t="shared" si="377"/>
        <v>962717.5702999999</v>
      </c>
      <c r="T684" s="14">
        <f t="shared" si="377"/>
        <v>0</v>
      </c>
      <c r="U684" s="14">
        <f t="shared" si="377"/>
        <v>951718.55326999992</v>
      </c>
      <c r="V684" s="14">
        <f t="shared" si="377"/>
        <v>10999.017030000005</v>
      </c>
      <c r="W684" s="14">
        <f t="shared" si="377"/>
        <v>961428.83460161986</v>
      </c>
      <c r="X684" s="14">
        <f t="shared" si="377"/>
        <v>0</v>
      </c>
      <c r="Y684" s="14">
        <f t="shared" si="377"/>
        <v>950429.81757161999</v>
      </c>
      <c r="Z684" s="14">
        <f t="shared" si="377"/>
        <v>10999.017030000005</v>
      </c>
      <c r="AA684" s="14">
        <f t="shared" si="377"/>
        <v>1.6199342098843772E-6</v>
      </c>
      <c r="AB684" s="14">
        <f t="shared" si="377"/>
        <v>0</v>
      </c>
      <c r="AC684" s="14">
        <f t="shared" si="377"/>
        <v>1.6199342098843772E-6</v>
      </c>
      <c r="AD684" s="14">
        <f t="shared" si="377"/>
        <v>0</v>
      </c>
      <c r="AE684" s="14">
        <f t="shared" si="377"/>
        <v>-1.4210854715202004E-14</v>
      </c>
      <c r="AF684" s="14">
        <f t="shared" si="377"/>
        <v>0</v>
      </c>
      <c r="AG684" s="14">
        <f t="shared" si="377"/>
        <v>0</v>
      </c>
      <c r="AH684" s="14">
        <f t="shared" si="377"/>
        <v>-1.4210854715202004E-14</v>
      </c>
      <c r="AI684" s="14"/>
      <c r="AJ684" s="14"/>
      <c r="AL684" s="3"/>
      <c r="AM684" s="3"/>
    </row>
    <row r="685" spans="1:39" ht="60" customHeight="1" x14ac:dyDescent="0.2">
      <c r="A685" s="115">
        <v>118</v>
      </c>
      <c r="B685" s="140" t="s">
        <v>235</v>
      </c>
      <c r="C685" s="24">
        <v>986625.01469000021</v>
      </c>
      <c r="D685" s="24">
        <f>SUM(D686:D689)</f>
        <v>46862.318179999995</v>
      </c>
      <c r="E685" s="24">
        <v>649460.95458599995</v>
      </c>
      <c r="F685" s="24">
        <v>649460.95459000021</v>
      </c>
      <c r="G685" s="108">
        <f t="shared" ref="G685:G704" si="378">H685+I685+J685</f>
        <v>0</v>
      </c>
      <c r="H685" s="108">
        <f>SUM(H686:H689)</f>
        <v>0</v>
      </c>
      <c r="I685" s="108">
        <f>SUM(I686:I689)</f>
        <v>0</v>
      </c>
      <c r="J685" s="108">
        <f>SUM(J686:J689)</f>
        <v>0</v>
      </c>
      <c r="K685" s="108">
        <f t="shared" ref="K685:K704" si="379">L685+M685+N685</f>
        <v>0</v>
      </c>
      <c r="L685" s="24">
        <f>SUM(L686:L689)</f>
        <v>0</v>
      </c>
      <c r="M685" s="24">
        <f>SUM(M686:M689)</f>
        <v>0</v>
      </c>
      <c r="N685" s="24">
        <f>SUM(N686:N689)</f>
        <v>0</v>
      </c>
      <c r="O685" s="108">
        <f t="shared" ref="O685:O704" si="380">P685+Q685+R685</f>
        <v>337609.39999999997</v>
      </c>
      <c r="P685" s="24">
        <v>0</v>
      </c>
      <c r="Q685" s="24">
        <v>335246.09999999998</v>
      </c>
      <c r="R685" s="24">
        <v>2363.2999999999997</v>
      </c>
      <c r="S685" s="110">
        <f>SUM(T685,U685,V685)</f>
        <v>334433.49705999997</v>
      </c>
      <c r="T685" s="2" t="s">
        <v>128</v>
      </c>
      <c r="U685" s="2">
        <v>332092.46253999998</v>
      </c>
      <c r="V685" s="2">
        <v>2341.0345200000006</v>
      </c>
      <c r="W685" s="29">
        <f>SUM(X685,Y685,Z685)</f>
        <v>334433.49706000002</v>
      </c>
      <c r="X685" s="111" t="s">
        <v>128</v>
      </c>
      <c r="Y685" s="111">
        <v>332092.46254000004</v>
      </c>
      <c r="Z685" s="111">
        <v>2341.034520000002</v>
      </c>
      <c r="AA685" s="103">
        <f t="shared" ref="AA685:AA704" si="381">SUM(AB685:AD685)</f>
        <v>0</v>
      </c>
      <c r="AB685" s="2">
        <f t="shared" ref="AB685:AB704" si="382">SUM(X685,H685)-SUM(L685)-SUM(T685,-AF685)</f>
        <v>0</v>
      </c>
      <c r="AC685" s="110">
        <f t="shared" ref="AC685:AD700" si="383">SUM(Y685,I685)-SUM(M685)-SUM(U685,-AG685)</f>
        <v>0</v>
      </c>
      <c r="AD685" s="112">
        <f t="shared" si="383"/>
        <v>0</v>
      </c>
      <c r="AE685" s="29">
        <f t="shared" ref="AE685:AE704" si="384">AF685+AG685+AH685</f>
        <v>0</v>
      </c>
      <c r="AF685" s="111">
        <f>SUM(AF686:AF689)</f>
        <v>0</v>
      </c>
      <c r="AG685" s="29">
        <f t="shared" ref="AG685:AH685" si="385">SUM(AG686:AG689)</f>
        <v>0</v>
      </c>
      <c r="AH685" s="113">
        <f t="shared" si="385"/>
        <v>0</v>
      </c>
      <c r="AI685" s="29" t="s">
        <v>110</v>
      </c>
      <c r="AJ685" s="29" t="s">
        <v>110</v>
      </c>
      <c r="AL685" s="3"/>
      <c r="AM685" s="3"/>
    </row>
    <row r="686" spans="1:39" ht="19.899999999999999" customHeight="1" x14ac:dyDescent="0.2">
      <c r="A686" s="115"/>
      <c r="B686" s="121" t="s">
        <v>24</v>
      </c>
      <c r="C686" s="2">
        <v>10555.11543</v>
      </c>
      <c r="D686" s="2">
        <f>C686</f>
        <v>10555.11543</v>
      </c>
      <c r="E686" s="2">
        <v>10555.11543</v>
      </c>
      <c r="F686" s="2">
        <v>10555.11543</v>
      </c>
      <c r="G686" s="110">
        <f t="shared" si="378"/>
        <v>0</v>
      </c>
      <c r="H686" s="2"/>
      <c r="I686" s="2"/>
      <c r="J686" s="2"/>
      <c r="K686" s="110">
        <f t="shared" si="379"/>
        <v>0</v>
      </c>
      <c r="L686" s="2"/>
      <c r="M686" s="110"/>
      <c r="N686" s="112"/>
      <c r="O686" s="110">
        <f t="shared" si="380"/>
        <v>0</v>
      </c>
      <c r="P686" s="2">
        <v>0</v>
      </c>
      <c r="Q686" s="2">
        <v>0</v>
      </c>
      <c r="R686" s="2">
        <v>0</v>
      </c>
      <c r="S686" s="110">
        <v>0</v>
      </c>
      <c r="T686" s="2" t="s">
        <v>128</v>
      </c>
      <c r="U686" s="2" t="s">
        <v>128</v>
      </c>
      <c r="V686" s="2" t="s">
        <v>128</v>
      </c>
      <c r="W686" s="110">
        <v>0</v>
      </c>
      <c r="X686" s="2" t="s">
        <v>128</v>
      </c>
      <c r="Y686" s="2" t="s">
        <v>128</v>
      </c>
      <c r="Z686" s="2" t="s">
        <v>128</v>
      </c>
      <c r="AA686" s="103">
        <f t="shared" si="381"/>
        <v>0</v>
      </c>
      <c r="AB686" s="2">
        <f t="shared" si="382"/>
        <v>0</v>
      </c>
      <c r="AC686" s="110">
        <f t="shared" si="383"/>
        <v>0</v>
      </c>
      <c r="AD686" s="112">
        <f t="shared" si="383"/>
        <v>0</v>
      </c>
      <c r="AE686" s="110">
        <f t="shared" si="384"/>
        <v>0</v>
      </c>
      <c r="AF686" s="2">
        <v>0</v>
      </c>
      <c r="AG686" s="110">
        <v>0</v>
      </c>
      <c r="AH686" s="112">
        <v>0</v>
      </c>
      <c r="AI686" s="110"/>
      <c r="AJ686" s="110"/>
      <c r="AL686" s="3"/>
      <c r="AM686" s="3"/>
    </row>
    <row r="687" spans="1:39" ht="19.899999999999999" customHeight="1" x14ac:dyDescent="0.2">
      <c r="A687" s="115"/>
      <c r="B687" s="121" t="s">
        <v>25</v>
      </c>
      <c r="C687" s="2">
        <v>806471.42946000001</v>
      </c>
      <c r="D687" s="2"/>
      <c r="E687" s="2">
        <v>609731.16002599988</v>
      </c>
      <c r="F687" s="2">
        <v>609731.16003000014</v>
      </c>
      <c r="G687" s="110">
        <f t="shared" si="378"/>
        <v>0</v>
      </c>
      <c r="H687" s="2"/>
      <c r="I687" s="2"/>
      <c r="J687" s="2"/>
      <c r="K687" s="110">
        <f t="shared" si="379"/>
        <v>0</v>
      </c>
      <c r="L687" s="2"/>
      <c r="M687" s="110"/>
      <c r="N687" s="112"/>
      <c r="O687" s="110">
        <f t="shared" si="380"/>
        <v>196740.26943400013</v>
      </c>
      <c r="P687" s="2">
        <v>0</v>
      </c>
      <c r="Q687" s="2">
        <v>195363.08754796215</v>
      </c>
      <c r="R687" s="2">
        <v>1377.1818860380008</v>
      </c>
      <c r="S687" s="110">
        <v>196740.26942999999</v>
      </c>
      <c r="T687" s="2" t="s">
        <v>128</v>
      </c>
      <c r="U687" s="2">
        <v>195363.08752999999</v>
      </c>
      <c r="V687" s="2">
        <v>1377.1819</v>
      </c>
      <c r="W687" s="110">
        <v>196740.26942999999</v>
      </c>
      <c r="X687" s="2" t="s">
        <v>128</v>
      </c>
      <c r="Y687" s="2">
        <v>195363.08752999999</v>
      </c>
      <c r="Z687" s="2">
        <v>1377.1819000000021</v>
      </c>
      <c r="AA687" s="103">
        <f t="shared" si="381"/>
        <v>2.0463630789890885E-12</v>
      </c>
      <c r="AB687" s="2">
        <f t="shared" si="382"/>
        <v>0</v>
      </c>
      <c r="AC687" s="110">
        <f t="shared" si="383"/>
        <v>0</v>
      </c>
      <c r="AD687" s="112">
        <f t="shared" si="383"/>
        <v>2.0463630789890885E-12</v>
      </c>
      <c r="AE687" s="110">
        <f t="shared" si="384"/>
        <v>0</v>
      </c>
      <c r="AF687" s="2">
        <v>0</v>
      </c>
      <c r="AG687" s="110">
        <v>0</v>
      </c>
      <c r="AH687" s="112">
        <v>0</v>
      </c>
      <c r="AI687" s="110"/>
      <c r="AJ687" s="110"/>
      <c r="AL687" s="3"/>
      <c r="AM687" s="3"/>
    </row>
    <row r="688" spans="1:39" ht="19.899999999999999" customHeight="1" x14ac:dyDescent="0.2">
      <c r="A688" s="115"/>
      <c r="B688" s="121" t="s">
        <v>26</v>
      </c>
      <c r="C688" s="2">
        <v>133291.26705000002</v>
      </c>
      <c r="D688" s="2"/>
      <c r="E688" s="2">
        <v>0</v>
      </c>
      <c r="F688" s="2">
        <v>0</v>
      </c>
      <c r="G688" s="110">
        <f t="shared" si="378"/>
        <v>0</v>
      </c>
      <c r="H688" s="2"/>
      <c r="I688" s="2"/>
      <c r="J688" s="2"/>
      <c r="K688" s="110">
        <f t="shared" si="379"/>
        <v>0</v>
      </c>
      <c r="L688" s="2"/>
      <c r="M688" s="110"/>
      <c r="N688" s="112"/>
      <c r="O688" s="110">
        <f t="shared" si="380"/>
        <v>133291.26705000002</v>
      </c>
      <c r="P688" s="2">
        <v>0</v>
      </c>
      <c r="Q688" s="2">
        <v>132358.22818065001</v>
      </c>
      <c r="R688" s="2">
        <v>933.03886935000003</v>
      </c>
      <c r="S688" s="110">
        <v>130562.16905000004</v>
      </c>
      <c r="T688" s="2" t="s">
        <v>128</v>
      </c>
      <c r="U688" s="2">
        <v>129648.23384999999</v>
      </c>
      <c r="V688" s="2">
        <v>913.93520000000024</v>
      </c>
      <c r="W688" s="110">
        <v>130562.16905000001</v>
      </c>
      <c r="X688" s="2" t="s">
        <v>128</v>
      </c>
      <c r="Y688" s="2">
        <v>129648.23384999998</v>
      </c>
      <c r="Z688" s="2">
        <v>913.93520000000012</v>
      </c>
      <c r="AA688" s="103">
        <f t="shared" si="381"/>
        <v>0</v>
      </c>
      <c r="AB688" s="2">
        <f t="shared" si="382"/>
        <v>0</v>
      </c>
      <c r="AC688" s="110">
        <f t="shared" si="383"/>
        <v>0</v>
      </c>
      <c r="AD688" s="112">
        <f t="shared" si="383"/>
        <v>0</v>
      </c>
      <c r="AE688" s="110">
        <f t="shared" si="384"/>
        <v>0</v>
      </c>
      <c r="AF688" s="2">
        <v>0</v>
      </c>
      <c r="AG688" s="110">
        <v>0</v>
      </c>
      <c r="AH688" s="112">
        <v>0</v>
      </c>
      <c r="AI688" s="110"/>
      <c r="AJ688" s="110"/>
      <c r="AL688" s="3"/>
      <c r="AM688" s="3"/>
    </row>
    <row r="689" spans="1:39" ht="19.899999999999999" customHeight="1" x14ac:dyDescent="0.2">
      <c r="A689" s="115"/>
      <c r="B689" s="121" t="s">
        <v>27</v>
      </c>
      <c r="C689" s="2">
        <v>36307.202749999997</v>
      </c>
      <c r="D689" s="2">
        <f>C689</f>
        <v>36307.202749999997</v>
      </c>
      <c r="E689" s="2">
        <v>29174.679129999997</v>
      </c>
      <c r="F689" s="2">
        <v>29174.679129999997</v>
      </c>
      <c r="G689" s="110">
        <f t="shared" si="378"/>
        <v>0</v>
      </c>
      <c r="H689" s="2"/>
      <c r="I689" s="2"/>
      <c r="J689" s="2"/>
      <c r="K689" s="110">
        <f t="shared" si="379"/>
        <v>0</v>
      </c>
      <c r="L689" s="2"/>
      <c r="M689" s="110"/>
      <c r="N689" s="112"/>
      <c r="O689" s="110">
        <f t="shared" si="380"/>
        <v>7577.8635159997684</v>
      </c>
      <c r="P689" s="2">
        <v>0</v>
      </c>
      <c r="Q689" s="2">
        <v>7524.784271387769</v>
      </c>
      <c r="R689" s="2">
        <v>53.079244611999179</v>
      </c>
      <c r="S689" s="110">
        <f>SUM(T689:V689)</f>
        <v>7131.058579999999</v>
      </c>
      <c r="T689" s="2">
        <f>SUM(T685)-SUM(T686:T688)</f>
        <v>0</v>
      </c>
      <c r="U689" s="2">
        <f>SUM(U685)-SUM(U686:U688)</f>
        <v>7081.1411599999992</v>
      </c>
      <c r="V689" s="2">
        <f>SUM(V685)-SUM(V686:V688)</f>
        <v>49.91742000000022</v>
      </c>
      <c r="W689" s="110">
        <f>SUM(X689:Z689)</f>
        <v>7131.0585800000572</v>
      </c>
      <c r="X689" s="2">
        <f>SUM(X685)-SUM(X686:X688)</f>
        <v>0</v>
      </c>
      <c r="Y689" s="2">
        <f>SUM(Y685)-SUM(Y686:Y688)</f>
        <v>7081.1411600000574</v>
      </c>
      <c r="Z689" s="2">
        <f>SUM(Z685)-SUM(Z686:Z688)</f>
        <v>49.917419999999765</v>
      </c>
      <c r="AA689" s="103">
        <f t="shared" si="381"/>
        <v>5.7752913562580943E-11</v>
      </c>
      <c r="AB689" s="2">
        <f t="shared" si="382"/>
        <v>0</v>
      </c>
      <c r="AC689" s="110">
        <f t="shared" si="383"/>
        <v>5.8207660913467407E-11</v>
      </c>
      <c r="AD689" s="112">
        <f t="shared" si="383"/>
        <v>-4.5474735088646412E-13</v>
      </c>
      <c r="AE689" s="110">
        <f t="shared" si="384"/>
        <v>0</v>
      </c>
      <c r="AF689" s="2">
        <v>0</v>
      </c>
      <c r="AG689" s="110">
        <v>0</v>
      </c>
      <c r="AH689" s="112">
        <v>0</v>
      </c>
      <c r="AI689" s="110"/>
      <c r="AJ689" s="110"/>
      <c r="AL689" s="3"/>
      <c r="AM689" s="3"/>
    </row>
    <row r="690" spans="1:39" ht="86.25" customHeight="1" x14ac:dyDescent="0.2">
      <c r="A690" s="86">
        <v>119</v>
      </c>
      <c r="B690" s="129" t="s">
        <v>236</v>
      </c>
      <c r="C690" s="24">
        <v>410932.49486000015</v>
      </c>
      <c r="D690" s="24">
        <f>SUM(D691:D694)</f>
        <v>18522.66</v>
      </c>
      <c r="E690" s="24">
        <v>379607.74317000021</v>
      </c>
      <c r="F690" s="24">
        <v>379607.74317000015</v>
      </c>
      <c r="G690" s="108">
        <f t="shared" si="378"/>
        <v>0</v>
      </c>
      <c r="H690" s="108">
        <f>SUM(H691:H694)</f>
        <v>0</v>
      </c>
      <c r="I690" s="108">
        <f>SUM(I691:I694)</f>
        <v>0</v>
      </c>
      <c r="J690" s="108">
        <f>SUM(J691:J694)</f>
        <v>0</v>
      </c>
      <c r="K690" s="108">
        <f t="shared" si="379"/>
        <v>0</v>
      </c>
      <c r="L690" s="24">
        <f>SUM(L691:L694)</f>
        <v>0</v>
      </c>
      <c r="M690" s="24">
        <f>SUM(M691:M694)</f>
        <v>0</v>
      </c>
      <c r="N690" s="24">
        <f>SUM(N691:N694)</f>
        <v>0</v>
      </c>
      <c r="O690" s="108">
        <f t="shared" si="380"/>
        <v>31176.5</v>
      </c>
      <c r="P690" s="24">
        <v>0</v>
      </c>
      <c r="Q690" s="24">
        <v>30989.4</v>
      </c>
      <c r="R690" s="24">
        <v>187.1</v>
      </c>
      <c r="S690" s="110">
        <f>SUM(T690,U690,V690)</f>
        <v>31169.859689999997</v>
      </c>
      <c r="T690" s="2" t="s">
        <v>128</v>
      </c>
      <c r="U690" s="2">
        <v>30982.836929999998</v>
      </c>
      <c r="V690" s="2">
        <v>187.02275999999998</v>
      </c>
      <c r="W690" s="29">
        <f>SUM(X690,Y690,Z690)</f>
        <v>31169.859689999997</v>
      </c>
      <c r="X690" s="111" t="s">
        <v>128</v>
      </c>
      <c r="Y690" s="111">
        <v>30982.836929999998</v>
      </c>
      <c r="Z690" s="111">
        <v>187.02276000000001</v>
      </c>
      <c r="AA690" s="103">
        <f t="shared" si="381"/>
        <v>0</v>
      </c>
      <c r="AB690" s="2">
        <f t="shared" si="382"/>
        <v>0</v>
      </c>
      <c r="AC690" s="110">
        <f t="shared" si="383"/>
        <v>0</v>
      </c>
      <c r="AD690" s="112">
        <f t="shared" si="383"/>
        <v>0</v>
      </c>
      <c r="AE690" s="29">
        <f t="shared" si="384"/>
        <v>0</v>
      </c>
      <c r="AF690" s="111">
        <f>SUM(AF691:AF694)</f>
        <v>0</v>
      </c>
      <c r="AG690" s="29">
        <f t="shared" ref="AG690:AH690" si="386">SUM(AG691:AG694)</f>
        <v>0</v>
      </c>
      <c r="AH690" s="113">
        <f t="shared" si="386"/>
        <v>0</v>
      </c>
      <c r="AI690" s="29" t="s">
        <v>114</v>
      </c>
      <c r="AJ690" s="29" t="s">
        <v>114</v>
      </c>
      <c r="AL690" s="3"/>
      <c r="AM690" s="3"/>
    </row>
    <row r="691" spans="1:39" ht="19.899999999999999" customHeight="1" x14ac:dyDescent="0.2">
      <c r="A691" s="86"/>
      <c r="B691" s="121" t="s">
        <v>24</v>
      </c>
      <c r="C691" s="2">
        <v>0</v>
      </c>
      <c r="D691" s="2">
        <f>C691</f>
        <v>0</v>
      </c>
      <c r="E691" s="2">
        <v>0</v>
      </c>
      <c r="F691" s="2">
        <v>0</v>
      </c>
      <c r="G691" s="110">
        <f t="shared" si="378"/>
        <v>0</v>
      </c>
      <c r="H691" s="2"/>
      <c r="I691" s="2"/>
      <c r="J691" s="2"/>
      <c r="K691" s="110">
        <f t="shared" si="379"/>
        <v>0</v>
      </c>
      <c r="L691" s="2"/>
      <c r="M691" s="110"/>
      <c r="N691" s="112"/>
      <c r="O691" s="110">
        <f t="shared" si="380"/>
        <v>0</v>
      </c>
      <c r="P691" s="2">
        <v>0</v>
      </c>
      <c r="Q691" s="2">
        <v>0</v>
      </c>
      <c r="R691" s="2">
        <v>0</v>
      </c>
      <c r="S691" s="110">
        <v>0</v>
      </c>
      <c r="T691" s="2" t="s">
        <v>128</v>
      </c>
      <c r="U691" s="2" t="s">
        <v>128</v>
      </c>
      <c r="V691" s="2" t="s">
        <v>128</v>
      </c>
      <c r="W691" s="110">
        <v>0</v>
      </c>
      <c r="X691" s="2" t="s">
        <v>128</v>
      </c>
      <c r="Y691" s="2" t="s">
        <v>128</v>
      </c>
      <c r="Z691" s="2" t="s">
        <v>128</v>
      </c>
      <c r="AA691" s="103">
        <f t="shared" si="381"/>
        <v>0</v>
      </c>
      <c r="AB691" s="2">
        <f t="shared" si="382"/>
        <v>0</v>
      </c>
      <c r="AC691" s="110">
        <f t="shared" si="383"/>
        <v>0</v>
      </c>
      <c r="AD691" s="112">
        <f t="shared" si="383"/>
        <v>0</v>
      </c>
      <c r="AE691" s="110">
        <f t="shared" si="384"/>
        <v>0</v>
      </c>
      <c r="AF691" s="2">
        <v>0</v>
      </c>
      <c r="AG691" s="110">
        <v>0</v>
      </c>
      <c r="AH691" s="112">
        <v>0</v>
      </c>
      <c r="AI691" s="110"/>
      <c r="AJ691" s="110"/>
      <c r="AL691" s="3"/>
      <c r="AM691" s="3"/>
    </row>
    <row r="692" spans="1:39" ht="19.899999999999999" customHeight="1" x14ac:dyDescent="0.2">
      <c r="A692" s="86"/>
      <c r="B692" s="121" t="s">
        <v>25</v>
      </c>
      <c r="C692" s="2">
        <v>320153.90899999999</v>
      </c>
      <c r="D692" s="2"/>
      <c r="E692" s="2">
        <v>305701.81041999999</v>
      </c>
      <c r="F692" s="2">
        <v>305701.81041999999</v>
      </c>
      <c r="G692" s="110">
        <f t="shared" si="378"/>
        <v>0</v>
      </c>
      <c r="H692" s="2"/>
      <c r="I692" s="2"/>
      <c r="J692" s="2"/>
      <c r="K692" s="110">
        <f t="shared" si="379"/>
        <v>0</v>
      </c>
      <c r="L692" s="2"/>
      <c r="M692" s="110"/>
      <c r="N692" s="112"/>
      <c r="O692" s="110">
        <f t="shared" si="380"/>
        <v>14452.098579999991</v>
      </c>
      <c r="P692" s="2">
        <v>0</v>
      </c>
      <c r="Q692" s="2">
        <v>14365.385988519991</v>
      </c>
      <c r="R692" s="2">
        <v>86.712591479999944</v>
      </c>
      <c r="S692" s="110">
        <v>14452.09858</v>
      </c>
      <c r="T692" s="2" t="s">
        <v>128</v>
      </c>
      <c r="U692" s="2">
        <v>14365.386</v>
      </c>
      <c r="V692" s="2">
        <v>86.712579999999988</v>
      </c>
      <c r="W692" s="110">
        <v>14452.09858</v>
      </c>
      <c r="X692" s="2" t="s">
        <v>128</v>
      </c>
      <c r="Y692" s="2">
        <v>14365.386</v>
      </c>
      <c r="Z692" s="2">
        <v>86.712579999999988</v>
      </c>
      <c r="AA692" s="103">
        <f t="shared" si="381"/>
        <v>0</v>
      </c>
      <c r="AB692" s="2">
        <f t="shared" si="382"/>
        <v>0</v>
      </c>
      <c r="AC692" s="110">
        <f t="shared" si="383"/>
        <v>0</v>
      </c>
      <c r="AD692" s="112">
        <f t="shared" si="383"/>
        <v>0</v>
      </c>
      <c r="AE692" s="110">
        <f t="shared" si="384"/>
        <v>0</v>
      </c>
      <c r="AF692" s="2">
        <v>0</v>
      </c>
      <c r="AG692" s="110">
        <v>0</v>
      </c>
      <c r="AH692" s="112">
        <v>0</v>
      </c>
      <c r="AI692" s="110"/>
      <c r="AJ692" s="110"/>
      <c r="AL692" s="3"/>
      <c r="AM692" s="3"/>
    </row>
    <row r="693" spans="1:39" ht="19.899999999999999" customHeight="1" x14ac:dyDescent="0.2">
      <c r="A693" s="86"/>
      <c r="B693" s="121" t="s">
        <v>26</v>
      </c>
      <c r="C693" s="2">
        <v>72255.925859999988</v>
      </c>
      <c r="D693" s="2"/>
      <c r="E693" s="2">
        <v>56910.744610000009</v>
      </c>
      <c r="F693" s="2">
        <v>56910.744610000002</v>
      </c>
      <c r="G693" s="110">
        <f t="shared" si="378"/>
        <v>0</v>
      </c>
      <c r="H693" s="2"/>
      <c r="I693" s="2"/>
      <c r="J693" s="2"/>
      <c r="K693" s="110">
        <f t="shared" si="379"/>
        <v>0</v>
      </c>
      <c r="L693" s="2"/>
      <c r="M693" s="110"/>
      <c r="N693" s="112"/>
      <c r="O693" s="110">
        <f t="shared" si="380"/>
        <v>15190.28925</v>
      </c>
      <c r="P693" s="2">
        <v>0</v>
      </c>
      <c r="Q693" s="2">
        <v>15099.1475145</v>
      </c>
      <c r="R693" s="2">
        <v>91.141735499999939</v>
      </c>
      <c r="S693" s="110">
        <v>15190.28925</v>
      </c>
      <c r="T693" s="2" t="s">
        <v>128</v>
      </c>
      <c r="U693" s="2">
        <v>15099.143899999999</v>
      </c>
      <c r="V693" s="2">
        <v>91.145350000000008</v>
      </c>
      <c r="W693" s="110">
        <v>15190.28925</v>
      </c>
      <c r="X693" s="2" t="s">
        <v>128</v>
      </c>
      <c r="Y693" s="2">
        <v>15099.143900000001</v>
      </c>
      <c r="Z693" s="2">
        <v>91.145350000000022</v>
      </c>
      <c r="AA693" s="103">
        <f t="shared" si="381"/>
        <v>0</v>
      </c>
      <c r="AB693" s="2">
        <f t="shared" si="382"/>
        <v>0</v>
      </c>
      <c r="AC693" s="110">
        <f t="shared" si="383"/>
        <v>0</v>
      </c>
      <c r="AD693" s="112">
        <f t="shared" si="383"/>
        <v>0</v>
      </c>
      <c r="AE693" s="110">
        <f t="shared" si="384"/>
        <v>0</v>
      </c>
      <c r="AF693" s="2">
        <v>0</v>
      </c>
      <c r="AG693" s="110">
        <v>0</v>
      </c>
      <c r="AH693" s="112">
        <v>0</v>
      </c>
      <c r="AI693" s="110"/>
      <c r="AJ693" s="110"/>
      <c r="AL693" s="3"/>
      <c r="AM693" s="3"/>
    </row>
    <row r="694" spans="1:39" ht="19.899999999999999" customHeight="1" x14ac:dyDescent="0.2">
      <c r="A694" s="86"/>
      <c r="B694" s="121" t="s">
        <v>27</v>
      </c>
      <c r="C694" s="2">
        <v>18522.66</v>
      </c>
      <c r="D694" s="2">
        <f>C694</f>
        <v>18522.66</v>
      </c>
      <c r="E694" s="2">
        <v>16995.188139999998</v>
      </c>
      <c r="F694" s="2">
        <v>16995.188139999998</v>
      </c>
      <c r="G694" s="110">
        <f t="shared" si="378"/>
        <v>0</v>
      </c>
      <c r="H694" s="2"/>
      <c r="I694" s="2"/>
      <c r="J694" s="2"/>
      <c r="K694" s="110">
        <f t="shared" si="379"/>
        <v>0</v>
      </c>
      <c r="L694" s="2"/>
      <c r="M694" s="110"/>
      <c r="N694" s="112"/>
      <c r="O694" s="110">
        <f t="shared" si="380"/>
        <v>1534.1121700000178</v>
      </c>
      <c r="P694" s="2">
        <v>0</v>
      </c>
      <c r="Q694" s="2">
        <v>1524.8664969800177</v>
      </c>
      <c r="R694" s="2">
        <v>9.2456730200000763</v>
      </c>
      <c r="S694" s="110">
        <f>SUM(T694:V694)</f>
        <v>1527.4718599999962</v>
      </c>
      <c r="T694" s="2">
        <f>SUM(T690)-SUM(T691:T693)</f>
        <v>0</v>
      </c>
      <c r="U694" s="2">
        <f>SUM(U690)-SUM(U691:U693)</f>
        <v>1518.3070299999963</v>
      </c>
      <c r="V694" s="2">
        <f>SUM(V690)-SUM(V691:V693)</f>
        <v>9.1648299999999665</v>
      </c>
      <c r="W694" s="110">
        <f>SUM(X694:Z694)</f>
        <v>1527.4718599999962</v>
      </c>
      <c r="X694" s="2">
        <f>SUM(X690)-SUM(X691:X693)</f>
        <v>0</v>
      </c>
      <c r="Y694" s="2">
        <f>SUM(Y690)-SUM(Y691:Y693)</f>
        <v>1518.3070299999963</v>
      </c>
      <c r="Z694" s="2">
        <f>SUM(Z690)-SUM(Z691:Z693)</f>
        <v>9.1648299999999949</v>
      </c>
      <c r="AA694" s="103">
        <f t="shared" si="381"/>
        <v>2.8421709430404007E-14</v>
      </c>
      <c r="AB694" s="2">
        <f t="shared" si="382"/>
        <v>0</v>
      </c>
      <c r="AC694" s="110">
        <f t="shared" si="383"/>
        <v>0</v>
      </c>
      <c r="AD694" s="112">
        <f t="shared" si="383"/>
        <v>2.8421709430404007E-14</v>
      </c>
      <c r="AE694" s="110">
        <f t="shared" si="384"/>
        <v>0</v>
      </c>
      <c r="AF694" s="2">
        <v>0</v>
      </c>
      <c r="AG694" s="110">
        <v>0</v>
      </c>
      <c r="AH694" s="112">
        <v>0</v>
      </c>
      <c r="AI694" s="110"/>
      <c r="AJ694" s="110"/>
      <c r="AL694" s="3"/>
      <c r="AM694" s="3"/>
    </row>
    <row r="695" spans="1:39" ht="87" customHeight="1" x14ac:dyDescent="0.2">
      <c r="A695" s="86">
        <v>120</v>
      </c>
      <c r="B695" s="118" t="s">
        <v>237</v>
      </c>
      <c r="C695" s="24">
        <v>435416.25053000014</v>
      </c>
      <c r="D695" s="24">
        <f>SUM(D696:D699)</f>
        <v>25336.118719999999</v>
      </c>
      <c r="E695" s="24">
        <v>57397.061999999998</v>
      </c>
      <c r="F695" s="24">
        <v>57397.061999999998</v>
      </c>
      <c r="G695" s="108">
        <f t="shared" si="378"/>
        <v>0</v>
      </c>
      <c r="H695" s="108">
        <f>SUM(H696:H699)</f>
        <v>0</v>
      </c>
      <c r="I695" s="108">
        <f>SUM(I696:I699)</f>
        <v>0</v>
      </c>
      <c r="J695" s="108">
        <f>SUM(J696:J699)</f>
        <v>0</v>
      </c>
      <c r="K695" s="108">
        <f t="shared" si="379"/>
        <v>0</v>
      </c>
      <c r="L695" s="24">
        <f>SUM(L696:L699)</f>
        <v>0</v>
      </c>
      <c r="M695" s="24">
        <f>SUM(M696:M699)</f>
        <v>0</v>
      </c>
      <c r="N695" s="24">
        <f>SUM(N696:N699)</f>
        <v>0</v>
      </c>
      <c r="O695" s="108">
        <f t="shared" si="380"/>
        <v>378173.2</v>
      </c>
      <c r="P695" s="24">
        <v>0</v>
      </c>
      <c r="Q695" s="24">
        <v>370987.9</v>
      </c>
      <c r="R695" s="24">
        <v>7185.3</v>
      </c>
      <c r="S695" s="110">
        <f>SUM(T695,U695,V695)</f>
        <v>375496.06639000005</v>
      </c>
      <c r="T695" s="2" t="s">
        <v>128</v>
      </c>
      <c r="U695" s="2">
        <v>368361.64121000003</v>
      </c>
      <c r="V695" s="2">
        <v>7134.425180000002</v>
      </c>
      <c r="W695" s="29">
        <f>SUM(X695,Y695,Z695)</f>
        <v>375496.06639361999</v>
      </c>
      <c r="X695" s="111" t="s">
        <v>128</v>
      </c>
      <c r="Y695" s="111">
        <v>368361.64121361997</v>
      </c>
      <c r="Z695" s="111">
        <v>7134.425180000002</v>
      </c>
      <c r="AA695" s="103">
        <f t="shared" si="381"/>
        <v>3.6199344322085381E-6</v>
      </c>
      <c r="AB695" s="2">
        <f t="shared" si="382"/>
        <v>0</v>
      </c>
      <c r="AC695" s="110">
        <f t="shared" si="383"/>
        <v>3.6199344322085381E-6</v>
      </c>
      <c r="AD695" s="112">
        <f t="shared" si="383"/>
        <v>0</v>
      </c>
      <c r="AE695" s="29">
        <f t="shared" si="384"/>
        <v>-1.4210854715202004E-14</v>
      </c>
      <c r="AF695" s="111">
        <f>SUM(AF696:AF699)</f>
        <v>0</v>
      </c>
      <c r="AG695" s="29">
        <f t="shared" ref="AG695:AH695" si="387">SUM(AG696:AG699)</f>
        <v>0</v>
      </c>
      <c r="AH695" s="113">
        <f t="shared" si="387"/>
        <v>-1.4210854715202004E-14</v>
      </c>
      <c r="AI695" s="29" t="s">
        <v>115</v>
      </c>
      <c r="AJ695" s="29" t="s">
        <v>115</v>
      </c>
      <c r="AL695" s="3"/>
      <c r="AM695" s="3"/>
    </row>
    <row r="696" spans="1:39" ht="19.899999999999999" customHeight="1" x14ac:dyDescent="0.2">
      <c r="A696" s="86"/>
      <c r="B696" s="121" t="s">
        <v>24</v>
      </c>
      <c r="C696" s="2">
        <v>6036.0630499999997</v>
      </c>
      <c r="D696" s="2">
        <f>C696</f>
        <v>6036.0630499999997</v>
      </c>
      <c r="E696" s="2">
        <v>6036.0630500000007</v>
      </c>
      <c r="F696" s="2">
        <v>6036.0630499999997</v>
      </c>
      <c r="G696" s="110">
        <f t="shared" si="378"/>
        <v>0</v>
      </c>
      <c r="H696" s="2"/>
      <c r="I696" s="2"/>
      <c r="J696" s="2"/>
      <c r="K696" s="110">
        <f t="shared" si="379"/>
        <v>0</v>
      </c>
      <c r="L696" s="2"/>
      <c r="M696" s="110"/>
      <c r="N696" s="112"/>
      <c r="O696" s="110">
        <f t="shared" si="380"/>
        <v>0</v>
      </c>
      <c r="P696" s="2">
        <v>0</v>
      </c>
      <c r="Q696" s="2">
        <v>0</v>
      </c>
      <c r="R696" s="2">
        <v>0</v>
      </c>
      <c r="S696" s="110">
        <v>0</v>
      </c>
      <c r="T696" s="2" t="s">
        <v>128</v>
      </c>
      <c r="U696" s="2" t="s">
        <v>128</v>
      </c>
      <c r="V696" s="2" t="s">
        <v>128</v>
      </c>
      <c r="W696" s="110">
        <v>0</v>
      </c>
      <c r="X696" s="2" t="s">
        <v>128</v>
      </c>
      <c r="Y696" s="2" t="s">
        <v>128</v>
      </c>
      <c r="Z696" s="2" t="s">
        <v>128</v>
      </c>
      <c r="AA696" s="103">
        <f t="shared" si="381"/>
        <v>0</v>
      </c>
      <c r="AB696" s="2">
        <f t="shared" si="382"/>
        <v>0</v>
      </c>
      <c r="AC696" s="110">
        <f t="shared" si="383"/>
        <v>0</v>
      </c>
      <c r="AD696" s="112">
        <f t="shared" si="383"/>
        <v>0</v>
      </c>
      <c r="AE696" s="110">
        <f t="shared" si="384"/>
        <v>0</v>
      </c>
      <c r="AF696" s="2">
        <v>0</v>
      </c>
      <c r="AG696" s="110">
        <v>0</v>
      </c>
      <c r="AH696" s="112">
        <v>0</v>
      </c>
      <c r="AI696" s="110"/>
      <c r="AJ696" s="110"/>
      <c r="AL696" s="3"/>
      <c r="AM696" s="3"/>
    </row>
    <row r="697" spans="1:39" ht="19.899999999999999" customHeight="1" x14ac:dyDescent="0.2">
      <c r="A697" s="86"/>
      <c r="B697" s="121" t="s">
        <v>25</v>
      </c>
      <c r="C697" s="2">
        <v>348440.13578999997</v>
      </c>
      <c r="D697" s="2"/>
      <c r="E697" s="2">
        <v>49722.45233</v>
      </c>
      <c r="F697" s="2">
        <v>49722.45233</v>
      </c>
      <c r="G697" s="110">
        <f t="shared" si="378"/>
        <v>0</v>
      </c>
      <c r="H697" s="2"/>
      <c r="I697" s="2"/>
      <c r="J697" s="2"/>
      <c r="K697" s="110">
        <f t="shared" si="379"/>
        <v>0</v>
      </c>
      <c r="L697" s="2"/>
      <c r="M697" s="110"/>
      <c r="N697" s="112"/>
      <c r="O697" s="110">
        <f t="shared" si="380"/>
        <v>298717.68345999997</v>
      </c>
      <c r="P697" s="2">
        <v>0</v>
      </c>
      <c r="Q697" s="2">
        <v>293042.04747425998</v>
      </c>
      <c r="R697" s="2">
        <v>5675.6359857399993</v>
      </c>
      <c r="S697" s="110">
        <v>298717.68346000003</v>
      </c>
      <c r="T697" s="2" t="s">
        <v>128</v>
      </c>
      <c r="U697" s="2">
        <v>293042.04746999999</v>
      </c>
      <c r="V697" s="2">
        <v>5675.6359900000025</v>
      </c>
      <c r="W697" s="110">
        <v>298717.68346000003</v>
      </c>
      <c r="X697" s="2" t="s">
        <v>128</v>
      </c>
      <c r="Y697" s="2">
        <v>293042.04746999999</v>
      </c>
      <c r="Z697" s="2">
        <v>5675.6359900000034</v>
      </c>
      <c r="AA697" s="103">
        <f t="shared" si="381"/>
        <v>0</v>
      </c>
      <c r="AB697" s="2">
        <f t="shared" si="382"/>
        <v>0</v>
      </c>
      <c r="AC697" s="110">
        <f t="shared" si="383"/>
        <v>0</v>
      </c>
      <c r="AD697" s="112">
        <f t="shared" si="383"/>
        <v>0</v>
      </c>
      <c r="AE697" s="110">
        <f t="shared" si="384"/>
        <v>0</v>
      </c>
      <c r="AF697" s="2">
        <v>0</v>
      </c>
      <c r="AG697" s="110">
        <v>0</v>
      </c>
      <c r="AH697" s="112">
        <v>0</v>
      </c>
      <c r="AI697" s="110"/>
      <c r="AJ697" s="110"/>
      <c r="AL697" s="3"/>
      <c r="AM697" s="3"/>
    </row>
    <row r="698" spans="1:39" ht="19.899999999999999" customHeight="1" x14ac:dyDescent="0.2">
      <c r="A698" s="86"/>
      <c r="B698" s="121" t="s">
        <v>26</v>
      </c>
      <c r="C698" s="2">
        <v>61639.996019999999</v>
      </c>
      <c r="D698" s="2"/>
      <c r="E698" s="2">
        <v>0</v>
      </c>
      <c r="F698" s="2">
        <v>0</v>
      </c>
      <c r="G698" s="110">
        <f t="shared" si="378"/>
        <v>0</v>
      </c>
      <c r="H698" s="2"/>
      <c r="I698" s="2"/>
      <c r="J698" s="2"/>
      <c r="K698" s="110">
        <f t="shared" si="379"/>
        <v>0</v>
      </c>
      <c r="L698" s="2"/>
      <c r="M698" s="110"/>
      <c r="N698" s="112"/>
      <c r="O698" s="110">
        <f t="shared" si="380"/>
        <v>61639.996019999991</v>
      </c>
      <c r="P698" s="2">
        <v>0</v>
      </c>
      <c r="Q698" s="2">
        <v>60468.83609561999</v>
      </c>
      <c r="R698" s="2">
        <v>1171.1599243799994</v>
      </c>
      <c r="S698" s="110">
        <v>59118.641829999986</v>
      </c>
      <c r="T698" s="2" t="s">
        <v>128</v>
      </c>
      <c r="U698" s="2">
        <v>57995.387629999997</v>
      </c>
      <c r="V698" s="2">
        <v>1123.2542000000001</v>
      </c>
      <c r="W698" s="110">
        <v>59118.641829999986</v>
      </c>
      <c r="X698" s="2" t="s">
        <v>128</v>
      </c>
      <c r="Y698" s="2">
        <v>57995.387633620005</v>
      </c>
      <c r="Z698" s="2">
        <v>1123.2542000000003</v>
      </c>
      <c r="AA698" s="103">
        <f t="shared" si="381"/>
        <v>3.6200071917846799E-6</v>
      </c>
      <c r="AB698" s="2">
        <f t="shared" si="382"/>
        <v>0</v>
      </c>
      <c r="AC698" s="110">
        <f t="shared" si="383"/>
        <v>3.6200071917846799E-6</v>
      </c>
      <c r="AD698" s="112">
        <f t="shared" si="383"/>
        <v>0</v>
      </c>
      <c r="AE698" s="110">
        <f t="shared" si="384"/>
        <v>0</v>
      </c>
      <c r="AF698" s="2">
        <v>0</v>
      </c>
      <c r="AG698" s="110">
        <v>0</v>
      </c>
      <c r="AH698" s="112">
        <v>0</v>
      </c>
      <c r="AI698" s="110"/>
      <c r="AJ698" s="110"/>
      <c r="AL698" s="3"/>
      <c r="AM698" s="3"/>
    </row>
    <row r="699" spans="1:39" ht="19.899999999999999" customHeight="1" x14ac:dyDescent="0.2">
      <c r="A699" s="86"/>
      <c r="B699" s="121" t="s">
        <v>27</v>
      </c>
      <c r="C699" s="2">
        <v>19300.055669999998</v>
      </c>
      <c r="D699" s="2">
        <f>C699</f>
        <v>19300.055669999998</v>
      </c>
      <c r="E699" s="2">
        <v>1638.5466200000001</v>
      </c>
      <c r="F699" s="2">
        <v>1638.5466200000001</v>
      </c>
      <c r="G699" s="110">
        <f t="shared" si="378"/>
        <v>0</v>
      </c>
      <c r="H699" s="2"/>
      <c r="I699" s="2"/>
      <c r="J699" s="2"/>
      <c r="K699" s="110">
        <f t="shared" si="379"/>
        <v>0</v>
      </c>
      <c r="L699" s="2"/>
      <c r="M699" s="110"/>
      <c r="N699" s="112"/>
      <c r="O699" s="110">
        <f t="shared" si="380"/>
        <v>17815.520519999878</v>
      </c>
      <c r="P699" s="2">
        <v>0</v>
      </c>
      <c r="Q699" s="2">
        <v>17477.016430119875</v>
      </c>
      <c r="R699" s="2">
        <v>338.50408988000208</v>
      </c>
      <c r="S699" s="110">
        <f>SUM(T699:V699)</f>
        <v>17659.741100000028</v>
      </c>
      <c r="T699" s="2">
        <f>SUM(T695)-SUM(T696:T698)</f>
        <v>0</v>
      </c>
      <c r="U699" s="2">
        <f>SUM(U695)-SUM(U696:U698)</f>
        <v>17324.206110000028</v>
      </c>
      <c r="V699" s="2">
        <f>SUM(V695)-SUM(V696:V698)</f>
        <v>335.5349899999992</v>
      </c>
      <c r="W699" s="110">
        <f>SUM(X699:Z699)</f>
        <v>17659.74109999997</v>
      </c>
      <c r="X699" s="2">
        <f>SUM(X695)-SUM(X696:X698)</f>
        <v>0</v>
      </c>
      <c r="Y699" s="2">
        <f>SUM(Y695)-SUM(Y696:Y698)</f>
        <v>17324.20610999997</v>
      </c>
      <c r="Z699" s="2">
        <f>SUM(Z695)-SUM(Z696:Z698)</f>
        <v>335.53498999999829</v>
      </c>
      <c r="AA699" s="103">
        <f t="shared" si="381"/>
        <v>-5.9117155615240335E-11</v>
      </c>
      <c r="AB699" s="2">
        <f t="shared" si="382"/>
        <v>0</v>
      </c>
      <c r="AC699" s="110">
        <f t="shared" si="383"/>
        <v>-5.8207660913467407E-11</v>
      </c>
      <c r="AD699" s="112">
        <f t="shared" si="383"/>
        <v>-9.0949470177292824E-13</v>
      </c>
      <c r="AE699" s="110">
        <f t="shared" si="384"/>
        <v>-1.4210854715202004E-14</v>
      </c>
      <c r="AF699" s="2">
        <v>0</v>
      </c>
      <c r="AG699" s="110">
        <v>0</v>
      </c>
      <c r="AH699" s="112">
        <v>-1.4210854715202004E-14</v>
      </c>
      <c r="AI699" s="110"/>
      <c r="AJ699" s="110"/>
      <c r="AL699" s="3"/>
      <c r="AM699" s="3"/>
    </row>
    <row r="700" spans="1:39" ht="45.75" customHeight="1" x14ac:dyDescent="0.2">
      <c r="A700" s="86">
        <v>121</v>
      </c>
      <c r="B700" s="107" t="s">
        <v>238</v>
      </c>
      <c r="C700" s="24">
        <v>4946.1310299999996</v>
      </c>
      <c r="D700" s="24">
        <f>SUM(D701:D704)</f>
        <v>4946.1310299999996</v>
      </c>
      <c r="E700" s="24">
        <v>431.37549999999999</v>
      </c>
      <c r="F700" s="24">
        <v>431.37549999999999</v>
      </c>
      <c r="G700" s="108">
        <f t="shared" si="378"/>
        <v>0</v>
      </c>
      <c r="H700" s="108">
        <f>SUM(H701:H704)</f>
        <v>0</v>
      </c>
      <c r="I700" s="108">
        <f>SUM(I701:I704)</f>
        <v>0</v>
      </c>
      <c r="J700" s="108">
        <f>SUM(J701:J704)</f>
        <v>0</v>
      </c>
      <c r="K700" s="108">
        <f t="shared" si="379"/>
        <v>0</v>
      </c>
      <c r="L700" s="24">
        <f>SUM(L701:L704)</f>
        <v>0</v>
      </c>
      <c r="M700" s="24">
        <f>SUM(M701:M704)</f>
        <v>0</v>
      </c>
      <c r="N700" s="24">
        <f>SUM(N701:N704)</f>
        <v>0</v>
      </c>
      <c r="O700" s="108">
        <f t="shared" si="380"/>
        <v>4515.2</v>
      </c>
      <c r="P700" s="24">
        <v>0</v>
      </c>
      <c r="Q700" s="24">
        <v>4451.8999999999996</v>
      </c>
      <c r="R700" s="24">
        <v>63.300000000000004</v>
      </c>
      <c r="S700" s="110">
        <f>SUM(T700,U700,V700)</f>
        <v>4514.7555300000004</v>
      </c>
      <c r="T700" s="2" t="s">
        <v>128</v>
      </c>
      <c r="U700" s="2">
        <v>4451.5489500000003</v>
      </c>
      <c r="V700" s="2">
        <v>63.206580000000002</v>
      </c>
      <c r="W700" s="29">
        <f>SUM(X700,Y700,Z700)</f>
        <v>4514.7555300000004</v>
      </c>
      <c r="X700" s="111" t="s">
        <v>128</v>
      </c>
      <c r="Y700" s="111">
        <v>4451.5489500000003</v>
      </c>
      <c r="Z700" s="111">
        <v>63.206580000000002</v>
      </c>
      <c r="AA700" s="103">
        <f t="shared" si="381"/>
        <v>0</v>
      </c>
      <c r="AB700" s="2">
        <f t="shared" si="382"/>
        <v>0</v>
      </c>
      <c r="AC700" s="110">
        <f t="shared" si="383"/>
        <v>0</v>
      </c>
      <c r="AD700" s="112">
        <f t="shared" si="383"/>
        <v>0</v>
      </c>
      <c r="AE700" s="29">
        <f t="shared" si="384"/>
        <v>0</v>
      </c>
      <c r="AF700" s="111">
        <f>SUM(AF701:AF704)</f>
        <v>0</v>
      </c>
      <c r="AG700" s="29">
        <f t="shared" ref="AG700:AH700" si="388">SUM(AG701:AG704)</f>
        <v>0</v>
      </c>
      <c r="AH700" s="113">
        <f t="shared" si="388"/>
        <v>0</v>
      </c>
      <c r="AI700" s="29"/>
      <c r="AJ700" s="29"/>
      <c r="AL700" s="3"/>
      <c r="AM700" s="3"/>
    </row>
    <row r="701" spans="1:39" ht="19.899999999999999" customHeight="1" x14ac:dyDescent="0.2">
      <c r="A701" s="86"/>
      <c r="B701" s="114" t="s">
        <v>24</v>
      </c>
      <c r="C701" s="2">
        <v>4763.3149999999996</v>
      </c>
      <c r="D701" s="2">
        <f>C701</f>
        <v>4763.3149999999996</v>
      </c>
      <c r="E701" s="2">
        <v>431.37549999999999</v>
      </c>
      <c r="F701" s="2">
        <v>431.37549999999999</v>
      </c>
      <c r="G701" s="110">
        <f t="shared" si="378"/>
        <v>0</v>
      </c>
      <c r="H701" s="110"/>
      <c r="I701" s="110"/>
      <c r="J701" s="110"/>
      <c r="K701" s="110">
        <f t="shared" si="379"/>
        <v>0</v>
      </c>
      <c r="L701" s="2"/>
      <c r="M701" s="110"/>
      <c r="N701" s="112"/>
      <c r="O701" s="110">
        <f t="shared" si="380"/>
        <v>4331.9394999999995</v>
      </c>
      <c r="P701" s="2">
        <v>0</v>
      </c>
      <c r="Q701" s="2">
        <v>4271.2923469999996</v>
      </c>
      <c r="R701" s="2">
        <v>60.647152999999989</v>
      </c>
      <c r="S701" s="110">
        <v>4331.9395000000004</v>
      </c>
      <c r="T701" s="2" t="s">
        <v>128</v>
      </c>
      <c r="U701" s="2">
        <v>4271.29234</v>
      </c>
      <c r="V701" s="2">
        <v>60.64716</v>
      </c>
      <c r="W701" s="110">
        <v>4331.9394999999995</v>
      </c>
      <c r="X701" s="2" t="s">
        <v>128</v>
      </c>
      <c r="Y701" s="2">
        <v>4271.29234</v>
      </c>
      <c r="Z701" s="2">
        <v>60.64716</v>
      </c>
      <c r="AA701" s="103">
        <f t="shared" si="381"/>
        <v>0</v>
      </c>
      <c r="AB701" s="2">
        <f t="shared" si="382"/>
        <v>0</v>
      </c>
      <c r="AC701" s="110">
        <f t="shared" ref="AC701:AD704" si="389">SUM(Y701,I701)-SUM(M701)-SUM(U701,-AG701)</f>
        <v>0</v>
      </c>
      <c r="AD701" s="112">
        <f t="shared" si="389"/>
        <v>0</v>
      </c>
      <c r="AE701" s="110">
        <f t="shared" si="384"/>
        <v>0</v>
      </c>
      <c r="AF701" s="2">
        <v>0</v>
      </c>
      <c r="AG701" s="110">
        <v>0</v>
      </c>
      <c r="AH701" s="112">
        <v>0</v>
      </c>
      <c r="AI701" s="110"/>
      <c r="AJ701" s="110"/>
      <c r="AL701" s="3"/>
      <c r="AM701" s="3"/>
    </row>
    <row r="702" spans="1:39" ht="19.899999999999999" customHeight="1" x14ac:dyDescent="0.2">
      <c r="A702" s="86"/>
      <c r="B702" s="114" t="s">
        <v>25</v>
      </c>
      <c r="C702" s="2">
        <v>0</v>
      </c>
      <c r="D702" s="2"/>
      <c r="E702" s="2">
        <v>0</v>
      </c>
      <c r="F702" s="2">
        <v>0</v>
      </c>
      <c r="G702" s="110">
        <f t="shared" si="378"/>
        <v>0</v>
      </c>
      <c r="H702" s="110"/>
      <c r="I702" s="110"/>
      <c r="J702" s="110"/>
      <c r="K702" s="110">
        <f t="shared" si="379"/>
        <v>0</v>
      </c>
      <c r="L702" s="2"/>
      <c r="M702" s="110"/>
      <c r="N702" s="112"/>
      <c r="O702" s="110">
        <f t="shared" si="380"/>
        <v>0</v>
      </c>
      <c r="P702" s="2">
        <v>0</v>
      </c>
      <c r="Q702" s="2">
        <v>0</v>
      </c>
      <c r="R702" s="2">
        <v>0</v>
      </c>
      <c r="S702" s="110">
        <v>0</v>
      </c>
      <c r="T702" s="2" t="s">
        <v>128</v>
      </c>
      <c r="U702" s="2" t="s">
        <v>128</v>
      </c>
      <c r="V702" s="2" t="s">
        <v>128</v>
      </c>
      <c r="W702" s="110">
        <v>0</v>
      </c>
      <c r="X702" s="2" t="s">
        <v>128</v>
      </c>
      <c r="Y702" s="2" t="s">
        <v>128</v>
      </c>
      <c r="Z702" s="2" t="s">
        <v>128</v>
      </c>
      <c r="AA702" s="103">
        <f t="shared" si="381"/>
        <v>0</v>
      </c>
      <c r="AB702" s="2">
        <f t="shared" si="382"/>
        <v>0</v>
      </c>
      <c r="AC702" s="110">
        <f t="shared" si="389"/>
        <v>0</v>
      </c>
      <c r="AD702" s="112">
        <f t="shared" si="389"/>
        <v>0</v>
      </c>
      <c r="AE702" s="110">
        <f t="shared" si="384"/>
        <v>0</v>
      </c>
      <c r="AF702" s="2">
        <v>0</v>
      </c>
      <c r="AG702" s="110">
        <v>0</v>
      </c>
      <c r="AH702" s="112">
        <v>0</v>
      </c>
      <c r="AI702" s="110"/>
      <c r="AJ702" s="110"/>
      <c r="AL702" s="3"/>
      <c r="AM702" s="3"/>
    </row>
    <row r="703" spans="1:39" ht="19.899999999999999" customHeight="1" x14ac:dyDescent="0.2">
      <c r="A703" s="86"/>
      <c r="B703" s="114" t="s">
        <v>26</v>
      </c>
      <c r="C703" s="2">
        <v>0</v>
      </c>
      <c r="D703" s="2"/>
      <c r="E703" s="2">
        <v>0</v>
      </c>
      <c r="F703" s="2">
        <v>0</v>
      </c>
      <c r="G703" s="110">
        <f t="shared" si="378"/>
        <v>0</v>
      </c>
      <c r="H703" s="110"/>
      <c r="I703" s="110"/>
      <c r="J703" s="110"/>
      <c r="K703" s="110">
        <f t="shared" si="379"/>
        <v>0</v>
      </c>
      <c r="L703" s="2"/>
      <c r="M703" s="110"/>
      <c r="N703" s="112"/>
      <c r="O703" s="110">
        <f t="shared" si="380"/>
        <v>0</v>
      </c>
      <c r="P703" s="2">
        <v>0</v>
      </c>
      <c r="Q703" s="2">
        <v>0</v>
      </c>
      <c r="R703" s="2">
        <v>0</v>
      </c>
      <c r="S703" s="110">
        <v>0</v>
      </c>
      <c r="T703" s="2" t="s">
        <v>128</v>
      </c>
      <c r="U703" s="2" t="s">
        <v>128</v>
      </c>
      <c r="V703" s="2" t="s">
        <v>128</v>
      </c>
      <c r="W703" s="110">
        <v>0</v>
      </c>
      <c r="X703" s="2" t="s">
        <v>128</v>
      </c>
      <c r="Y703" s="2" t="s">
        <v>128</v>
      </c>
      <c r="Z703" s="2" t="s">
        <v>128</v>
      </c>
      <c r="AA703" s="103">
        <f t="shared" si="381"/>
        <v>0</v>
      </c>
      <c r="AB703" s="2">
        <f t="shared" si="382"/>
        <v>0</v>
      </c>
      <c r="AC703" s="110">
        <f t="shared" si="389"/>
        <v>0</v>
      </c>
      <c r="AD703" s="112">
        <f t="shared" si="389"/>
        <v>0</v>
      </c>
      <c r="AE703" s="110">
        <f t="shared" si="384"/>
        <v>0</v>
      </c>
      <c r="AF703" s="2">
        <v>0</v>
      </c>
      <c r="AG703" s="110">
        <v>0</v>
      </c>
      <c r="AH703" s="112">
        <v>0</v>
      </c>
      <c r="AI703" s="110"/>
      <c r="AJ703" s="110"/>
      <c r="AL703" s="3"/>
      <c r="AM703" s="3"/>
    </row>
    <row r="704" spans="1:39" ht="19.899999999999999" customHeight="1" x14ac:dyDescent="0.2">
      <c r="A704" s="86"/>
      <c r="B704" s="114" t="s">
        <v>27</v>
      </c>
      <c r="C704" s="2">
        <v>182.81603000000001</v>
      </c>
      <c r="D704" s="2">
        <f>C704</f>
        <v>182.81603000000001</v>
      </c>
      <c r="E704" s="2">
        <v>0</v>
      </c>
      <c r="F704" s="2">
        <v>0</v>
      </c>
      <c r="G704" s="110">
        <f t="shared" si="378"/>
        <v>0</v>
      </c>
      <c r="H704" s="110"/>
      <c r="I704" s="110"/>
      <c r="J704" s="110"/>
      <c r="K704" s="110">
        <f t="shared" si="379"/>
        <v>0</v>
      </c>
      <c r="L704" s="2"/>
      <c r="M704" s="110"/>
      <c r="N704" s="112"/>
      <c r="O704" s="110">
        <f t="shared" si="380"/>
        <v>183.26050000000023</v>
      </c>
      <c r="P704" s="2">
        <v>0</v>
      </c>
      <c r="Q704" s="2">
        <v>180.60765300000023</v>
      </c>
      <c r="R704" s="2">
        <v>2.6528470000000164</v>
      </c>
      <c r="S704" s="110">
        <f>SUM(T704:V704)</f>
        <v>182.81603000000035</v>
      </c>
      <c r="T704" s="2">
        <f>SUM(T700)-SUM(T701:T703)</f>
        <v>0</v>
      </c>
      <c r="U704" s="2">
        <f>SUM(U700)-SUM(U701:U703)</f>
        <v>180.25661000000036</v>
      </c>
      <c r="V704" s="2">
        <f>SUM(V700)-SUM(V701:V703)</f>
        <v>2.5594200000000029</v>
      </c>
      <c r="W704" s="110">
        <f>SUM(X704:Z704)</f>
        <v>182.81603000000035</v>
      </c>
      <c r="X704" s="2">
        <f>SUM(X700)-SUM(X701:X703)</f>
        <v>0</v>
      </c>
      <c r="Y704" s="2">
        <f>SUM(Y700)-SUM(Y701:Y703)</f>
        <v>180.25661000000036</v>
      </c>
      <c r="Z704" s="2">
        <f>SUM(Z700)-SUM(Z701:Z703)</f>
        <v>2.5594200000000029</v>
      </c>
      <c r="AA704" s="103">
        <f t="shared" si="381"/>
        <v>0</v>
      </c>
      <c r="AB704" s="2">
        <f t="shared" si="382"/>
        <v>0</v>
      </c>
      <c r="AC704" s="110">
        <f t="shared" si="389"/>
        <v>0</v>
      </c>
      <c r="AD704" s="112">
        <f t="shared" si="389"/>
        <v>0</v>
      </c>
      <c r="AE704" s="110">
        <f t="shared" si="384"/>
        <v>0</v>
      </c>
      <c r="AF704" s="2">
        <v>0</v>
      </c>
      <c r="AG704" s="110">
        <v>0</v>
      </c>
      <c r="AH704" s="112">
        <v>0</v>
      </c>
      <c r="AI704" s="110"/>
      <c r="AJ704" s="110"/>
      <c r="AL704" s="3"/>
      <c r="AM704" s="3"/>
    </row>
    <row r="705" spans="1:39" ht="47.25" hidden="1" customHeight="1" x14ac:dyDescent="0.2">
      <c r="A705" s="86"/>
      <c r="B705" s="107"/>
      <c r="C705" s="24"/>
      <c r="D705" s="24"/>
      <c r="E705" s="24"/>
      <c r="F705" s="24"/>
      <c r="G705" s="108"/>
      <c r="H705" s="108"/>
      <c r="I705" s="108"/>
      <c r="J705" s="108"/>
      <c r="K705" s="108"/>
      <c r="L705" s="24"/>
      <c r="M705" s="24"/>
      <c r="N705" s="24"/>
      <c r="O705" s="108"/>
      <c r="P705" s="24"/>
      <c r="Q705" s="24"/>
      <c r="R705" s="24"/>
      <c r="S705" s="110"/>
      <c r="T705" s="2"/>
      <c r="U705" s="2"/>
      <c r="V705" s="2"/>
      <c r="W705" s="29"/>
      <c r="X705" s="111"/>
      <c r="Y705" s="111"/>
      <c r="Z705" s="111"/>
      <c r="AA705" s="103"/>
      <c r="AB705" s="2"/>
      <c r="AC705" s="110"/>
      <c r="AD705" s="112"/>
      <c r="AE705" s="29"/>
      <c r="AF705" s="111"/>
      <c r="AG705" s="29"/>
      <c r="AH705" s="113"/>
      <c r="AI705" s="29"/>
      <c r="AJ705" s="29"/>
      <c r="AL705" s="3"/>
      <c r="AM705" s="3"/>
    </row>
    <row r="706" spans="1:39" ht="19.899999999999999" hidden="1" customHeight="1" x14ac:dyDescent="0.2">
      <c r="A706" s="86"/>
      <c r="B706" s="114"/>
      <c r="C706" s="2"/>
      <c r="D706" s="2"/>
      <c r="E706" s="2"/>
      <c r="F706" s="2"/>
      <c r="G706" s="110"/>
      <c r="H706" s="110"/>
      <c r="I706" s="110"/>
      <c r="J706" s="110"/>
      <c r="K706" s="110"/>
      <c r="L706" s="2"/>
      <c r="M706" s="110"/>
      <c r="N706" s="112"/>
      <c r="O706" s="110"/>
      <c r="P706" s="2"/>
      <c r="Q706" s="2"/>
      <c r="R706" s="2"/>
      <c r="S706" s="110"/>
      <c r="T706" s="2"/>
      <c r="U706" s="2"/>
      <c r="V706" s="2"/>
      <c r="W706" s="110"/>
      <c r="X706" s="2"/>
      <c r="Y706" s="2"/>
      <c r="Z706" s="2"/>
      <c r="AA706" s="103"/>
      <c r="AB706" s="2"/>
      <c r="AC706" s="110"/>
      <c r="AD706" s="112"/>
      <c r="AE706" s="110"/>
      <c r="AF706" s="2"/>
      <c r="AG706" s="110"/>
      <c r="AH706" s="112"/>
      <c r="AI706" s="110"/>
      <c r="AJ706" s="110"/>
      <c r="AL706" s="3"/>
      <c r="AM706" s="3"/>
    </row>
    <row r="707" spans="1:39" ht="19.899999999999999" hidden="1" customHeight="1" x14ac:dyDescent="0.2">
      <c r="A707" s="86"/>
      <c r="B707" s="114"/>
      <c r="C707" s="2"/>
      <c r="D707" s="2"/>
      <c r="E707" s="2"/>
      <c r="F707" s="2"/>
      <c r="G707" s="110"/>
      <c r="H707" s="110"/>
      <c r="I707" s="110"/>
      <c r="J707" s="110"/>
      <c r="K707" s="110"/>
      <c r="L707" s="2"/>
      <c r="M707" s="110"/>
      <c r="N707" s="112"/>
      <c r="O707" s="110"/>
      <c r="P707" s="2"/>
      <c r="Q707" s="2"/>
      <c r="R707" s="2"/>
      <c r="S707" s="110"/>
      <c r="T707" s="2"/>
      <c r="U707" s="2"/>
      <c r="V707" s="2"/>
      <c r="W707" s="110"/>
      <c r="X707" s="2"/>
      <c r="Y707" s="2"/>
      <c r="Z707" s="2"/>
      <c r="AA707" s="103"/>
      <c r="AB707" s="2"/>
      <c r="AC707" s="110"/>
      <c r="AD707" s="112"/>
      <c r="AE707" s="110"/>
      <c r="AF707" s="2"/>
      <c r="AG707" s="110"/>
      <c r="AH707" s="112"/>
      <c r="AI707" s="110"/>
      <c r="AJ707" s="110"/>
      <c r="AL707" s="3"/>
      <c r="AM707" s="3"/>
    </row>
    <row r="708" spans="1:39" ht="19.899999999999999" hidden="1" customHeight="1" x14ac:dyDescent="0.2">
      <c r="A708" s="86"/>
      <c r="B708" s="114"/>
      <c r="C708" s="2"/>
      <c r="D708" s="2"/>
      <c r="E708" s="2"/>
      <c r="F708" s="2"/>
      <c r="G708" s="110"/>
      <c r="H708" s="110"/>
      <c r="I708" s="110"/>
      <c r="J708" s="110"/>
      <c r="K708" s="110"/>
      <c r="L708" s="2"/>
      <c r="M708" s="110"/>
      <c r="N708" s="112"/>
      <c r="O708" s="110"/>
      <c r="P708" s="2"/>
      <c r="Q708" s="2"/>
      <c r="R708" s="2"/>
      <c r="S708" s="110"/>
      <c r="T708" s="2"/>
      <c r="U708" s="2"/>
      <c r="V708" s="2"/>
      <c r="W708" s="110"/>
      <c r="X708" s="2"/>
      <c r="Y708" s="2"/>
      <c r="Z708" s="2"/>
      <c r="AA708" s="103"/>
      <c r="AB708" s="2"/>
      <c r="AC708" s="110"/>
      <c r="AD708" s="112"/>
      <c r="AE708" s="110"/>
      <c r="AF708" s="2"/>
      <c r="AG708" s="110"/>
      <c r="AH708" s="112"/>
      <c r="AI708" s="110"/>
      <c r="AJ708" s="110"/>
      <c r="AL708" s="3"/>
      <c r="AM708" s="3"/>
    </row>
    <row r="709" spans="1:39" ht="19.899999999999999" hidden="1" customHeight="1" x14ac:dyDescent="0.2">
      <c r="A709" s="86"/>
      <c r="B709" s="114"/>
      <c r="C709" s="2"/>
      <c r="D709" s="2"/>
      <c r="E709" s="2"/>
      <c r="F709" s="2"/>
      <c r="G709" s="110"/>
      <c r="H709" s="110"/>
      <c r="I709" s="110"/>
      <c r="J709" s="110"/>
      <c r="K709" s="110"/>
      <c r="L709" s="2"/>
      <c r="M709" s="110"/>
      <c r="N709" s="112"/>
      <c r="O709" s="110"/>
      <c r="P709" s="2"/>
      <c r="Q709" s="2"/>
      <c r="R709" s="2"/>
      <c r="S709" s="110"/>
      <c r="T709" s="2"/>
      <c r="U709" s="2"/>
      <c r="V709" s="2"/>
      <c r="W709" s="110"/>
      <c r="X709" s="2"/>
      <c r="Y709" s="2"/>
      <c r="Z709" s="2"/>
      <c r="AA709" s="103"/>
      <c r="AB709" s="2"/>
      <c r="AC709" s="110"/>
      <c r="AD709" s="112"/>
      <c r="AE709" s="110"/>
      <c r="AF709" s="2"/>
      <c r="AG709" s="110"/>
      <c r="AH709" s="112"/>
      <c r="AI709" s="110"/>
      <c r="AJ709" s="110"/>
      <c r="AL709" s="3"/>
      <c r="AM709" s="3"/>
    </row>
    <row r="710" spans="1:39" ht="72.75" customHeight="1" x14ac:dyDescent="0.2">
      <c r="A710" s="86">
        <v>122</v>
      </c>
      <c r="B710" s="107" t="s">
        <v>240</v>
      </c>
      <c r="C710" s="24">
        <v>257430.85047999999</v>
      </c>
      <c r="D710" s="24">
        <f>SUM(D711:D714)</f>
        <v>16572.370480000001</v>
      </c>
      <c r="E710" s="24">
        <v>4045.9877000000006</v>
      </c>
      <c r="F710" s="24">
        <v>4045.9877000000001</v>
      </c>
      <c r="G710" s="108">
        <f t="shared" ref="G710:G724" si="390">H710+I710+J710</f>
        <v>0</v>
      </c>
      <c r="H710" s="108">
        <f>SUM(H711:H714)</f>
        <v>0</v>
      </c>
      <c r="I710" s="108">
        <f>SUM(I711:I714)</f>
        <v>0</v>
      </c>
      <c r="J710" s="108">
        <f>SUM(J711:J714)</f>
        <v>0</v>
      </c>
      <c r="K710" s="108">
        <f t="shared" ref="K710:K724" si="391">L710+M710+N710</f>
        <v>0</v>
      </c>
      <c r="L710" s="24">
        <f>SUM(L711:L714)</f>
        <v>0</v>
      </c>
      <c r="M710" s="24">
        <f>SUM(M711:M714)</f>
        <v>0</v>
      </c>
      <c r="N710" s="24">
        <f>SUM(N711:N714)</f>
        <v>0</v>
      </c>
      <c r="O710" s="108">
        <f t="shared" ref="O710:O724" si="392">P710+Q710+R710</f>
        <v>1006.465</v>
      </c>
      <c r="P710" s="24">
        <v>0</v>
      </c>
      <c r="Q710" s="24">
        <v>1005.4</v>
      </c>
      <c r="R710" s="24">
        <v>1.0649999999999999</v>
      </c>
      <c r="S710" s="110">
        <f>SUM(T710,U710,V710)</f>
        <v>1006.46278</v>
      </c>
      <c r="T710" s="2" t="s">
        <v>128</v>
      </c>
      <c r="U710" s="2">
        <v>1005.4</v>
      </c>
      <c r="V710" s="2">
        <v>1.0627800000000001</v>
      </c>
      <c r="W710" s="29">
        <f>SUM(X710,Y710,Z710)</f>
        <v>1006.46278</v>
      </c>
      <c r="X710" s="111" t="s">
        <v>128</v>
      </c>
      <c r="Y710" s="111">
        <v>1005.4</v>
      </c>
      <c r="Z710" s="111">
        <v>1.0627800000000001</v>
      </c>
      <c r="AA710" s="103">
        <f t="shared" ref="AA710:AA724" si="393">SUM(AB710:AD710)</f>
        <v>0</v>
      </c>
      <c r="AB710" s="2">
        <f t="shared" ref="AB710:AB719" si="394">SUM(X710,H710)-SUM(L710)-SUM(T710,-AF710)</f>
        <v>0</v>
      </c>
      <c r="AC710" s="110">
        <f t="shared" ref="AC710:AD724" si="395">SUM(Y710,I710)-SUM(M710)-SUM(U710,-AG710)</f>
        <v>0</v>
      </c>
      <c r="AD710" s="112">
        <f t="shared" si="395"/>
        <v>0</v>
      </c>
      <c r="AE710" s="29">
        <f t="shared" ref="AE710:AE724" si="396">AF710+AG710+AH710</f>
        <v>0</v>
      </c>
      <c r="AF710" s="111">
        <f>SUM(AF711:AF714)</f>
        <v>0</v>
      </c>
      <c r="AG710" s="29">
        <f t="shared" ref="AG710:AH710" si="397">SUM(AG711:AG714)</f>
        <v>0</v>
      </c>
      <c r="AH710" s="113">
        <f t="shared" si="397"/>
        <v>0</v>
      </c>
      <c r="AI710" s="29"/>
      <c r="AJ710" s="29"/>
      <c r="AL710" s="3"/>
      <c r="AM710" s="3"/>
    </row>
    <row r="711" spans="1:39" ht="19.899999999999999" customHeight="1" x14ac:dyDescent="0.2">
      <c r="A711" s="86"/>
      <c r="B711" s="114" t="s">
        <v>24</v>
      </c>
      <c r="C711" s="2">
        <v>5261.875</v>
      </c>
      <c r="D711" s="2">
        <f>C711</f>
        <v>5261.875</v>
      </c>
      <c r="E711" s="2">
        <v>3867.8500000000004</v>
      </c>
      <c r="F711" s="2">
        <v>3867.85</v>
      </c>
      <c r="G711" s="110">
        <f t="shared" si="390"/>
        <v>0</v>
      </c>
      <c r="H711" s="110"/>
      <c r="I711" s="110"/>
      <c r="J711" s="110"/>
      <c r="K711" s="110">
        <f t="shared" si="391"/>
        <v>0</v>
      </c>
      <c r="L711" s="2"/>
      <c r="M711" s="110"/>
      <c r="N711" s="112"/>
      <c r="O711" s="110">
        <f t="shared" si="392"/>
        <v>962.14999999999964</v>
      </c>
      <c r="P711" s="2">
        <v>0</v>
      </c>
      <c r="Q711" s="2">
        <v>961.18784999999968</v>
      </c>
      <c r="R711" s="2">
        <v>0.96214999999999995</v>
      </c>
      <c r="S711" s="110">
        <v>962.15</v>
      </c>
      <c r="T711" s="2" t="s">
        <v>128</v>
      </c>
      <c r="U711" s="2">
        <v>961.18785000000003</v>
      </c>
      <c r="V711" s="2">
        <v>0.96214999999999995</v>
      </c>
      <c r="W711" s="110">
        <v>962.15</v>
      </c>
      <c r="X711" s="2" t="s">
        <v>128</v>
      </c>
      <c r="Y711" s="2">
        <v>961.18785000000003</v>
      </c>
      <c r="Z711" s="2">
        <v>0.96214999999999995</v>
      </c>
      <c r="AA711" s="103">
        <f t="shared" si="393"/>
        <v>0</v>
      </c>
      <c r="AB711" s="2">
        <f t="shared" si="394"/>
        <v>0</v>
      </c>
      <c r="AC711" s="110">
        <f t="shared" si="395"/>
        <v>0</v>
      </c>
      <c r="AD711" s="112">
        <f t="shared" si="395"/>
        <v>0</v>
      </c>
      <c r="AE711" s="110">
        <f t="shared" si="396"/>
        <v>0</v>
      </c>
      <c r="AF711" s="2">
        <v>0</v>
      </c>
      <c r="AG711" s="110">
        <v>0</v>
      </c>
      <c r="AH711" s="112">
        <v>0</v>
      </c>
      <c r="AI711" s="110"/>
      <c r="AJ711" s="110"/>
      <c r="AL711" s="3"/>
      <c r="AM711" s="3"/>
    </row>
    <row r="712" spans="1:39" ht="19.899999999999999" customHeight="1" x14ac:dyDescent="0.2">
      <c r="A712" s="86"/>
      <c r="B712" s="114" t="s">
        <v>25</v>
      </c>
      <c r="C712" s="2">
        <v>224069.86900000001</v>
      </c>
      <c r="D712" s="2"/>
      <c r="E712" s="2">
        <v>0</v>
      </c>
      <c r="F712" s="2">
        <v>0</v>
      </c>
      <c r="G712" s="110">
        <f t="shared" si="390"/>
        <v>0</v>
      </c>
      <c r="H712" s="110"/>
      <c r="I712" s="110"/>
      <c r="J712" s="110"/>
      <c r="K712" s="110">
        <f t="shared" si="391"/>
        <v>0</v>
      </c>
      <c r="L712" s="2"/>
      <c r="M712" s="110"/>
      <c r="N712" s="112"/>
      <c r="O712" s="110">
        <f t="shared" si="392"/>
        <v>0</v>
      </c>
      <c r="P712" s="2">
        <v>0</v>
      </c>
      <c r="Q712" s="2">
        <v>0</v>
      </c>
      <c r="R712" s="2">
        <v>0</v>
      </c>
      <c r="S712" s="110">
        <v>0</v>
      </c>
      <c r="T712" s="2" t="s">
        <v>128</v>
      </c>
      <c r="U712" s="2" t="s">
        <v>128</v>
      </c>
      <c r="V712" s="2" t="s">
        <v>128</v>
      </c>
      <c r="W712" s="110">
        <v>0</v>
      </c>
      <c r="X712" s="2" t="s">
        <v>128</v>
      </c>
      <c r="Y712" s="2" t="s">
        <v>128</v>
      </c>
      <c r="Z712" s="2" t="s">
        <v>128</v>
      </c>
      <c r="AA712" s="103">
        <f t="shared" si="393"/>
        <v>0</v>
      </c>
      <c r="AB712" s="2">
        <f t="shared" si="394"/>
        <v>0</v>
      </c>
      <c r="AC712" s="110">
        <f t="shared" si="395"/>
        <v>0</v>
      </c>
      <c r="AD712" s="112">
        <f t="shared" si="395"/>
        <v>0</v>
      </c>
      <c r="AE712" s="110">
        <f t="shared" si="396"/>
        <v>0</v>
      </c>
      <c r="AF712" s="2">
        <v>0</v>
      </c>
      <c r="AG712" s="110">
        <v>0</v>
      </c>
      <c r="AH712" s="112">
        <v>0</v>
      </c>
      <c r="AI712" s="110"/>
      <c r="AJ712" s="110"/>
      <c r="AL712" s="3"/>
      <c r="AM712" s="3"/>
    </row>
    <row r="713" spans="1:39" ht="19.899999999999999" customHeight="1" x14ac:dyDescent="0.2">
      <c r="A713" s="86"/>
      <c r="B713" s="114" t="s">
        <v>26</v>
      </c>
      <c r="C713" s="2">
        <v>16788.611000000001</v>
      </c>
      <c r="D713" s="2"/>
      <c r="E713" s="2">
        <v>0</v>
      </c>
      <c r="F713" s="2">
        <v>0</v>
      </c>
      <c r="G713" s="110">
        <f t="shared" si="390"/>
        <v>0</v>
      </c>
      <c r="H713" s="110"/>
      <c r="I713" s="110"/>
      <c r="J713" s="110"/>
      <c r="K713" s="110">
        <f t="shared" si="391"/>
        <v>0</v>
      </c>
      <c r="L713" s="2"/>
      <c r="M713" s="110"/>
      <c r="N713" s="112"/>
      <c r="O713" s="110">
        <f t="shared" si="392"/>
        <v>0</v>
      </c>
      <c r="P713" s="2">
        <v>0</v>
      </c>
      <c r="Q713" s="2">
        <v>0</v>
      </c>
      <c r="R713" s="2">
        <v>0</v>
      </c>
      <c r="S713" s="110">
        <v>0</v>
      </c>
      <c r="T713" s="2" t="s">
        <v>128</v>
      </c>
      <c r="U713" s="2" t="s">
        <v>128</v>
      </c>
      <c r="V713" s="2" t="s">
        <v>128</v>
      </c>
      <c r="W713" s="110">
        <v>0</v>
      </c>
      <c r="X713" s="2" t="s">
        <v>128</v>
      </c>
      <c r="Y713" s="2" t="s">
        <v>128</v>
      </c>
      <c r="Z713" s="2" t="s">
        <v>128</v>
      </c>
      <c r="AA713" s="103">
        <f t="shared" si="393"/>
        <v>0</v>
      </c>
      <c r="AB713" s="2">
        <f t="shared" si="394"/>
        <v>0</v>
      </c>
      <c r="AC713" s="110">
        <f t="shared" si="395"/>
        <v>0</v>
      </c>
      <c r="AD713" s="112">
        <f t="shared" si="395"/>
        <v>0</v>
      </c>
      <c r="AE713" s="110">
        <f t="shared" si="396"/>
        <v>0</v>
      </c>
      <c r="AF713" s="2">
        <v>0</v>
      </c>
      <c r="AG713" s="110">
        <v>0</v>
      </c>
      <c r="AH713" s="112">
        <v>0</v>
      </c>
      <c r="AI713" s="110"/>
      <c r="AJ713" s="110"/>
      <c r="AL713" s="3"/>
      <c r="AM713" s="3"/>
    </row>
    <row r="714" spans="1:39" ht="19.899999999999999" customHeight="1" x14ac:dyDescent="0.2">
      <c r="A714" s="86"/>
      <c r="B714" s="114" t="s">
        <v>27</v>
      </c>
      <c r="C714" s="2">
        <v>11310.495480000001</v>
      </c>
      <c r="D714" s="2">
        <f>C714</f>
        <v>11310.495480000001</v>
      </c>
      <c r="E714" s="2">
        <v>178.13770000000002</v>
      </c>
      <c r="F714" s="2">
        <v>178.13770000000002</v>
      </c>
      <c r="G714" s="110">
        <f t="shared" si="390"/>
        <v>0</v>
      </c>
      <c r="H714" s="110"/>
      <c r="I714" s="110"/>
      <c r="J714" s="110"/>
      <c r="K714" s="110">
        <f t="shared" si="391"/>
        <v>0</v>
      </c>
      <c r="L714" s="2"/>
      <c r="M714" s="110"/>
      <c r="N714" s="112"/>
      <c r="O714" s="110">
        <f t="shared" si="392"/>
        <v>44.314999999999998</v>
      </c>
      <c r="P714" s="2">
        <v>0</v>
      </c>
      <c r="Q714" s="2">
        <v>44.212150000000001</v>
      </c>
      <c r="R714" s="2">
        <v>0.10285000000000011</v>
      </c>
      <c r="S714" s="110">
        <f>SUM(T714:V714)</f>
        <v>44.312779999999954</v>
      </c>
      <c r="T714" s="2">
        <f>SUM(T710)-SUM(T711:T713)</f>
        <v>0</v>
      </c>
      <c r="U714" s="2">
        <f>SUM(U710)-SUM(U711:U713)</f>
        <v>44.212149999999951</v>
      </c>
      <c r="V714" s="2">
        <f>SUM(V710)-SUM(V711:V713)</f>
        <v>0.10063000000000011</v>
      </c>
      <c r="W714" s="110">
        <f>SUM(X714:Z714)</f>
        <v>44.312779999999954</v>
      </c>
      <c r="X714" s="2">
        <f>SUM(X710)-SUM(X711:X713)</f>
        <v>0</v>
      </c>
      <c r="Y714" s="2">
        <f>SUM(Y710)-SUM(Y711:Y713)</f>
        <v>44.212149999999951</v>
      </c>
      <c r="Z714" s="2">
        <f>SUM(Z710)-SUM(Z711:Z713)</f>
        <v>0.10063000000000011</v>
      </c>
      <c r="AA714" s="103">
        <f t="shared" si="393"/>
        <v>0</v>
      </c>
      <c r="AB714" s="2">
        <f t="shared" si="394"/>
        <v>0</v>
      </c>
      <c r="AC714" s="110">
        <f t="shared" si="395"/>
        <v>0</v>
      </c>
      <c r="AD714" s="112">
        <f t="shared" si="395"/>
        <v>0</v>
      </c>
      <c r="AE714" s="110">
        <f t="shared" si="396"/>
        <v>0</v>
      </c>
      <c r="AF714" s="2">
        <v>0</v>
      </c>
      <c r="AG714" s="110">
        <v>0</v>
      </c>
      <c r="AH714" s="112">
        <v>0</v>
      </c>
      <c r="AI714" s="110"/>
      <c r="AJ714" s="110"/>
      <c r="AL714" s="3"/>
      <c r="AM714" s="3"/>
    </row>
    <row r="715" spans="1:39" ht="63.75" customHeight="1" x14ac:dyDescent="0.2">
      <c r="A715" s="86">
        <v>123</v>
      </c>
      <c r="B715" s="107" t="s">
        <v>241</v>
      </c>
      <c r="C715" s="24">
        <v>9620.3702199999989</v>
      </c>
      <c r="D715" s="24">
        <f>SUM(D716:D719)</f>
        <v>9620.3702199999989</v>
      </c>
      <c r="E715" s="24">
        <v>8441.8538200000003</v>
      </c>
      <c r="F715" s="24">
        <v>8441.8538200000003</v>
      </c>
      <c r="G715" s="108">
        <f t="shared" si="390"/>
        <v>0</v>
      </c>
      <c r="H715" s="108">
        <f>SUM(H716:H719)</f>
        <v>0</v>
      </c>
      <c r="I715" s="108">
        <f>SUM(I716:I719)</f>
        <v>0</v>
      </c>
      <c r="J715" s="108">
        <f>SUM(J716:J719)</f>
        <v>0</v>
      </c>
      <c r="K715" s="108">
        <f t="shared" si="391"/>
        <v>0</v>
      </c>
      <c r="L715" s="24">
        <f>SUM(L716:L719)</f>
        <v>0</v>
      </c>
      <c r="M715" s="24">
        <f>SUM(M716:M719)</f>
        <v>0</v>
      </c>
      <c r="N715" s="24">
        <f>SUM(N716:N719)</f>
        <v>0</v>
      </c>
      <c r="O715" s="108">
        <f t="shared" si="392"/>
        <v>1178.7</v>
      </c>
      <c r="P715" s="24">
        <v>0</v>
      </c>
      <c r="Q715" s="24">
        <v>1173.9000000000001</v>
      </c>
      <c r="R715" s="24">
        <v>4.8</v>
      </c>
      <c r="S715" s="110">
        <f>SUM(T715,U715,V715)</f>
        <v>1178.5164</v>
      </c>
      <c r="T715" s="2" t="s">
        <v>128</v>
      </c>
      <c r="U715" s="2">
        <v>1173.80234</v>
      </c>
      <c r="V715" s="2">
        <v>4.7140599999999999</v>
      </c>
      <c r="W715" s="29">
        <f>SUM(X715,Y715,Z715)</f>
        <v>1178.5164000000002</v>
      </c>
      <c r="X715" s="111" t="s">
        <v>128</v>
      </c>
      <c r="Y715" s="111">
        <v>1173.8023400000002</v>
      </c>
      <c r="Z715" s="111">
        <v>4.7140599999999999</v>
      </c>
      <c r="AA715" s="103">
        <f t="shared" si="393"/>
        <v>0</v>
      </c>
      <c r="AB715" s="2">
        <f t="shared" si="394"/>
        <v>0</v>
      </c>
      <c r="AC715" s="110">
        <f t="shared" si="395"/>
        <v>0</v>
      </c>
      <c r="AD715" s="112">
        <f t="shared" si="395"/>
        <v>0</v>
      </c>
      <c r="AE715" s="29">
        <f t="shared" si="396"/>
        <v>0</v>
      </c>
      <c r="AF715" s="111">
        <f>SUM(AF716:AF719)</f>
        <v>0</v>
      </c>
      <c r="AG715" s="29">
        <f t="shared" ref="AG715:AH715" si="398">SUM(AG716:AG719)</f>
        <v>0</v>
      </c>
      <c r="AH715" s="113">
        <f t="shared" si="398"/>
        <v>0</v>
      </c>
      <c r="AI715" s="29"/>
      <c r="AJ715" s="29"/>
      <c r="AL715" s="3"/>
      <c r="AM715" s="3"/>
    </row>
    <row r="716" spans="1:39" ht="19.899999999999999" customHeight="1" x14ac:dyDescent="0.2">
      <c r="A716" s="86"/>
      <c r="B716" s="114" t="s">
        <v>24</v>
      </c>
      <c r="C716" s="2">
        <v>9254.1836299999995</v>
      </c>
      <c r="D716" s="2">
        <f>C716</f>
        <v>9254.1836299999995</v>
      </c>
      <c r="E716" s="2">
        <v>8116.1130300000004</v>
      </c>
      <c r="F716" s="2">
        <v>8116.1130300000004</v>
      </c>
      <c r="G716" s="110">
        <f t="shared" si="390"/>
        <v>0</v>
      </c>
      <c r="H716" s="110"/>
      <c r="I716" s="110"/>
      <c r="J716" s="110"/>
      <c r="K716" s="110">
        <f t="shared" si="391"/>
        <v>0</v>
      </c>
      <c r="L716" s="2"/>
      <c r="M716" s="110"/>
      <c r="N716" s="112"/>
      <c r="O716" s="110">
        <f t="shared" si="392"/>
        <v>1138.0705999999991</v>
      </c>
      <c r="P716" s="2">
        <v>0</v>
      </c>
      <c r="Q716" s="2">
        <v>1133.5185999999992</v>
      </c>
      <c r="R716" s="2">
        <v>4.5519999999999996</v>
      </c>
      <c r="S716" s="110">
        <v>1138.0706</v>
      </c>
      <c r="T716" s="2" t="s">
        <v>128</v>
      </c>
      <c r="U716" s="2">
        <v>1133.5183199999999</v>
      </c>
      <c r="V716" s="2">
        <v>4.5522799999999997</v>
      </c>
      <c r="W716" s="110">
        <v>1138.0706</v>
      </c>
      <c r="X716" s="2" t="s">
        <v>128</v>
      </c>
      <c r="Y716" s="2">
        <v>1133.5183200000001</v>
      </c>
      <c r="Z716" s="2">
        <v>4.5522799999999997</v>
      </c>
      <c r="AA716" s="103">
        <f t="shared" si="393"/>
        <v>0</v>
      </c>
      <c r="AB716" s="2">
        <f t="shared" si="394"/>
        <v>0</v>
      </c>
      <c r="AC716" s="110">
        <f t="shared" si="395"/>
        <v>0</v>
      </c>
      <c r="AD716" s="112">
        <f t="shared" si="395"/>
        <v>0</v>
      </c>
      <c r="AE716" s="110">
        <f t="shared" si="396"/>
        <v>0</v>
      </c>
      <c r="AF716" s="2">
        <v>0</v>
      </c>
      <c r="AG716" s="110">
        <v>0</v>
      </c>
      <c r="AH716" s="112">
        <v>0</v>
      </c>
      <c r="AI716" s="110"/>
      <c r="AJ716" s="110"/>
      <c r="AL716" s="3"/>
      <c r="AM716" s="3"/>
    </row>
    <row r="717" spans="1:39" ht="19.899999999999999" customHeight="1" x14ac:dyDescent="0.2">
      <c r="A717" s="86"/>
      <c r="B717" s="114" t="s">
        <v>25</v>
      </c>
      <c r="C717" s="2">
        <v>0</v>
      </c>
      <c r="D717" s="2"/>
      <c r="E717" s="2">
        <v>0</v>
      </c>
      <c r="F717" s="2">
        <v>0</v>
      </c>
      <c r="G717" s="110">
        <f t="shared" si="390"/>
        <v>0</v>
      </c>
      <c r="H717" s="110"/>
      <c r="I717" s="110"/>
      <c r="J717" s="110"/>
      <c r="K717" s="110">
        <f t="shared" si="391"/>
        <v>0</v>
      </c>
      <c r="L717" s="2"/>
      <c r="M717" s="110"/>
      <c r="N717" s="112"/>
      <c r="O717" s="110">
        <f t="shared" si="392"/>
        <v>0</v>
      </c>
      <c r="P717" s="2">
        <v>0</v>
      </c>
      <c r="Q717" s="2">
        <v>0</v>
      </c>
      <c r="R717" s="2">
        <v>0</v>
      </c>
      <c r="S717" s="110">
        <v>0</v>
      </c>
      <c r="T717" s="2" t="s">
        <v>128</v>
      </c>
      <c r="U717" s="2" t="s">
        <v>128</v>
      </c>
      <c r="V717" s="2" t="s">
        <v>128</v>
      </c>
      <c r="W717" s="110">
        <v>0</v>
      </c>
      <c r="X717" s="2" t="s">
        <v>128</v>
      </c>
      <c r="Y717" s="2" t="s">
        <v>128</v>
      </c>
      <c r="Z717" s="2" t="s">
        <v>128</v>
      </c>
      <c r="AA717" s="103">
        <f t="shared" si="393"/>
        <v>0</v>
      </c>
      <c r="AB717" s="2">
        <f t="shared" si="394"/>
        <v>0</v>
      </c>
      <c r="AC717" s="110">
        <f t="shared" si="395"/>
        <v>0</v>
      </c>
      <c r="AD717" s="112">
        <f t="shared" si="395"/>
        <v>0</v>
      </c>
      <c r="AE717" s="110">
        <f t="shared" si="396"/>
        <v>0</v>
      </c>
      <c r="AF717" s="2">
        <v>0</v>
      </c>
      <c r="AG717" s="110">
        <v>0</v>
      </c>
      <c r="AH717" s="112">
        <v>0</v>
      </c>
      <c r="AI717" s="110"/>
      <c r="AJ717" s="110"/>
      <c r="AL717" s="3"/>
      <c r="AM717" s="3"/>
    </row>
    <row r="718" spans="1:39" ht="19.899999999999999" customHeight="1" x14ac:dyDescent="0.2">
      <c r="A718" s="86"/>
      <c r="B718" s="114" t="s">
        <v>26</v>
      </c>
      <c r="C718" s="2">
        <v>0</v>
      </c>
      <c r="D718" s="2"/>
      <c r="E718" s="2">
        <v>0</v>
      </c>
      <c r="F718" s="2">
        <v>0</v>
      </c>
      <c r="G718" s="110">
        <f t="shared" si="390"/>
        <v>0</v>
      </c>
      <c r="H718" s="110"/>
      <c r="I718" s="110"/>
      <c r="J718" s="110"/>
      <c r="K718" s="110">
        <f t="shared" si="391"/>
        <v>0</v>
      </c>
      <c r="L718" s="2"/>
      <c r="M718" s="110"/>
      <c r="N718" s="112"/>
      <c r="O718" s="110">
        <f t="shared" si="392"/>
        <v>0</v>
      </c>
      <c r="P718" s="2">
        <v>0</v>
      </c>
      <c r="Q718" s="2">
        <v>0</v>
      </c>
      <c r="R718" s="2">
        <v>0</v>
      </c>
      <c r="S718" s="110">
        <v>0</v>
      </c>
      <c r="T718" s="2" t="s">
        <v>128</v>
      </c>
      <c r="U718" s="2" t="s">
        <v>128</v>
      </c>
      <c r="V718" s="2" t="s">
        <v>128</v>
      </c>
      <c r="W718" s="110">
        <v>0</v>
      </c>
      <c r="X718" s="2" t="s">
        <v>128</v>
      </c>
      <c r="Y718" s="2" t="s">
        <v>128</v>
      </c>
      <c r="Z718" s="2" t="s">
        <v>128</v>
      </c>
      <c r="AA718" s="103">
        <f t="shared" si="393"/>
        <v>0</v>
      </c>
      <c r="AB718" s="2">
        <f t="shared" si="394"/>
        <v>0</v>
      </c>
      <c r="AC718" s="110">
        <f t="shared" si="395"/>
        <v>0</v>
      </c>
      <c r="AD718" s="112">
        <f t="shared" si="395"/>
        <v>0</v>
      </c>
      <c r="AE718" s="110">
        <f t="shared" si="396"/>
        <v>0</v>
      </c>
      <c r="AF718" s="2">
        <v>0</v>
      </c>
      <c r="AG718" s="110">
        <v>0</v>
      </c>
      <c r="AH718" s="112">
        <v>0</v>
      </c>
      <c r="AI718" s="110"/>
      <c r="AJ718" s="110"/>
      <c r="AL718" s="3"/>
      <c r="AM718" s="3"/>
    </row>
    <row r="719" spans="1:39" ht="19.899999999999999" customHeight="1" x14ac:dyDescent="0.2">
      <c r="A719" s="86"/>
      <c r="B719" s="114" t="s">
        <v>27</v>
      </c>
      <c r="C719" s="2">
        <v>366.18659000000002</v>
      </c>
      <c r="D719" s="2">
        <f>C719</f>
        <v>366.18659000000002</v>
      </c>
      <c r="E719" s="2">
        <v>325.74079</v>
      </c>
      <c r="F719" s="2">
        <v>325.74079</v>
      </c>
      <c r="G719" s="110">
        <f t="shared" si="390"/>
        <v>0</v>
      </c>
      <c r="H719" s="110"/>
      <c r="I719" s="110"/>
      <c r="J719" s="110"/>
      <c r="K719" s="110">
        <f t="shared" si="391"/>
        <v>0</v>
      </c>
      <c r="L719" s="2"/>
      <c r="M719" s="110"/>
      <c r="N719" s="112"/>
      <c r="O719" s="110">
        <f t="shared" si="392"/>
        <v>40.629400000000892</v>
      </c>
      <c r="P719" s="2">
        <v>0</v>
      </c>
      <c r="Q719" s="2">
        <v>40.381400000000895</v>
      </c>
      <c r="R719" s="2">
        <v>0.24799999999999997</v>
      </c>
      <c r="S719" s="110">
        <f>SUM(T719:V719)</f>
        <v>40.445800000000055</v>
      </c>
      <c r="T719" s="2">
        <f>SUM(T715)-SUM(T716:T718)</f>
        <v>0</v>
      </c>
      <c r="U719" s="2">
        <f>SUM(U715)-SUM(U716:U718)</f>
        <v>40.284020000000055</v>
      </c>
      <c r="V719" s="2">
        <f>SUM(V715)-SUM(V716:V718)</f>
        <v>0.16178000000000026</v>
      </c>
      <c r="W719" s="110">
        <f>SUM(X719:Z719)</f>
        <v>40.445800000000055</v>
      </c>
      <c r="X719" s="2">
        <f>SUM(X715)-SUM(X716:X718)</f>
        <v>0</v>
      </c>
      <c r="Y719" s="2">
        <f>SUM(Y715)-SUM(Y716:Y718)</f>
        <v>40.284020000000055</v>
      </c>
      <c r="Z719" s="2">
        <f>SUM(Z715)-SUM(Z716:Z718)</f>
        <v>0.16178000000000026</v>
      </c>
      <c r="AA719" s="103">
        <f t="shared" si="393"/>
        <v>0</v>
      </c>
      <c r="AB719" s="2">
        <f t="shared" si="394"/>
        <v>0</v>
      </c>
      <c r="AC719" s="110">
        <f t="shared" si="395"/>
        <v>0</v>
      </c>
      <c r="AD719" s="112">
        <f t="shared" si="395"/>
        <v>0</v>
      </c>
      <c r="AE719" s="110">
        <f t="shared" si="396"/>
        <v>0</v>
      </c>
      <c r="AF719" s="2">
        <v>0</v>
      </c>
      <c r="AG719" s="110">
        <v>0</v>
      </c>
      <c r="AH719" s="112">
        <v>0</v>
      </c>
      <c r="AI719" s="110"/>
      <c r="AJ719" s="110"/>
      <c r="AL719" s="3"/>
      <c r="AM719" s="3"/>
    </row>
    <row r="720" spans="1:39" ht="73.5" customHeight="1" x14ac:dyDescent="0.2">
      <c r="A720" s="86">
        <v>124</v>
      </c>
      <c r="B720" s="107" t="s">
        <v>242</v>
      </c>
      <c r="C720" s="24">
        <v>30061.774000000001</v>
      </c>
      <c r="D720" s="24">
        <f>SUM(D721:D724)</f>
        <v>1128.3110000000001</v>
      </c>
      <c r="E720" s="24">
        <v>0</v>
      </c>
      <c r="F720" s="24">
        <v>0</v>
      </c>
      <c r="G720" s="108">
        <f t="shared" si="390"/>
        <v>0</v>
      </c>
      <c r="H720" s="108">
        <f>SUM(H721:H724)</f>
        <v>0</v>
      </c>
      <c r="I720" s="108">
        <f>SUM(I721:I724)</f>
        <v>0</v>
      </c>
      <c r="J720" s="108">
        <f>SUM(J721:J724)</f>
        <v>0</v>
      </c>
      <c r="K720" s="108">
        <f t="shared" si="391"/>
        <v>0</v>
      </c>
      <c r="L720" s="24">
        <f>SUM(L721:L724)</f>
        <v>0</v>
      </c>
      <c r="M720" s="24">
        <f>SUM(M721:M724)</f>
        <v>0</v>
      </c>
      <c r="N720" s="24">
        <f>SUM(N721:N724)</f>
        <v>0</v>
      </c>
      <c r="O720" s="108">
        <f t="shared" si="392"/>
        <v>2888.3</v>
      </c>
      <c r="P720" s="24">
        <v>0</v>
      </c>
      <c r="Q720" s="24">
        <v>2885.4</v>
      </c>
      <c r="R720" s="24">
        <v>2.9</v>
      </c>
      <c r="S720" s="110">
        <f>SUM(T720,U720,V720)</f>
        <v>2851.1479300000001</v>
      </c>
      <c r="T720" s="2" t="s">
        <v>128</v>
      </c>
      <c r="U720" s="2">
        <v>2848.2967800000001</v>
      </c>
      <c r="V720" s="2">
        <v>2.8511500000000005</v>
      </c>
      <c r="W720" s="29">
        <f>SUM(X720,Y720,Z720)</f>
        <v>2851.1479279999999</v>
      </c>
      <c r="X720" s="111" t="s">
        <v>128</v>
      </c>
      <c r="Y720" s="111">
        <v>2848.2967779999999</v>
      </c>
      <c r="Z720" s="111">
        <v>2.8511500000000001</v>
      </c>
      <c r="AA720" s="103">
        <f t="shared" si="393"/>
        <v>-2.0000002223241609E-6</v>
      </c>
      <c r="AB720" s="2">
        <f t="shared" ref="AB720:AB724" si="399">SUM(X720,H720)-SUM(L720)-SUM(T720,-AF720)</f>
        <v>0</v>
      </c>
      <c r="AC720" s="110">
        <f t="shared" si="395"/>
        <v>-2.0000002223241609E-6</v>
      </c>
      <c r="AD720" s="112">
        <f t="shared" si="395"/>
        <v>0</v>
      </c>
      <c r="AE720" s="29">
        <f t="shared" si="396"/>
        <v>0</v>
      </c>
      <c r="AF720" s="111">
        <f>SUM(AF721:AF724)</f>
        <v>0</v>
      </c>
      <c r="AG720" s="29">
        <f t="shared" ref="AG720:AH720" si="400">SUM(AG721:AG724)</f>
        <v>0</v>
      </c>
      <c r="AH720" s="113">
        <f t="shared" si="400"/>
        <v>0</v>
      </c>
      <c r="AI720" s="29"/>
      <c r="AJ720" s="29"/>
      <c r="AL720" s="3"/>
      <c r="AM720" s="3"/>
    </row>
    <row r="721" spans="1:39" ht="19.899999999999999" customHeight="1" x14ac:dyDescent="0.2">
      <c r="A721" s="86"/>
      <c r="B721" s="114" t="s">
        <v>24</v>
      </c>
      <c r="C721" s="2">
        <v>0</v>
      </c>
      <c r="D721" s="2">
        <f>C721</f>
        <v>0</v>
      </c>
      <c r="E721" s="2">
        <v>0</v>
      </c>
      <c r="F721" s="2">
        <v>0</v>
      </c>
      <c r="G721" s="110">
        <f t="shared" si="390"/>
        <v>0</v>
      </c>
      <c r="H721" s="110"/>
      <c r="I721" s="110"/>
      <c r="J721" s="110"/>
      <c r="K721" s="110">
        <f t="shared" si="391"/>
        <v>0</v>
      </c>
      <c r="L721" s="2"/>
      <c r="M721" s="110"/>
      <c r="N721" s="112"/>
      <c r="O721" s="110">
        <f t="shared" si="392"/>
        <v>0</v>
      </c>
      <c r="P721" s="2">
        <v>0</v>
      </c>
      <c r="Q721" s="2">
        <v>0</v>
      </c>
      <c r="R721" s="2">
        <v>0</v>
      </c>
      <c r="S721" s="110">
        <v>0</v>
      </c>
      <c r="T721" s="2" t="s">
        <v>128</v>
      </c>
      <c r="U721" s="2" t="s">
        <v>128</v>
      </c>
      <c r="V721" s="2" t="s">
        <v>128</v>
      </c>
      <c r="W721" s="110">
        <v>0</v>
      </c>
      <c r="X721" s="2" t="s">
        <v>128</v>
      </c>
      <c r="Y721" s="2" t="s">
        <v>128</v>
      </c>
      <c r="Z721" s="2" t="s">
        <v>128</v>
      </c>
      <c r="AA721" s="103">
        <f t="shared" si="393"/>
        <v>0</v>
      </c>
      <c r="AB721" s="2">
        <f t="shared" si="399"/>
        <v>0</v>
      </c>
      <c r="AC721" s="110">
        <f t="shared" si="395"/>
        <v>0</v>
      </c>
      <c r="AD721" s="112">
        <f t="shared" si="395"/>
        <v>0</v>
      </c>
      <c r="AE721" s="110">
        <f t="shared" si="396"/>
        <v>0</v>
      </c>
      <c r="AF721" s="2">
        <v>0</v>
      </c>
      <c r="AG721" s="110">
        <v>0</v>
      </c>
      <c r="AH721" s="112">
        <v>0</v>
      </c>
      <c r="AI721" s="110"/>
      <c r="AJ721" s="110"/>
      <c r="AL721" s="3"/>
      <c r="AM721" s="3"/>
    </row>
    <row r="722" spans="1:39" ht="19.899999999999999" customHeight="1" x14ac:dyDescent="0.2">
      <c r="A722" s="86"/>
      <c r="B722" s="114" t="s">
        <v>25</v>
      </c>
      <c r="C722" s="2">
        <v>27485.028999999999</v>
      </c>
      <c r="D722" s="2"/>
      <c r="E722" s="2">
        <v>0</v>
      </c>
      <c r="F722" s="2">
        <v>0</v>
      </c>
      <c r="G722" s="110">
        <f t="shared" si="390"/>
        <v>0</v>
      </c>
      <c r="H722" s="110"/>
      <c r="I722" s="110"/>
      <c r="J722" s="110"/>
      <c r="K722" s="110">
        <f t="shared" si="391"/>
        <v>0</v>
      </c>
      <c r="L722" s="2"/>
      <c r="M722" s="110"/>
      <c r="N722" s="112"/>
      <c r="O722" s="110">
        <f t="shared" si="392"/>
        <v>2774.40535</v>
      </c>
      <c r="P722" s="2">
        <v>0</v>
      </c>
      <c r="Q722" s="2">
        <v>2771.63094</v>
      </c>
      <c r="R722" s="2">
        <v>2.77441</v>
      </c>
      <c r="S722" s="110">
        <v>2766.6551999999997</v>
      </c>
      <c r="T722" s="2" t="s">
        <v>128</v>
      </c>
      <c r="U722" s="2">
        <v>2763.8885399999999</v>
      </c>
      <c r="V722" s="2">
        <v>2.7666600000000003</v>
      </c>
      <c r="W722" s="110">
        <v>2766.6552000000001</v>
      </c>
      <c r="X722" s="2" t="s">
        <v>128</v>
      </c>
      <c r="Y722" s="2">
        <v>2763.8885379999997</v>
      </c>
      <c r="Z722" s="2">
        <v>2.7666599999999999</v>
      </c>
      <c r="AA722" s="103">
        <f t="shared" si="393"/>
        <v>-2.0000002223241609E-6</v>
      </c>
      <c r="AB722" s="2">
        <f t="shared" si="399"/>
        <v>0</v>
      </c>
      <c r="AC722" s="110">
        <f t="shared" si="395"/>
        <v>-2.0000002223241609E-6</v>
      </c>
      <c r="AD722" s="112">
        <f t="shared" si="395"/>
        <v>0</v>
      </c>
      <c r="AE722" s="110">
        <f t="shared" si="396"/>
        <v>0</v>
      </c>
      <c r="AF722" s="2">
        <v>0</v>
      </c>
      <c r="AG722" s="110">
        <v>0</v>
      </c>
      <c r="AH722" s="112">
        <v>0</v>
      </c>
      <c r="AI722" s="110"/>
      <c r="AJ722" s="110"/>
      <c r="AL722" s="3"/>
      <c r="AM722" s="3"/>
    </row>
    <row r="723" spans="1:39" ht="19.899999999999999" customHeight="1" x14ac:dyDescent="0.2">
      <c r="A723" s="86"/>
      <c r="B723" s="114" t="s">
        <v>26</v>
      </c>
      <c r="C723" s="2">
        <v>1448.434</v>
      </c>
      <c r="D723" s="2"/>
      <c r="E723" s="2">
        <v>0</v>
      </c>
      <c r="F723" s="2">
        <v>0</v>
      </c>
      <c r="G723" s="110">
        <f t="shared" si="390"/>
        <v>0</v>
      </c>
      <c r="H723" s="110"/>
      <c r="I723" s="110"/>
      <c r="J723" s="110"/>
      <c r="K723" s="110">
        <f t="shared" si="391"/>
        <v>0</v>
      </c>
      <c r="L723" s="2"/>
      <c r="M723" s="110"/>
      <c r="N723" s="112"/>
      <c r="O723" s="110">
        <f t="shared" si="392"/>
        <v>0</v>
      </c>
      <c r="P723" s="2">
        <v>0</v>
      </c>
      <c r="Q723" s="2">
        <v>0</v>
      </c>
      <c r="R723" s="2">
        <v>0</v>
      </c>
      <c r="S723" s="110">
        <v>0</v>
      </c>
      <c r="T723" s="2" t="s">
        <v>128</v>
      </c>
      <c r="U723" s="2" t="s">
        <v>128</v>
      </c>
      <c r="V723" s="2" t="s">
        <v>128</v>
      </c>
      <c r="W723" s="110">
        <v>0</v>
      </c>
      <c r="X723" s="2" t="s">
        <v>128</v>
      </c>
      <c r="Y723" s="2" t="s">
        <v>128</v>
      </c>
      <c r="Z723" s="2" t="s">
        <v>128</v>
      </c>
      <c r="AA723" s="103">
        <f t="shared" si="393"/>
        <v>0</v>
      </c>
      <c r="AB723" s="2">
        <f t="shared" si="399"/>
        <v>0</v>
      </c>
      <c r="AC723" s="110">
        <f t="shared" si="395"/>
        <v>0</v>
      </c>
      <c r="AD723" s="112">
        <f t="shared" si="395"/>
        <v>0</v>
      </c>
      <c r="AE723" s="110">
        <f t="shared" si="396"/>
        <v>0</v>
      </c>
      <c r="AF723" s="2">
        <v>0</v>
      </c>
      <c r="AG723" s="110">
        <v>0</v>
      </c>
      <c r="AH723" s="112">
        <v>0</v>
      </c>
      <c r="AI723" s="110"/>
      <c r="AJ723" s="110"/>
      <c r="AL723" s="3"/>
      <c r="AM723" s="3"/>
    </row>
    <row r="724" spans="1:39" ht="19.899999999999999" customHeight="1" x14ac:dyDescent="0.2">
      <c r="A724" s="86"/>
      <c r="B724" s="114" t="s">
        <v>27</v>
      </c>
      <c r="C724" s="2">
        <v>1128.3110000000001</v>
      </c>
      <c r="D724" s="2">
        <f>C724</f>
        <v>1128.3110000000001</v>
      </c>
      <c r="E724" s="2">
        <v>0</v>
      </c>
      <c r="F724" s="2">
        <v>0</v>
      </c>
      <c r="G724" s="110">
        <f t="shared" si="390"/>
        <v>0</v>
      </c>
      <c r="H724" s="110"/>
      <c r="I724" s="110"/>
      <c r="J724" s="110"/>
      <c r="K724" s="110">
        <f t="shared" si="391"/>
        <v>0</v>
      </c>
      <c r="L724" s="2"/>
      <c r="M724" s="110"/>
      <c r="N724" s="112"/>
      <c r="O724" s="110">
        <f t="shared" si="392"/>
        <v>113.89465000000008</v>
      </c>
      <c r="P724" s="2">
        <v>0</v>
      </c>
      <c r="Q724" s="2">
        <v>113.76906000000008</v>
      </c>
      <c r="R724" s="2">
        <v>0.12558999999999998</v>
      </c>
      <c r="S724" s="110">
        <f>SUM(T724:V724)</f>
        <v>84.492730000000208</v>
      </c>
      <c r="T724" s="2">
        <f>SUM(T720)-SUM(T721:T723)</f>
        <v>0</v>
      </c>
      <c r="U724" s="2">
        <f>SUM(U720)-SUM(U721:U723)</f>
        <v>84.408240000000205</v>
      </c>
      <c r="V724" s="2">
        <f>SUM(V720)-SUM(V721:V723)</f>
        <v>8.4490000000000176E-2</v>
      </c>
      <c r="W724" s="110">
        <f>SUM(X724:Z724)</f>
        <v>84.492730000000208</v>
      </c>
      <c r="X724" s="2">
        <f>SUM(X720)-SUM(X721:X723)</f>
        <v>0</v>
      </c>
      <c r="Y724" s="2">
        <f>SUM(Y720)-SUM(Y721:Y723)</f>
        <v>84.408240000000205</v>
      </c>
      <c r="Z724" s="2">
        <f>SUM(Z720)-SUM(Z721:Z723)</f>
        <v>8.4490000000000176E-2</v>
      </c>
      <c r="AA724" s="103">
        <f t="shared" si="393"/>
        <v>0</v>
      </c>
      <c r="AB724" s="2">
        <f t="shared" si="399"/>
        <v>0</v>
      </c>
      <c r="AC724" s="110">
        <f t="shared" si="395"/>
        <v>0</v>
      </c>
      <c r="AD724" s="112">
        <f t="shared" si="395"/>
        <v>0</v>
      </c>
      <c r="AE724" s="110">
        <f t="shared" si="396"/>
        <v>0</v>
      </c>
      <c r="AF724" s="2">
        <v>0</v>
      </c>
      <c r="AG724" s="110">
        <v>0</v>
      </c>
      <c r="AH724" s="112">
        <v>0</v>
      </c>
      <c r="AI724" s="110"/>
      <c r="AJ724" s="110"/>
      <c r="AL724" s="3"/>
      <c r="AM724" s="3"/>
    </row>
    <row r="725" spans="1:39" ht="55.5" customHeight="1" x14ac:dyDescent="0.2">
      <c r="A725" s="86">
        <v>125</v>
      </c>
      <c r="B725" s="133" t="s">
        <v>100</v>
      </c>
      <c r="C725" s="132">
        <f t="shared" ref="C725:X725" si="401">SUM(C726:C729)</f>
        <v>298246.40000000002</v>
      </c>
      <c r="D725" s="132">
        <f t="shared" si="401"/>
        <v>0</v>
      </c>
      <c r="E725" s="132">
        <f t="shared" si="401"/>
        <v>100910.9</v>
      </c>
      <c r="F725" s="132">
        <f t="shared" si="401"/>
        <v>100910.9</v>
      </c>
      <c r="G725" s="132">
        <f t="shared" si="401"/>
        <v>0</v>
      </c>
      <c r="H725" s="132">
        <f t="shared" si="401"/>
        <v>0</v>
      </c>
      <c r="I725" s="132">
        <f t="shared" si="401"/>
        <v>0</v>
      </c>
      <c r="J725" s="132">
        <f t="shared" si="401"/>
        <v>0</v>
      </c>
      <c r="K725" s="110">
        <f>L725+M725+N725</f>
        <v>0</v>
      </c>
      <c r="L725" s="2">
        <f>SUM(L726:L729)</f>
        <v>0</v>
      </c>
      <c r="M725" s="110">
        <f>SUM(M726:M729)</f>
        <v>0</v>
      </c>
      <c r="N725" s="112">
        <f>SUM(N726:N729)</f>
        <v>0</v>
      </c>
      <c r="O725" s="132">
        <f t="shared" si="401"/>
        <v>210816.4</v>
      </c>
      <c r="P725" s="132">
        <f t="shared" si="401"/>
        <v>0</v>
      </c>
      <c r="Q725" s="132">
        <v>209551.5</v>
      </c>
      <c r="R725" s="132">
        <f>Q725*0.6/99.4</f>
        <v>1264.8983903420522</v>
      </c>
      <c r="S725" s="141">
        <f>U725+V725</f>
        <v>210778.52882000001</v>
      </c>
      <c r="T725" s="142">
        <f t="shared" si="401"/>
        <v>0</v>
      </c>
      <c r="U725" s="142">
        <v>209513.82882</v>
      </c>
      <c r="V725" s="142">
        <f>V727+V728+V729</f>
        <v>1264.7</v>
      </c>
      <c r="W725" s="141">
        <f>Y725+Z725</f>
        <v>210778.52882000001</v>
      </c>
      <c r="X725" s="142">
        <f t="shared" si="401"/>
        <v>0</v>
      </c>
      <c r="Y725" s="142">
        <f>U725</f>
        <v>209513.82882</v>
      </c>
      <c r="Z725" s="142">
        <f>V725</f>
        <v>1264.7</v>
      </c>
      <c r="AA725" s="103">
        <f>AC725</f>
        <v>0</v>
      </c>
      <c r="AB725" s="2">
        <f t="shared" ref="AB725" si="402">X725+H725-L725-(T725-AF725)</f>
        <v>0</v>
      </c>
      <c r="AC725" s="110">
        <f>Y725-U725</f>
        <v>0</v>
      </c>
      <c r="AD725" s="112">
        <f t="shared" ref="AD725" si="403">Z725+J725-N725-(V725-AH725)</f>
        <v>0</v>
      </c>
      <c r="AE725" s="110">
        <f>AF725+AG725+AH725</f>
        <v>0</v>
      </c>
      <c r="AF725" s="2">
        <f>SUM(AF726:AF729)</f>
        <v>0</v>
      </c>
      <c r="AG725" s="110">
        <f>SUM(AG726:AG729)</f>
        <v>0</v>
      </c>
      <c r="AH725" s="112">
        <f>SUM(AH726:AH729)</f>
        <v>0</v>
      </c>
      <c r="AI725" s="110" t="s">
        <v>110</v>
      </c>
      <c r="AJ725" s="110" t="s">
        <v>110</v>
      </c>
      <c r="AL725" s="3"/>
      <c r="AM725" s="3"/>
    </row>
    <row r="726" spans="1:39" ht="19.899999999999999" customHeight="1" x14ac:dyDescent="0.2">
      <c r="A726" s="86"/>
      <c r="B726" s="133" t="s">
        <v>24</v>
      </c>
      <c r="C726" s="134"/>
      <c r="D726" s="134"/>
      <c r="E726" s="134"/>
      <c r="F726" s="134"/>
      <c r="G726" s="110"/>
      <c r="H726" s="2"/>
      <c r="I726" s="2"/>
      <c r="J726" s="2"/>
      <c r="K726" s="110"/>
      <c r="L726" s="2"/>
      <c r="M726" s="110"/>
      <c r="N726" s="112"/>
      <c r="O726" s="110"/>
      <c r="P726" s="2"/>
      <c r="Q726" s="2"/>
      <c r="R726" s="2"/>
      <c r="S726" s="110">
        <f t="shared" ref="S726:S729" si="404">U726+V726</f>
        <v>0</v>
      </c>
      <c r="T726" s="2"/>
      <c r="U726" s="2"/>
      <c r="V726" s="2"/>
      <c r="W726" s="110">
        <f t="shared" ref="W726:W729" si="405">Y726+Z726</f>
        <v>0</v>
      </c>
      <c r="X726" s="2"/>
      <c r="Y726" s="2">
        <f t="shared" ref="Y726:Y729" si="406">U726</f>
        <v>0</v>
      </c>
      <c r="Z726" s="2">
        <f t="shared" ref="Z726:Z729" si="407">V726</f>
        <v>0</v>
      </c>
      <c r="AA726" s="103">
        <f t="shared" ref="AA726:AA729" si="408">AC726</f>
        <v>0</v>
      </c>
      <c r="AB726" s="2"/>
      <c r="AC726" s="110">
        <f t="shared" ref="AC726:AC729" si="409">Y726-U726</f>
        <v>0</v>
      </c>
      <c r="AD726" s="112"/>
      <c r="AE726" s="110"/>
      <c r="AF726" s="2"/>
      <c r="AG726" s="110"/>
      <c r="AH726" s="112"/>
      <c r="AI726" s="110"/>
      <c r="AJ726" s="110"/>
      <c r="AL726" s="3"/>
      <c r="AM726" s="3"/>
    </row>
    <row r="727" spans="1:39" ht="19.899999999999999" customHeight="1" x14ac:dyDescent="0.2">
      <c r="A727" s="86"/>
      <c r="B727" s="133" t="s">
        <v>25</v>
      </c>
      <c r="C727" s="139">
        <v>244987.5</v>
      </c>
      <c r="D727" s="139"/>
      <c r="E727" s="139">
        <v>98590.9</v>
      </c>
      <c r="F727" s="139">
        <v>98590.9</v>
      </c>
      <c r="G727" s="110"/>
      <c r="H727" s="2"/>
      <c r="I727" s="2"/>
      <c r="J727" s="2"/>
      <c r="K727" s="110"/>
      <c r="L727" s="2"/>
      <c r="M727" s="110"/>
      <c r="N727" s="112"/>
      <c r="O727" s="110">
        <f>Q727+R727</f>
        <v>156919.59999999998</v>
      </c>
      <c r="P727" s="2"/>
      <c r="Q727" s="138">
        <v>155978.07999999999</v>
      </c>
      <c r="R727" s="138">
        <v>941.52</v>
      </c>
      <c r="S727" s="110">
        <f t="shared" si="404"/>
        <v>154818.19999999998</v>
      </c>
      <c r="T727" s="2"/>
      <c r="U727" s="138">
        <v>153889.29999999999</v>
      </c>
      <c r="V727" s="138">
        <v>928.9</v>
      </c>
      <c r="W727" s="110">
        <f t="shared" si="405"/>
        <v>154818.19999999998</v>
      </c>
      <c r="X727" s="2"/>
      <c r="Y727" s="2">
        <f t="shared" si="406"/>
        <v>153889.29999999999</v>
      </c>
      <c r="Z727" s="2">
        <f t="shared" si="407"/>
        <v>928.9</v>
      </c>
      <c r="AA727" s="103">
        <f t="shared" si="408"/>
        <v>0</v>
      </c>
      <c r="AB727" s="2"/>
      <c r="AC727" s="110">
        <f t="shared" si="409"/>
        <v>0</v>
      </c>
      <c r="AD727" s="112">
        <v>0</v>
      </c>
      <c r="AE727" s="110"/>
      <c r="AF727" s="2"/>
      <c r="AG727" s="110"/>
      <c r="AH727" s="112"/>
      <c r="AI727" s="110"/>
      <c r="AJ727" s="110"/>
      <c r="AL727" s="3"/>
      <c r="AM727" s="3"/>
    </row>
    <row r="728" spans="1:39" ht="19.899999999999999" customHeight="1" x14ac:dyDescent="0.2">
      <c r="A728" s="86"/>
      <c r="B728" s="133" t="s">
        <v>26</v>
      </c>
      <c r="C728" s="139">
        <v>47743.5</v>
      </c>
      <c r="D728" s="139"/>
      <c r="E728" s="139"/>
      <c r="F728" s="139"/>
      <c r="G728" s="110"/>
      <c r="H728" s="2"/>
      <c r="I728" s="2"/>
      <c r="J728" s="2"/>
      <c r="K728" s="110"/>
      <c r="L728" s="2"/>
      <c r="M728" s="110"/>
      <c r="N728" s="112"/>
      <c r="O728" s="110">
        <f t="shared" ref="O728:O729" si="410">Q728+R728</f>
        <v>50271.1</v>
      </c>
      <c r="P728" s="2"/>
      <c r="Q728" s="138">
        <v>49969.47</v>
      </c>
      <c r="R728" s="138">
        <v>301.63</v>
      </c>
      <c r="S728" s="110">
        <f t="shared" si="404"/>
        <v>52334.6</v>
      </c>
      <c r="T728" s="2"/>
      <c r="U728" s="138">
        <v>52020.6</v>
      </c>
      <c r="V728" s="138">
        <v>314</v>
      </c>
      <c r="W728" s="110">
        <f t="shared" si="405"/>
        <v>52334.6</v>
      </c>
      <c r="X728" s="2"/>
      <c r="Y728" s="2">
        <f t="shared" si="406"/>
        <v>52020.6</v>
      </c>
      <c r="Z728" s="2">
        <f t="shared" si="407"/>
        <v>314</v>
      </c>
      <c r="AA728" s="103">
        <f t="shared" si="408"/>
        <v>0</v>
      </c>
      <c r="AB728" s="2"/>
      <c r="AC728" s="110">
        <f t="shared" si="409"/>
        <v>0</v>
      </c>
      <c r="AD728" s="112"/>
      <c r="AE728" s="110"/>
      <c r="AF728" s="2"/>
      <c r="AG728" s="110"/>
      <c r="AH728" s="112"/>
      <c r="AI728" s="110"/>
      <c r="AJ728" s="110"/>
      <c r="AL728" s="3"/>
      <c r="AM728" s="3"/>
    </row>
    <row r="729" spans="1:39" ht="19.899999999999999" customHeight="1" x14ac:dyDescent="0.2">
      <c r="A729" s="86"/>
      <c r="B729" s="133" t="s">
        <v>27</v>
      </c>
      <c r="C729" s="139">
        <v>5515.4</v>
      </c>
      <c r="D729" s="139"/>
      <c r="E729" s="139">
        <v>2320</v>
      </c>
      <c r="F729" s="139">
        <v>2320</v>
      </c>
      <c r="G729" s="110"/>
      <c r="H729" s="2"/>
      <c r="I729" s="2"/>
      <c r="J729" s="2"/>
      <c r="K729" s="110"/>
      <c r="L729" s="2"/>
      <c r="M729" s="110"/>
      <c r="N729" s="112"/>
      <c r="O729" s="110">
        <f t="shared" si="410"/>
        <v>3625.7</v>
      </c>
      <c r="P729" s="2"/>
      <c r="Q729" s="138">
        <v>3603.95</v>
      </c>
      <c r="R729" s="138">
        <v>21.75</v>
      </c>
      <c r="S729" s="110">
        <f t="shared" si="404"/>
        <v>3625.7000000000003</v>
      </c>
      <c r="T729" s="2"/>
      <c r="U729" s="138">
        <v>3603.9</v>
      </c>
      <c r="V729" s="138">
        <v>21.8</v>
      </c>
      <c r="W729" s="110">
        <f t="shared" si="405"/>
        <v>3625.7000000000003</v>
      </c>
      <c r="X729" s="2"/>
      <c r="Y729" s="2">
        <f t="shared" si="406"/>
        <v>3603.9</v>
      </c>
      <c r="Z729" s="2">
        <f t="shared" si="407"/>
        <v>21.8</v>
      </c>
      <c r="AA729" s="103">
        <f t="shared" si="408"/>
        <v>0</v>
      </c>
      <c r="AB729" s="2"/>
      <c r="AC729" s="110">
        <f t="shared" si="409"/>
        <v>0</v>
      </c>
      <c r="AD729" s="112"/>
      <c r="AE729" s="110"/>
      <c r="AF729" s="2"/>
      <c r="AG729" s="110"/>
      <c r="AH729" s="112"/>
      <c r="AI729" s="110"/>
      <c r="AJ729" s="110"/>
      <c r="AL729" s="3"/>
      <c r="AM729" s="3"/>
    </row>
    <row r="730" spans="1:39" ht="42" customHeight="1" x14ac:dyDescent="0.2">
      <c r="A730" s="86">
        <v>126</v>
      </c>
      <c r="B730" s="131" t="s">
        <v>122</v>
      </c>
      <c r="C730" s="132">
        <f t="shared" ref="C730:J730" si="411">SUM(C731:C734)</f>
        <v>0</v>
      </c>
      <c r="D730" s="132">
        <f t="shared" si="411"/>
        <v>0</v>
      </c>
      <c r="E730" s="132">
        <f t="shared" si="411"/>
        <v>0</v>
      </c>
      <c r="F730" s="132">
        <f t="shared" si="411"/>
        <v>0</v>
      </c>
      <c r="G730" s="132">
        <f t="shared" si="411"/>
        <v>1288.7357</v>
      </c>
      <c r="H730" s="132">
        <f t="shared" si="411"/>
        <v>0</v>
      </c>
      <c r="I730" s="132">
        <f t="shared" si="411"/>
        <v>1288.7357</v>
      </c>
      <c r="J730" s="132">
        <f t="shared" si="411"/>
        <v>0</v>
      </c>
      <c r="K730" s="110">
        <f t="shared" ref="K730:K734" si="412">L730+M730+N730</f>
        <v>0</v>
      </c>
      <c r="L730" s="2">
        <f>SUM(L731:L734)</f>
        <v>0</v>
      </c>
      <c r="M730" s="110">
        <f>SUM(M731:M734)</f>
        <v>0</v>
      </c>
      <c r="N730" s="112">
        <f>SUM(N731:N734)</f>
        <v>0</v>
      </c>
      <c r="O730" s="135">
        <f>Q730+R730</f>
        <v>1288.8</v>
      </c>
      <c r="P730" s="135">
        <f>SUM(P731:P734)</f>
        <v>0</v>
      </c>
      <c r="Q730" s="135">
        <f>SUM(Q731:Q734)</f>
        <v>1288.8</v>
      </c>
      <c r="R730" s="135">
        <f>SUM(R731:R734)</f>
        <v>0</v>
      </c>
      <c r="S730" s="137">
        <f t="shared" ref="S730:V730" si="413">SUM(S731:S734)</f>
        <v>1288.7357</v>
      </c>
      <c r="T730" s="138">
        <f t="shared" si="413"/>
        <v>0</v>
      </c>
      <c r="U730" s="138">
        <f t="shared" si="413"/>
        <v>1288.7357</v>
      </c>
      <c r="V730" s="138">
        <f t="shared" si="413"/>
        <v>0</v>
      </c>
      <c r="W730" s="110">
        <f t="shared" ref="W730:Z730" si="414">SUM(W731:W734)</f>
        <v>0</v>
      </c>
      <c r="X730" s="2">
        <f t="shared" si="414"/>
        <v>0</v>
      </c>
      <c r="Y730" s="2">
        <f t="shared" si="414"/>
        <v>0</v>
      </c>
      <c r="Z730" s="2">
        <f t="shared" si="414"/>
        <v>0</v>
      </c>
      <c r="AA730" s="103">
        <f t="shared" ref="AA730:AA734" si="415">AB730+AC730+AD730</f>
        <v>0</v>
      </c>
      <c r="AB730" s="2">
        <f t="shared" ref="AB730:AB734" si="416">X730+H730-L730-(T730-AF730)</f>
        <v>0</v>
      </c>
      <c r="AC730" s="110">
        <f t="shared" ref="AC730:AC734" si="417">Y730+I730-M730-(U730-AG730)</f>
        <v>0</v>
      </c>
      <c r="AD730" s="112">
        <f t="shared" ref="AD730:AD734" si="418">Z730+J730-N730-(V730-AH730)</f>
        <v>0</v>
      </c>
      <c r="AE730" s="110">
        <f t="shared" ref="AE730:AE734" si="419">AF730+AG730+AH730</f>
        <v>0</v>
      </c>
      <c r="AF730" s="2">
        <f>SUM(AF731:AF734)</f>
        <v>0</v>
      </c>
      <c r="AG730" s="110">
        <f>SUM(AG731:AG734)</f>
        <v>0</v>
      </c>
      <c r="AH730" s="112">
        <f>SUM(AH731:AH734)</f>
        <v>0</v>
      </c>
      <c r="AI730" s="110"/>
      <c r="AJ730" s="110"/>
      <c r="AL730" s="3"/>
      <c r="AM730" s="3"/>
    </row>
    <row r="731" spans="1:39" ht="19.899999999999999" customHeight="1" x14ac:dyDescent="0.2">
      <c r="A731" s="86"/>
      <c r="B731" s="133" t="s">
        <v>24</v>
      </c>
      <c r="C731" s="134"/>
      <c r="D731" s="134"/>
      <c r="E731" s="134"/>
      <c r="F731" s="134"/>
      <c r="G731" s="110">
        <f>H731+I731+J731</f>
        <v>0</v>
      </c>
      <c r="H731" s="2"/>
      <c r="I731" s="2"/>
      <c r="J731" s="2"/>
      <c r="K731" s="110">
        <f t="shared" si="412"/>
        <v>0</v>
      </c>
      <c r="L731" s="2"/>
      <c r="M731" s="110"/>
      <c r="N731" s="112"/>
      <c r="O731" s="110">
        <f>P731+Q731+R731</f>
        <v>0</v>
      </c>
      <c r="P731" s="2"/>
      <c r="Q731" s="2"/>
      <c r="R731" s="2"/>
      <c r="S731" s="110">
        <f>T731+U731+V731</f>
        <v>0</v>
      </c>
      <c r="T731" s="2"/>
      <c r="U731" s="2"/>
      <c r="V731" s="2"/>
      <c r="W731" s="110">
        <f>X731+Y731+Z731</f>
        <v>0</v>
      </c>
      <c r="X731" s="2"/>
      <c r="Y731" s="2"/>
      <c r="Z731" s="2"/>
      <c r="AA731" s="103">
        <f t="shared" si="415"/>
        <v>0</v>
      </c>
      <c r="AB731" s="2">
        <f t="shared" si="416"/>
        <v>0</v>
      </c>
      <c r="AC731" s="110">
        <f t="shared" si="417"/>
        <v>0</v>
      </c>
      <c r="AD731" s="112">
        <f t="shared" si="418"/>
        <v>0</v>
      </c>
      <c r="AE731" s="110">
        <f t="shared" si="419"/>
        <v>0</v>
      </c>
      <c r="AF731" s="2"/>
      <c r="AG731" s="110"/>
      <c r="AH731" s="112"/>
      <c r="AI731" s="110"/>
      <c r="AJ731" s="110"/>
      <c r="AL731" s="3"/>
      <c r="AM731" s="3"/>
    </row>
    <row r="732" spans="1:39" ht="19.899999999999999" customHeight="1" x14ac:dyDescent="0.2">
      <c r="A732" s="86"/>
      <c r="B732" s="133" t="s">
        <v>25</v>
      </c>
      <c r="C732" s="134"/>
      <c r="D732" s="134"/>
      <c r="E732" s="134"/>
      <c r="F732" s="134"/>
      <c r="G732" s="110">
        <f>H732+I732+J732</f>
        <v>0</v>
      </c>
      <c r="H732" s="2"/>
      <c r="I732" s="2"/>
      <c r="J732" s="2"/>
      <c r="K732" s="110">
        <f t="shared" si="412"/>
        <v>0</v>
      </c>
      <c r="L732" s="2"/>
      <c r="M732" s="110"/>
      <c r="N732" s="112"/>
      <c r="O732" s="110">
        <f>P732+Q732+R732</f>
        <v>0</v>
      </c>
      <c r="P732" s="2"/>
      <c r="Q732" s="2"/>
      <c r="R732" s="2"/>
      <c r="S732" s="110">
        <f>T732+U732+V732</f>
        <v>0</v>
      </c>
      <c r="T732" s="2"/>
      <c r="U732" s="2"/>
      <c r="V732" s="2"/>
      <c r="W732" s="110">
        <f>X732+Y732+Z732</f>
        <v>0</v>
      </c>
      <c r="X732" s="2"/>
      <c r="Y732" s="2"/>
      <c r="Z732" s="2"/>
      <c r="AA732" s="103">
        <f t="shared" si="415"/>
        <v>0</v>
      </c>
      <c r="AB732" s="2">
        <f t="shared" si="416"/>
        <v>0</v>
      </c>
      <c r="AC732" s="110">
        <f t="shared" si="417"/>
        <v>0</v>
      </c>
      <c r="AD732" s="112">
        <f t="shared" si="418"/>
        <v>0</v>
      </c>
      <c r="AE732" s="110">
        <f t="shared" si="419"/>
        <v>0</v>
      </c>
      <c r="AF732" s="2"/>
      <c r="AG732" s="110"/>
      <c r="AH732" s="112"/>
      <c r="AI732" s="110"/>
      <c r="AJ732" s="110"/>
      <c r="AL732" s="3"/>
      <c r="AM732" s="3"/>
    </row>
    <row r="733" spans="1:39" ht="19.899999999999999" customHeight="1" x14ac:dyDescent="0.2">
      <c r="A733" s="86"/>
      <c r="B733" s="133" t="s">
        <v>26</v>
      </c>
      <c r="C733" s="134"/>
      <c r="D733" s="134"/>
      <c r="E733" s="134"/>
      <c r="F733" s="134"/>
      <c r="G733" s="110">
        <v>1288.7357</v>
      </c>
      <c r="H733" s="2"/>
      <c r="I733" s="2">
        <v>1288.7357</v>
      </c>
      <c r="J733" s="2"/>
      <c r="K733" s="110">
        <v>0</v>
      </c>
      <c r="L733" s="2"/>
      <c r="M733" s="110"/>
      <c r="N733" s="112"/>
      <c r="O733" s="110">
        <f>P733+Q733+R733</f>
        <v>1288.8</v>
      </c>
      <c r="P733" s="2"/>
      <c r="Q733" s="2">
        <v>1288.8</v>
      </c>
      <c r="R733" s="2"/>
      <c r="S733" s="110">
        <f>T733+U733+V733</f>
        <v>1288.7357</v>
      </c>
      <c r="T733" s="2"/>
      <c r="U733" s="2">
        <v>1288.7357</v>
      </c>
      <c r="V733" s="2"/>
      <c r="W733" s="110">
        <f>X733+Y733+Z733</f>
        <v>0</v>
      </c>
      <c r="X733" s="2"/>
      <c r="Y733" s="2"/>
      <c r="Z733" s="2"/>
      <c r="AA733" s="103">
        <f t="shared" si="415"/>
        <v>0</v>
      </c>
      <c r="AB733" s="2">
        <f t="shared" si="416"/>
        <v>0</v>
      </c>
      <c r="AC733" s="110">
        <f t="shared" si="417"/>
        <v>0</v>
      </c>
      <c r="AD733" s="112">
        <f t="shared" si="418"/>
        <v>0</v>
      </c>
      <c r="AE733" s="110">
        <f t="shared" si="419"/>
        <v>0</v>
      </c>
      <c r="AF733" s="2"/>
      <c r="AG733" s="110"/>
      <c r="AH733" s="112"/>
      <c r="AI733" s="110"/>
      <c r="AJ733" s="110"/>
      <c r="AL733" s="3"/>
      <c r="AM733" s="3"/>
    </row>
    <row r="734" spans="1:39" ht="19.899999999999999" customHeight="1" x14ac:dyDescent="0.2">
      <c r="A734" s="86"/>
      <c r="B734" s="133" t="s">
        <v>27</v>
      </c>
      <c r="C734" s="134"/>
      <c r="D734" s="134"/>
      <c r="E734" s="134"/>
      <c r="F734" s="134"/>
      <c r="G734" s="110">
        <f>H734+I734+J734</f>
        <v>0</v>
      </c>
      <c r="H734" s="2"/>
      <c r="I734" s="2"/>
      <c r="J734" s="2"/>
      <c r="K734" s="110">
        <f t="shared" si="412"/>
        <v>0</v>
      </c>
      <c r="L734" s="2"/>
      <c r="M734" s="110"/>
      <c r="N734" s="112"/>
      <c r="O734" s="110">
        <f>P734+Q734+R734</f>
        <v>0</v>
      </c>
      <c r="P734" s="2"/>
      <c r="Q734" s="2"/>
      <c r="R734" s="2"/>
      <c r="S734" s="110">
        <f>T734+U734+V734</f>
        <v>0</v>
      </c>
      <c r="T734" s="2"/>
      <c r="U734" s="2"/>
      <c r="V734" s="2"/>
      <c r="W734" s="110">
        <f>X734+Y734+Z734</f>
        <v>0</v>
      </c>
      <c r="X734" s="2"/>
      <c r="Y734" s="2"/>
      <c r="Z734" s="2"/>
      <c r="AA734" s="103">
        <f t="shared" si="415"/>
        <v>0</v>
      </c>
      <c r="AB734" s="2">
        <f t="shared" si="416"/>
        <v>0</v>
      </c>
      <c r="AC734" s="110">
        <f t="shared" si="417"/>
        <v>0</v>
      </c>
      <c r="AD734" s="112">
        <f t="shared" si="418"/>
        <v>0</v>
      </c>
      <c r="AE734" s="110">
        <f t="shared" si="419"/>
        <v>0</v>
      </c>
      <c r="AF734" s="2"/>
      <c r="AG734" s="110"/>
      <c r="AH734" s="112"/>
      <c r="AI734" s="110"/>
      <c r="AJ734" s="110"/>
      <c r="AL734" s="3"/>
      <c r="AM734" s="3"/>
    </row>
    <row r="735" spans="1:39" ht="42" hidden="1" customHeight="1" x14ac:dyDescent="0.2">
      <c r="A735" s="86">
        <v>128</v>
      </c>
      <c r="B735" s="131" t="s">
        <v>95</v>
      </c>
      <c r="C735" s="132"/>
      <c r="D735" s="132"/>
      <c r="E735" s="132"/>
      <c r="F735" s="132"/>
      <c r="G735" s="132"/>
      <c r="H735" s="132"/>
      <c r="I735" s="132"/>
      <c r="J735" s="132"/>
      <c r="K735" s="110"/>
      <c r="L735" s="2"/>
      <c r="M735" s="110"/>
      <c r="N735" s="112"/>
      <c r="O735" s="132"/>
      <c r="P735" s="132"/>
      <c r="Q735" s="132"/>
      <c r="R735" s="132"/>
      <c r="S735" s="110"/>
      <c r="T735" s="2"/>
      <c r="U735" s="2"/>
      <c r="V735" s="2"/>
      <c r="W735" s="110"/>
      <c r="X735" s="2"/>
      <c r="Y735" s="2"/>
      <c r="Z735" s="2"/>
      <c r="AA735" s="103"/>
      <c r="AB735" s="2"/>
      <c r="AC735" s="110"/>
      <c r="AD735" s="112"/>
      <c r="AE735" s="110"/>
      <c r="AF735" s="2"/>
      <c r="AG735" s="110"/>
      <c r="AH735" s="112"/>
      <c r="AI735" s="110"/>
      <c r="AJ735" s="110"/>
      <c r="AL735" s="3"/>
      <c r="AM735" s="3"/>
    </row>
    <row r="736" spans="1:39" ht="19.899999999999999" hidden="1" customHeight="1" x14ac:dyDescent="0.2">
      <c r="A736" s="86"/>
      <c r="B736" s="133" t="s">
        <v>24</v>
      </c>
      <c r="C736" s="134"/>
      <c r="D736" s="134"/>
      <c r="E736" s="134"/>
      <c r="F736" s="134"/>
      <c r="G736" s="110"/>
      <c r="H736" s="2"/>
      <c r="I736" s="2"/>
      <c r="J736" s="2"/>
      <c r="K736" s="110"/>
      <c r="L736" s="2"/>
      <c r="M736" s="110"/>
      <c r="N736" s="112"/>
      <c r="O736" s="110"/>
      <c r="P736" s="2"/>
      <c r="Q736" s="2"/>
      <c r="R736" s="2"/>
      <c r="S736" s="110"/>
      <c r="T736" s="2"/>
      <c r="U736" s="2"/>
      <c r="V736" s="2"/>
      <c r="W736" s="110"/>
      <c r="X736" s="2"/>
      <c r="Y736" s="2"/>
      <c r="Z736" s="2"/>
      <c r="AA736" s="103"/>
      <c r="AB736" s="2"/>
      <c r="AC736" s="110"/>
      <c r="AD736" s="112"/>
      <c r="AE736" s="110"/>
      <c r="AF736" s="2"/>
      <c r="AG736" s="110"/>
      <c r="AH736" s="112"/>
      <c r="AI736" s="110"/>
      <c r="AJ736" s="110"/>
      <c r="AL736" s="3"/>
      <c r="AM736" s="3"/>
    </row>
    <row r="737" spans="1:39" ht="19.899999999999999" hidden="1" customHeight="1" x14ac:dyDescent="0.2">
      <c r="A737" s="86"/>
      <c r="B737" s="133" t="s">
        <v>25</v>
      </c>
      <c r="C737" s="134"/>
      <c r="D737" s="134"/>
      <c r="E737" s="134"/>
      <c r="F737" s="134"/>
      <c r="G737" s="110"/>
      <c r="H737" s="2"/>
      <c r="I737" s="2"/>
      <c r="J737" s="2"/>
      <c r="K737" s="110"/>
      <c r="L737" s="2"/>
      <c r="M737" s="110"/>
      <c r="N737" s="112"/>
      <c r="O737" s="110"/>
      <c r="P737" s="2"/>
      <c r="Q737" s="2"/>
      <c r="R737" s="2"/>
      <c r="S737" s="110"/>
      <c r="T737" s="2"/>
      <c r="U737" s="2"/>
      <c r="V737" s="2"/>
      <c r="W737" s="110"/>
      <c r="X737" s="2"/>
      <c r="Y737" s="2"/>
      <c r="Z737" s="2"/>
      <c r="AA737" s="103"/>
      <c r="AB737" s="2"/>
      <c r="AC737" s="110"/>
      <c r="AD737" s="112"/>
      <c r="AE737" s="110"/>
      <c r="AF737" s="2"/>
      <c r="AG737" s="110"/>
      <c r="AH737" s="112"/>
      <c r="AI737" s="110"/>
      <c r="AJ737" s="110"/>
      <c r="AL737" s="3"/>
      <c r="AM737" s="3"/>
    </row>
    <row r="738" spans="1:39" ht="19.899999999999999" hidden="1" customHeight="1" x14ac:dyDescent="0.2">
      <c r="A738" s="86"/>
      <c r="B738" s="133" t="s">
        <v>26</v>
      </c>
      <c r="C738" s="134"/>
      <c r="D738" s="134"/>
      <c r="E738" s="134"/>
      <c r="F738" s="134"/>
      <c r="G738" s="110"/>
      <c r="H738" s="2"/>
      <c r="I738" s="2"/>
      <c r="J738" s="2"/>
      <c r="K738" s="110"/>
      <c r="L738" s="2"/>
      <c r="M738" s="110"/>
      <c r="N738" s="112"/>
      <c r="O738" s="110"/>
      <c r="P738" s="2"/>
      <c r="Q738" s="2"/>
      <c r="R738" s="2"/>
      <c r="S738" s="110"/>
      <c r="T738" s="2"/>
      <c r="U738" s="2"/>
      <c r="V738" s="2"/>
      <c r="W738" s="110"/>
      <c r="X738" s="2"/>
      <c r="Y738" s="2"/>
      <c r="Z738" s="2"/>
      <c r="AA738" s="103"/>
      <c r="AB738" s="2"/>
      <c r="AC738" s="110"/>
      <c r="AD738" s="112"/>
      <c r="AE738" s="110"/>
      <c r="AF738" s="2"/>
      <c r="AG738" s="110"/>
      <c r="AH738" s="112"/>
      <c r="AI738" s="110"/>
      <c r="AJ738" s="110"/>
      <c r="AL738" s="3"/>
      <c r="AM738" s="3"/>
    </row>
    <row r="739" spans="1:39" ht="19.899999999999999" hidden="1" customHeight="1" x14ac:dyDescent="0.2">
      <c r="A739" s="86"/>
      <c r="B739" s="133" t="s">
        <v>27</v>
      </c>
      <c r="C739" s="134"/>
      <c r="D739" s="134"/>
      <c r="E739" s="134"/>
      <c r="F739" s="134"/>
      <c r="G739" s="110"/>
      <c r="H739" s="2"/>
      <c r="I739" s="2"/>
      <c r="J739" s="2"/>
      <c r="K739" s="110"/>
      <c r="L739" s="2"/>
      <c r="M739" s="110"/>
      <c r="N739" s="112"/>
      <c r="O739" s="110"/>
      <c r="P739" s="2"/>
      <c r="Q739" s="2"/>
      <c r="R739" s="2"/>
      <c r="S739" s="110"/>
      <c r="T739" s="2"/>
      <c r="U739" s="2"/>
      <c r="V739" s="2"/>
      <c r="W739" s="110"/>
      <c r="X739" s="2"/>
      <c r="Y739" s="2"/>
      <c r="Z739" s="2"/>
      <c r="AA739" s="103"/>
      <c r="AB739" s="2"/>
      <c r="AC739" s="110"/>
      <c r="AD739" s="112"/>
      <c r="AE739" s="110"/>
      <c r="AF739" s="2"/>
      <c r="AG739" s="110"/>
      <c r="AH739" s="112"/>
      <c r="AI739" s="110"/>
      <c r="AJ739" s="110"/>
      <c r="AL739" s="3"/>
      <c r="AM739" s="3"/>
    </row>
    <row r="740" spans="1:39" ht="71.25" x14ac:dyDescent="0.2">
      <c r="A740" s="86"/>
      <c r="B740" s="106" t="s">
        <v>56</v>
      </c>
      <c r="C740" s="14">
        <f t="shared" ref="C740:N740" si="420">C741</f>
        <v>2954342.5779999997</v>
      </c>
      <c r="D740" s="14">
        <f t="shared" si="420"/>
        <v>78604.734929999991</v>
      </c>
      <c r="E740" s="14">
        <f t="shared" si="420"/>
        <v>373151.07822999998</v>
      </c>
      <c r="F740" s="14">
        <f t="shared" si="420"/>
        <v>366040.00747999997</v>
      </c>
      <c r="G740" s="14">
        <f t="shared" si="420"/>
        <v>0</v>
      </c>
      <c r="H740" s="14">
        <f t="shared" si="420"/>
        <v>0</v>
      </c>
      <c r="I740" s="14">
        <f t="shared" si="420"/>
        <v>0</v>
      </c>
      <c r="J740" s="14">
        <f t="shared" si="420"/>
        <v>0</v>
      </c>
      <c r="K740" s="14">
        <f t="shared" si="420"/>
        <v>7111.0707499999999</v>
      </c>
      <c r="L740" s="14">
        <f t="shared" si="420"/>
        <v>0</v>
      </c>
      <c r="M740" s="14">
        <f t="shared" si="420"/>
        <v>7096.84861</v>
      </c>
      <c r="N740" s="14">
        <f t="shared" si="420"/>
        <v>14.22214</v>
      </c>
      <c r="O740" s="14">
        <f>O741</f>
        <v>1767405.1000099997</v>
      </c>
      <c r="P740" s="14">
        <f t="shared" ref="P740:AH740" si="421">P741</f>
        <v>631257.69900000002</v>
      </c>
      <c r="Q740" s="14">
        <f t="shared" si="421"/>
        <v>933160.39999999991</v>
      </c>
      <c r="R740" s="14">
        <f t="shared" si="421"/>
        <v>202987.00101000001</v>
      </c>
      <c r="S740" s="14">
        <f t="shared" si="421"/>
        <v>1757926.2589687395</v>
      </c>
      <c r="T740" s="14">
        <f t="shared" si="421"/>
        <v>631257.56527000002</v>
      </c>
      <c r="U740" s="14">
        <f t="shared" si="421"/>
        <v>925376.1767937399</v>
      </c>
      <c r="V740" s="14">
        <f t="shared" si="421"/>
        <v>201292.516905</v>
      </c>
      <c r="W740" s="14">
        <f t="shared" si="421"/>
        <v>1684364.0305977396</v>
      </c>
      <c r="X740" s="14">
        <f t="shared" si="421"/>
        <v>566377.33631000004</v>
      </c>
      <c r="Y740" s="14">
        <f t="shared" si="421"/>
        <v>917236.47258373979</v>
      </c>
      <c r="Z740" s="14">
        <f t="shared" si="421"/>
        <v>200750.22170400003</v>
      </c>
      <c r="AA740" s="14">
        <f t="shared" si="421"/>
        <v>-6.3099999920268601E-4</v>
      </c>
      <c r="AB740" s="14">
        <f t="shared" si="421"/>
        <v>1.0000000656873453E-5</v>
      </c>
      <c r="AC740" s="14">
        <f t="shared" si="421"/>
        <v>0</v>
      </c>
      <c r="AD740" s="14">
        <f t="shared" si="421"/>
        <v>-6.4099999985955947E-4</v>
      </c>
      <c r="AE740" s="14">
        <f t="shared" si="421"/>
        <v>80673.298490000016</v>
      </c>
      <c r="AF740" s="14">
        <f t="shared" si="421"/>
        <v>64880.228969999996</v>
      </c>
      <c r="AG740" s="14">
        <f t="shared" si="421"/>
        <v>15236.552819999999</v>
      </c>
      <c r="AH740" s="14">
        <f t="shared" si="421"/>
        <v>556.51670000000001</v>
      </c>
      <c r="AI740" s="14"/>
      <c r="AJ740" s="14"/>
      <c r="AL740" s="3"/>
      <c r="AM740" s="3"/>
    </row>
    <row r="741" spans="1:39" ht="59.25" customHeight="1" x14ac:dyDescent="0.2">
      <c r="A741" s="86"/>
      <c r="B741" s="106" t="s">
        <v>57</v>
      </c>
      <c r="C741" s="14">
        <f>SUM(C742,C747,C752,C757,C762,C767,C772,C777,C782,C787,C792,C797,C802,C807,C812,C817,C822,C827,C832,C837,C842)</f>
        <v>2954342.5779999997</v>
      </c>
      <c r="D741" s="14">
        <f t="shared" ref="D741:AH741" si="422">SUM(D742,D747,D752,D757,D762,D767,D772,D777,D782,D787,D792,D797,D802,D807,D812,D817,D822,D827,D832,D837,D842)</f>
        <v>78604.734929999991</v>
      </c>
      <c r="E741" s="14">
        <f t="shared" si="422"/>
        <v>373151.07822999998</v>
      </c>
      <c r="F741" s="14">
        <f t="shared" si="422"/>
        <v>366040.00747999997</v>
      </c>
      <c r="G741" s="14">
        <f t="shared" si="422"/>
        <v>0</v>
      </c>
      <c r="H741" s="14">
        <f t="shared" si="422"/>
        <v>0</v>
      </c>
      <c r="I741" s="14">
        <f t="shared" si="422"/>
        <v>0</v>
      </c>
      <c r="J741" s="14">
        <f t="shared" si="422"/>
        <v>0</v>
      </c>
      <c r="K741" s="14">
        <f t="shared" si="422"/>
        <v>7111.0707499999999</v>
      </c>
      <c r="L741" s="14">
        <f t="shared" si="422"/>
        <v>0</v>
      </c>
      <c r="M741" s="14">
        <f t="shared" si="422"/>
        <v>7096.84861</v>
      </c>
      <c r="N741" s="14">
        <f t="shared" si="422"/>
        <v>14.22214</v>
      </c>
      <c r="O741" s="14">
        <f t="shared" si="422"/>
        <v>1767405.1000099997</v>
      </c>
      <c r="P741" s="14">
        <f t="shared" si="422"/>
        <v>631257.69900000002</v>
      </c>
      <c r="Q741" s="14">
        <f t="shared" si="422"/>
        <v>933160.39999999991</v>
      </c>
      <c r="R741" s="14">
        <f t="shared" si="422"/>
        <v>202987.00101000001</v>
      </c>
      <c r="S741" s="14">
        <f t="shared" si="422"/>
        <v>1757926.2589687395</v>
      </c>
      <c r="T741" s="14">
        <f t="shared" si="422"/>
        <v>631257.56527000002</v>
      </c>
      <c r="U741" s="14">
        <f t="shared" si="422"/>
        <v>925376.1767937399</v>
      </c>
      <c r="V741" s="14">
        <f t="shared" si="422"/>
        <v>201292.516905</v>
      </c>
      <c r="W741" s="14">
        <f t="shared" si="422"/>
        <v>1684364.0305977396</v>
      </c>
      <c r="X741" s="14">
        <f t="shared" si="422"/>
        <v>566377.33631000004</v>
      </c>
      <c r="Y741" s="14">
        <f t="shared" si="422"/>
        <v>917236.47258373979</v>
      </c>
      <c r="Z741" s="14">
        <f t="shared" si="422"/>
        <v>200750.22170400003</v>
      </c>
      <c r="AA741" s="14">
        <f t="shared" si="422"/>
        <v>-6.3099999920268601E-4</v>
      </c>
      <c r="AB741" s="14">
        <f t="shared" si="422"/>
        <v>1.0000000656873453E-5</v>
      </c>
      <c r="AC741" s="14">
        <f t="shared" si="422"/>
        <v>0</v>
      </c>
      <c r="AD741" s="14">
        <f t="shared" si="422"/>
        <v>-6.4099999985955947E-4</v>
      </c>
      <c r="AE741" s="14">
        <f t="shared" si="422"/>
        <v>80673.298490000016</v>
      </c>
      <c r="AF741" s="14">
        <f t="shared" si="422"/>
        <v>64880.228969999996</v>
      </c>
      <c r="AG741" s="14">
        <f t="shared" si="422"/>
        <v>15236.552819999999</v>
      </c>
      <c r="AH741" s="14">
        <f t="shared" si="422"/>
        <v>556.51670000000001</v>
      </c>
      <c r="AI741" s="14"/>
      <c r="AJ741" s="14"/>
      <c r="AL741" s="3"/>
      <c r="AM741" s="3"/>
    </row>
    <row r="742" spans="1:39" ht="60" customHeight="1" x14ac:dyDescent="0.2">
      <c r="A742" s="86">
        <v>127</v>
      </c>
      <c r="B742" s="118" t="s">
        <v>243</v>
      </c>
      <c r="C742" s="24">
        <v>42590.948430000004</v>
      </c>
      <c r="D742" s="24">
        <f>SUM(D743:D746)</f>
        <v>819.57803000000001</v>
      </c>
      <c r="E742" s="24">
        <v>16353.339249999999</v>
      </c>
      <c r="F742" s="24">
        <v>16353.339249999999</v>
      </c>
      <c r="G742" s="108">
        <f t="shared" ref="G742:G791" si="423">H742+I742+J742</f>
        <v>0</v>
      </c>
      <c r="H742" s="108">
        <f>SUM(H743:H746)</f>
        <v>0</v>
      </c>
      <c r="I742" s="108">
        <f>SUM(I743:I746)</f>
        <v>0</v>
      </c>
      <c r="J742" s="108">
        <f>SUM(J743:J746)</f>
        <v>0</v>
      </c>
      <c r="K742" s="108">
        <f t="shared" ref="K742:K791" si="424">L742+M742+N742</f>
        <v>0</v>
      </c>
      <c r="L742" s="24">
        <f>SUM(L743:L746)</f>
        <v>0</v>
      </c>
      <c r="M742" s="24">
        <f>SUM(M743:M746)</f>
        <v>0</v>
      </c>
      <c r="N742" s="24">
        <f>SUM(N743:N746)</f>
        <v>0</v>
      </c>
      <c r="O742" s="108">
        <f t="shared" ref="O742:O791" si="425">P742+Q742+R742</f>
        <v>26238.800000000003</v>
      </c>
      <c r="P742" s="24">
        <v>7861.3</v>
      </c>
      <c r="Q742" s="24">
        <v>12845.900000000001</v>
      </c>
      <c r="R742" s="24">
        <v>5531.6</v>
      </c>
      <c r="S742" s="110">
        <f>SUM(T742,U742,V742)</f>
        <v>26237.609164999994</v>
      </c>
      <c r="T742" s="2">
        <v>7861.2996000000003</v>
      </c>
      <c r="U742" s="2">
        <v>12845.019869999996</v>
      </c>
      <c r="V742" s="2">
        <v>5531.2896950000004</v>
      </c>
      <c r="W742" s="29">
        <f>SUM(X742,Y742,Z742)</f>
        <v>26237.609179999999</v>
      </c>
      <c r="X742" s="111">
        <v>7861.2996100000009</v>
      </c>
      <c r="Y742" s="111">
        <v>12845.019869999998</v>
      </c>
      <c r="Z742" s="111">
        <v>5531.2896999999994</v>
      </c>
      <c r="AA742" s="103">
        <f t="shared" ref="AA742:AA791" si="426">SUM(AB742:AD742)</f>
        <v>1.4999999621068127E-5</v>
      </c>
      <c r="AB742" s="2">
        <f t="shared" ref="AB742:AB776" si="427">SUM(X742,H742)-SUM(L742)-SUM(T742,-AF742)</f>
        <v>1.0000000656873453E-5</v>
      </c>
      <c r="AC742" s="110">
        <f t="shared" ref="AC742:AD776" si="428">SUM(Y742,I742)-SUM(M742)-SUM(U742,-AG742)</f>
        <v>0</v>
      </c>
      <c r="AD742" s="112">
        <f t="shared" si="428"/>
        <v>4.999998964194674E-6</v>
      </c>
      <c r="AE742" s="29">
        <f t="shared" ref="AE742:AE791" si="429">AF742+AG742+AH742</f>
        <v>0</v>
      </c>
      <c r="AF742" s="111">
        <f>SUM(AF743:AF746)</f>
        <v>0</v>
      </c>
      <c r="AG742" s="29">
        <f t="shared" ref="AG742:AH742" si="430">SUM(AG743:AG746)</f>
        <v>0</v>
      </c>
      <c r="AH742" s="113">
        <f t="shared" si="430"/>
        <v>0</v>
      </c>
      <c r="AI742" s="29" t="s">
        <v>116</v>
      </c>
      <c r="AJ742" s="29" t="s">
        <v>116</v>
      </c>
      <c r="AL742" s="3"/>
      <c r="AM742" s="3"/>
    </row>
    <row r="743" spans="1:39" ht="19.899999999999999" customHeight="1" x14ac:dyDescent="0.2">
      <c r="A743" s="86"/>
      <c r="B743" s="121" t="s">
        <v>24</v>
      </c>
      <c r="C743" s="2">
        <v>0</v>
      </c>
      <c r="D743" s="2">
        <f>C743</f>
        <v>0</v>
      </c>
      <c r="E743" s="2">
        <v>0</v>
      </c>
      <c r="F743" s="2">
        <v>0</v>
      </c>
      <c r="G743" s="110">
        <f t="shared" si="423"/>
        <v>0</v>
      </c>
      <c r="H743" s="2"/>
      <c r="I743" s="2"/>
      <c r="J743" s="2"/>
      <c r="K743" s="110">
        <f t="shared" si="424"/>
        <v>0</v>
      </c>
      <c r="L743" s="2"/>
      <c r="M743" s="110"/>
      <c r="N743" s="112"/>
      <c r="O743" s="110">
        <f t="shared" si="425"/>
        <v>0</v>
      </c>
      <c r="P743" s="2">
        <v>0</v>
      </c>
      <c r="Q743" s="2">
        <v>0</v>
      </c>
      <c r="R743" s="2">
        <v>0</v>
      </c>
      <c r="S743" s="110">
        <v>0</v>
      </c>
      <c r="T743" s="2" t="s">
        <v>128</v>
      </c>
      <c r="U743" s="2" t="s">
        <v>128</v>
      </c>
      <c r="V743" s="2" t="s">
        <v>128</v>
      </c>
      <c r="W743" s="110">
        <v>0</v>
      </c>
      <c r="X743" s="2" t="s">
        <v>128</v>
      </c>
      <c r="Y743" s="2" t="s">
        <v>128</v>
      </c>
      <c r="Z743" s="2" t="s">
        <v>128</v>
      </c>
      <c r="AA743" s="103">
        <f t="shared" si="426"/>
        <v>0</v>
      </c>
      <c r="AB743" s="2">
        <f t="shared" si="427"/>
        <v>0</v>
      </c>
      <c r="AC743" s="110">
        <f t="shared" si="428"/>
        <v>0</v>
      </c>
      <c r="AD743" s="112">
        <f t="shared" si="428"/>
        <v>0</v>
      </c>
      <c r="AE743" s="110">
        <f t="shared" si="429"/>
        <v>0</v>
      </c>
      <c r="AF743" s="2">
        <v>0</v>
      </c>
      <c r="AG743" s="110">
        <v>0</v>
      </c>
      <c r="AH743" s="112">
        <v>0</v>
      </c>
      <c r="AI743" s="110"/>
      <c r="AJ743" s="110"/>
      <c r="AL743" s="3"/>
      <c r="AM743" s="3"/>
    </row>
    <row r="744" spans="1:39" ht="19.899999999999999" customHeight="1" x14ac:dyDescent="0.2">
      <c r="A744" s="86"/>
      <c r="B744" s="121" t="s">
        <v>25</v>
      </c>
      <c r="C744" s="2">
        <v>38260.03</v>
      </c>
      <c r="D744" s="2"/>
      <c r="E744" s="2">
        <v>15990.498</v>
      </c>
      <c r="F744" s="2">
        <v>15990.498</v>
      </c>
      <c r="G744" s="110">
        <f t="shared" si="423"/>
        <v>0</v>
      </c>
      <c r="H744" s="2"/>
      <c r="I744" s="2"/>
      <c r="J744" s="2"/>
      <c r="K744" s="110">
        <f t="shared" si="424"/>
        <v>0</v>
      </c>
      <c r="L744" s="2"/>
      <c r="M744" s="110"/>
      <c r="N744" s="112"/>
      <c r="O744" s="110">
        <f t="shared" si="425"/>
        <v>22269.532000000003</v>
      </c>
      <c r="P744" s="2">
        <v>7861.3</v>
      </c>
      <c r="Q744" s="2">
        <v>10071.354170000001</v>
      </c>
      <c r="R744" s="2">
        <v>4336.8778300000004</v>
      </c>
      <c r="S744" s="110">
        <v>22269.531989999999</v>
      </c>
      <c r="T744" s="2">
        <v>7861.2996000000003</v>
      </c>
      <c r="U744" s="2">
        <v>10071.333939999999</v>
      </c>
      <c r="V744" s="2">
        <v>4336.8984500000006</v>
      </c>
      <c r="W744" s="110">
        <v>22269.531999999999</v>
      </c>
      <c r="X744" s="2">
        <v>7861.2996100000009</v>
      </c>
      <c r="Y744" s="2">
        <v>10071.33394</v>
      </c>
      <c r="Z744" s="2">
        <v>4336.8984499999997</v>
      </c>
      <c r="AA744" s="103">
        <f t="shared" si="426"/>
        <v>1.0000000656873453E-5</v>
      </c>
      <c r="AB744" s="2">
        <f t="shared" si="427"/>
        <v>1.0000000656873453E-5</v>
      </c>
      <c r="AC744" s="110">
        <f t="shared" si="428"/>
        <v>0</v>
      </c>
      <c r="AD744" s="112">
        <f t="shared" si="428"/>
        <v>0</v>
      </c>
      <c r="AE744" s="110">
        <f t="shared" si="429"/>
        <v>0</v>
      </c>
      <c r="AF744" s="2">
        <v>0</v>
      </c>
      <c r="AG744" s="110">
        <v>0</v>
      </c>
      <c r="AH744" s="112">
        <v>0</v>
      </c>
      <c r="AI744" s="110"/>
      <c r="AJ744" s="110"/>
      <c r="AL744" s="3"/>
      <c r="AM744" s="3"/>
    </row>
    <row r="745" spans="1:39" ht="19.899999999999999" customHeight="1" x14ac:dyDescent="0.2">
      <c r="A745" s="86"/>
      <c r="B745" s="121" t="s">
        <v>26</v>
      </c>
      <c r="C745" s="2">
        <v>3511.340400000001</v>
      </c>
      <c r="D745" s="2"/>
      <c r="E745" s="2">
        <v>0</v>
      </c>
      <c r="F745" s="2">
        <v>0</v>
      </c>
      <c r="G745" s="110">
        <f t="shared" si="423"/>
        <v>0</v>
      </c>
      <c r="H745" s="2"/>
      <c r="I745" s="2"/>
      <c r="J745" s="2"/>
      <c r="K745" s="110">
        <f t="shared" si="424"/>
        <v>0</v>
      </c>
      <c r="L745" s="2"/>
      <c r="M745" s="110"/>
      <c r="N745" s="112"/>
      <c r="O745" s="110">
        <f t="shared" si="425"/>
        <v>3511.3404</v>
      </c>
      <c r="P745" s="2">
        <v>0</v>
      </c>
      <c r="Q745" s="2">
        <v>2454.4269396</v>
      </c>
      <c r="R745" s="2">
        <v>1056.9134603999998</v>
      </c>
      <c r="S745" s="110">
        <v>3511.3403950000002</v>
      </c>
      <c r="T745" s="2" t="s">
        <v>128</v>
      </c>
      <c r="U745" s="2">
        <v>2454.4269199999999</v>
      </c>
      <c r="V745" s="2">
        <v>1056.9134750000001</v>
      </c>
      <c r="W745" s="110">
        <v>3511.340400000001</v>
      </c>
      <c r="X745" s="2" t="s">
        <v>128</v>
      </c>
      <c r="Y745" s="2">
        <v>2454.4269199999999</v>
      </c>
      <c r="Z745" s="2">
        <v>1056.9134800000002</v>
      </c>
      <c r="AA745" s="103">
        <f t="shared" si="426"/>
        <v>5.0000001010630513E-6</v>
      </c>
      <c r="AB745" s="2">
        <f t="shared" si="427"/>
        <v>0</v>
      </c>
      <c r="AC745" s="110">
        <f t="shared" si="428"/>
        <v>0</v>
      </c>
      <c r="AD745" s="112">
        <f t="shared" si="428"/>
        <v>5.0000001010630513E-6</v>
      </c>
      <c r="AE745" s="110">
        <f t="shared" si="429"/>
        <v>0</v>
      </c>
      <c r="AF745" s="2">
        <v>0</v>
      </c>
      <c r="AG745" s="110">
        <v>0</v>
      </c>
      <c r="AH745" s="112">
        <v>0</v>
      </c>
      <c r="AI745" s="110"/>
      <c r="AJ745" s="110"/>
      <c r="AL745" s="3"/>
      <c r="AM745" s="3"/>
    </row>
    <row r="746" spans="1:39" ht="19.899999999999999" customHeight="1" x14ac:dyDescent="0.2">
      <c r="A746" s="86"/>
      <c r="B746" s="121" t="s">
        <v>27</v>
      </c>
      <c r="C746" s="2">
        <v>819.57803000000001</v>
      </c>
      <c r="D746" s="2">
        <f>C746</f>
        <v>819.57803000000001</v>
      </c>
      <c r="E746" s="2">
        <v>362.84125</v>
      </c>
      <c r="F746" s="2">
        <v>362.84125</v>
      </c>
      <c r="G746" s="110">
        <f t="shared" si="423"/>
        <v>0</v>
      </c>
      <c r="H746" s="2"/>
      <c r="I746" s="2"/>
      <c r="J746" s="2"/>
      <c r="K746" s="110">
        <f t="shared" si="424"/>
        <v>0</v>
      </c>
      <c r="L746" s="2"/>
      <c r="M746" s="110"/>
      <c r="N746" s="112"/>
      <c r="O746" s="110">
        <f t="shared" si="425"/>
        <v>457.92760000000072</v>
      </c>
      <c r="P746" s="2">
        <v>0</v>
      </c>
      <c r="Q746" s="2">
        <v>320.11889040000204</v>
      </c>
      <c r="R746" s="2">
        <v>137.80870959999868</v>
      </c>
      <c r="S746" s="110">
        <f>SUM(T746:V746)</f>
        <v>456.73677999999745</v>
      </c>
      <c r="T746" s="2">
        <f>SUM(T742)-SUM(T743:T745)</f>
        <v>0</v>
      </c>
      <c r="U746" s="2">
        <f>SUM(U742)-SUM(U743:U745)</f>
        <v>319.25900999999794</v>
      </c>
      <c r="V746" s="2">
        <f>SUM(V742)-SUM(V743:V745)</f>
        <v>137.47776999999951</v>
      </c>
      <c r="W746" s="110">
        <f>SUM(X746:Z746)</f>
        <v>456.73677999999745</v>
      </c>
      <c r="X746" s="2">
        <f>SUM(X742)-SUM(X743:X745)</f>
        <v>0</v>
      </c>
      <c r="Y746" s="2">
        <f>SUM(Y742)-SUM(Y743:Y745)</f>
        <v>319.25900999999794</v>
      </c>
      <c r="Z746" s="2">
        <f>SUM(Z742)-SUM(Z743:Z745)</f>
        <v>137.47776999999951</v>
      </c>
      <c r="AA746" s="103">
        <f t="shared" si="426"/>
        <v>0</v>
      </c>
      <c r="AB746" s="2">
        <f t="shared" si="427"/>
        <v>0</v>
      </c>
      <c r="AC746" s="110">
        <f t="shared" si="428"/>
        <v>0</v>
      </c>
      <c r="AD746" s="112">
        <f t="shared" si="428"/>
        <v>0</v>
      </c>
      <c r="AE746" s="110">
        <f t="shared" si="429"/>
        <v>0</v>
      </c>
      <c r="AF746" s="2">
        <v>0</v>
      </c>
      <c r="AG746" s="110">
        <v>0</v>
      </c>
      <c r="AH746" s="112">
        <v>0</v>
      </c>
      <c r="AI746" s="110"/>
      <c r="AJ746" s="110"/>
      <c r="AL746" s="3"/>
      <c r="AM746" s="3"/>
    </row>
    <row r="747" spans="1:39" ht="72.75" customHeight="1" x14ac:dyDescent="0.2">
      <c r="A747" s="86">
        <v>128</v>
      </c>
      <c r="B747" s="118" t="s">
        <v>244</v>
      </c>
      <c r="C747" s="24">
        <v>52810.220469999971</v>
      </c>
      <c r="D747" s="24">
        <f>SUM(D748:D751)</f>
        <v>747.35116000000005</v>
      </c>
      <c r="E747" s="24">
        <v>17509.98847</v>
      </c>
      <c r="F747" s="24">
        <v>17509.98847</v>
      </c>
      <c r="G747" s="108">
        <f t="shared" si="423"/>
        <v>0</v>
      </c>
      <c r="H747" s="108">
        <f>SUM(H748:H751)</f>
        <v>0</v>
      </c>
      <c r="I747" s="108">
        <f>SUM(I748:I751)</f>
        <v>0</v>
      </c>
      <c r="J747" s="108">
        <f>SUM(J748:J751)</f>
        <v>0</v>
      </c>
      <c r="K747" s="108">
        <f t="shared" si="424"/>
        <v>0</v>
      </c>
      <c r="L747" s="24">
        <f>SUM(L748:L751)</f>
        <v>0</v>
      </c>
      <c r="M747" s="24">
        <f>SUM(M748:M751)</f>
        <v>0</v>
      </c>
      <c r="N747" s="24">
        <f>SUM(N748:N751)</f>
        <v>0</v>
      </c>
      <c r="O747" s="108">
        <f t="shared" si="425"/>
        <v>35310.199999999997</v>
      </c>
      <c r="P747" s="24">
        <v>10918.2</v>
      </c>
      <c r="Q747" s="24">
        <v>17050</v>
      </c>
      <c r="R747" s="24">
        <v>7342</v>
      </c>
      <c r="S747" s="110">
        <f>SUM(T747,U747,V747)</f>
        <v>35300.232016000002</v>
      </c>
      <c r="T747" s="2">
        <v>10918.2</v>
      </c>
      <c r="U747" s="2">
        <v>17042.999155999998</v>
      </c>
      <c r="V747" s="2">
        <v>7339.0328600000003</v>
      </c>
      <c r="W747" s="29">
        <f>SUM(X747,Y747,Z747)</f>
        <v>35300.232020000003</v>
      </c>
      <c r="X747" s="111">
        <v>10918.2</v>
      </c>
      <c r="Y747" s="111">
        <v>17042.999156000002</v>
      </c>
      <c r="Z747" s="111">
        <v>7339.0328640000016</v>
      </c>
      <c r="AA747" s="103">
        <f t="shared" si="426"/>
        <v>4.0000013541430235E-6</v>
      </c>
      <c r="AB747" s="2">
        <f t="shared" si="427"/>
        <v>0</v>
      </c>
      <c r="AC747" s="110">
        <f t="shared" si="428"/>
        <v>0</v>
      </c>
      <c r="AD747" s="112">
        <f t="shared" si="428"/>
        <v>4.0000013541430235E-6</v>
      </c>
      <c r="AE747" s="29">
        <f t="shared" si="429"/>
        <v>0</v>
      </c>
      <c r="AF747" s="111">
        <f>SUM(AF748:AF751)</f>
        <v>0</v>
      </c>
      <c r="AG747" s="29">
        <f t="shared" ref="AG747:AH747" si="431">SUM(AG748:AG751)</f>
        <v>0</v>
      </c>
      <c r="AH747" s="113">
        <f t="shared" si="431"/>
        <v>0</v>
      </c>
      <c r="AI747" s="29" t="s">
        <v>116</v>
      </c>
      <c r="AJ747" s="29" t="s">
        <v>116</v>
      </c>
      <c r="AL747" s="3"/>
      <c r="AM747" s="3"/>
    </row>
    <row r="748" spans="1:39" ht="19.899999999999999" customHeight="1" x14ac:dyDescent="0.2">
      <c r="A748" s="86"/>
      <c r="B748" s="121" t="s">
        <v>24</v>
      </c>
      <c r="C748" s="2">
        <v>0</v>
      </c>
      <c r="D748" s="2">
        <f>C748</f>
        <v>0</v>
      </c>
      <c r="E748" s="2">
        <v>0</v>
      </c>
      <c r="F748" s="2">
        <v>0</v>
      </c>
      <c r="G748" s="110">
        <f t="shared" si="423"/>
        <v>0</v>
      </c>
      <c r="H748" s="2"/>
      <c r="I748" s="2"/>
      <c r="J748" s="2"/>
      <c r="K748" s="110">
        <f t="shared" si="424"/>
        <v>0</v>
      </c>
      <c r="L748" s="2"/>
      <c r="M748" s="110"/>
      <c r="N748" s="112"/>
      <c r="O748" s="110">
        <f t="shared" si="425"/>
        <v>0</v>
      </c>
      <c r="P748" s="2">
        <v>0</v>
      </c>
      <c r="Q748" s="2">
        <v>0</v>
      </c>
      <c r="R748" s="2">
        <v>0</v>
      </c>
      <c r="S748" s="110">
        <v>0</v>
      </c>
      <c r="T748" s="2" t="s">
        <v>128</v>
      </c>
      <c r="U748" s="2" t="s">
        <v>128</v>
      </c>
      <c r="V748" s="2" t="s">
        <v>128</v>
      </c>
      <c r="W748" s="110">
        <v>0</v>
      </c>
      <c r="X748" s="2" t="s">
        <v>128</v>
      </c>
      <c r="Y748" s="2" t="s">
        <v>128</v>
      </c>
      <c r="Z748" s="2" t="s">
        <v>128</v>
      </c>
      <c r="AA748" s="103">
        <f t="shared" si="426"/>
        <v>0</v>
      </c>
      <c r="AB748" s="2">
        <f t="shared" si="427"/>
        <v>0</v>
      </c>
      <c r="AC748" s="110">
        <f t="shared" si="428"/>
        <v>0</v>
      </c>
      <c r="AD748" s="112">
        <f t="shared" si="428"/>
        <v>0</v>
      </c>
      <c r="AE748" s="110">
        <f t="shared" si="429"/>
        <v>0</v>
      </c>
      <c r="AF748" s="2">
        <v>0</v>
      </c>
      <c r="AG748" s="110">
        <v>0</v>
      </c>
      <c r="AH748" s="112">
        <v>0</v>
      </c>
      <c r="AI748" s="110"/>
      <c r="AJ748" s="110"/>
      <c r="AL748" s="3"/>
      <c r="AM748" s="3"/>
    </row>
    <row r="749" spans="1:39" ht="19.899999999999999" customHeight="1" x14ac:dyDescent="0.2">
      <c r="A749" s="86"/>
      <c r="B749" s="121" t="s">
        <v>25</v>
      </c>
      <c r="C749" s="2">
        <v>46786.641689999997</v>
      </c>
      <c r="D749" s="2"/>
      <c r="E749" s="2">
        <v>17232.757659999999</v>
      </c>
      <c r="F749" s="2">
        <v>17232.757659999999</v>
      </c>
      <c r="G749" s="110">
        <f t="shared" si="423"/>
        <v>0</v>
      </c>
      <c r="H749" s="2"/>
      <c r="I749" s="2"/>
      <c r="J749" s="2"/>
      <c r="K749" s="110">
        <f t="shared" si="424"/>
        <v>0</v>
      </c>
      <c r="L749" s="2"/>
      <c r="M749" s="110"/>
      <c r="N749" s="112"/>
      <c r="O749" s="110">
        <f t="shared" si="425"/>
        <v>29553.884029999997</v>
      </c>
      <c r="P749" s="2">
        <v>10918.2</v>
      </c>
      <c r="Q749" s="2">
        <v>13026.343136969997</v>
      </c>
      <c r="R749" s="2">
        <v>5609.3408930299993</v>
      </c>
      <c r="S749" s="110">
        <v>29553.884029999997</v>
      </c>
      <c r="T749" s="2">
        <v>10918.2</v>
      </c>
      <c r="U749" s="2">
        <v>13026.301939999999</v>
      </c>
      <c r="V749" s="2">
        <v>5609.3821100000005</v>
      </c>
      <c r="W749" s="110">
        <v>29553.884030000001</v>
      </c>
      <c r="X749" s="2">
        <v>10918.2</v>
      </c>
      <c r="Y749" s="2">
        <v>13026.301939999999</v>
      </c>
      <c r="Z749" s="2">
        <v>5609.3821100000005</v>
      </c>
      <c r="AA749" s="103">
        <f t="shared" si="426"/>
        <v>0</v>
      </c>
      <c r="AB749" s="2">
        <f t="shared" si="427"/>
        <v>0</v>
      </c>
      <c r="AC749" s="110">
        <f t="shared" si="428"/>
        <v>0</v>
      </c>
      <c r="AD749" s="112">
        <f t="shared" si="428"/>
        <v>0</v>
      </c>
      <c r="AE749" s="110">
        <f t="shared" si="429"/>
        <v>0</v>
      </c>
      <c r="AF749" s="2">
        <v>0</v>
      </c>
      <c r="AG749" s="110">
        <v>0</v>
      </c>
      <c r="AH749" s="112">
        <v>0</v>
      </c>
      <c r="AI749" s="110"/>
      <c r="AJ749" s="110"/>
      <c r="AL749" s="3"/>
      <c r="AM749" s="3"/>
    </row>
    <row r="750" spans="1:39" ht="19.899999999999999" customHeight="1" x14ac:dyDescent="0.2">
      <c r="A750" s="86"/>
      <c r="B750" s="121" t="s">
        <v>26</v>
      </c>
      <c r="C750" s="2">
        <v>5276.2276199999988</v>
      </c>
      <c r="D750" s="2"/>
      <c r="E750" s="2">
        <v>0</v>
      </c>
      <c r="F750" s="2">
        <v>0</v>
      </c>
      <c r="G750" s="110">
        <f t="shared" si="423"/>
        <v>0</v>
      </c>
      <c r="H750" s="2"/>
      <c r="I750" s="2"/>
      <c r="J750" s="2"/>
      <c r="K750" s="110">
        <f t="shared" si="424"/>
        <v>0</v>
      </c>
      <c r="L750" s="2"/>
      <c r="M750" s="110"/>
      <c r="N750" s="112"/>
      <c r="O750" s="110">
        <f t="shared" si="425"/>
        <v>5276.2276200000006</v>
      </c>
      <c r="P750" s="2">
        <v>0</v>
      </c>
      <c r="Q750" s="2">
        <v>3688.0831063800006</v>
      </c>
      <c r="R750" s="2">
        <v>1588.1445136200002</v>
      </c>
      <c r="S750" s="110">
        <v>5276.2276159999992</v>
      </c>
      <c r="T750" s="2" t="s">
        <v>128</v>
      </c>
      <c r="U750" s="2">
        <v>3688.0830860000001</v>
      </c>
      <c r="V750" s="2">
        <v>1588.14453</v>
      </c>
      <c r="W750" s="110">
        <v>5276.2276199999988</v>
      </c>
      <c r="X750" s="2" t="s">
        <v>128</v>
      </c>
      <c r="Y750" s="2">
        <v>3688.0830860000001</v>
      </c>
      <c r="Z750" s="2">
        <v>1588.1445339999996</v>
      </c>
      <c r="AA750" s="103">
        <f t="shared" si="426"/>
        <v>3.9999995351536199E-6</v>
      </c>
      <c r="AB750" s="2">
        <f t="shared" si="427"/>
        <v>0</v>
      </c>
      <c r="AC750" s="110">
        <f t="shared" si="428"/>
        <v>0</v>
      </c>
      <c r="AD750" s="112">
        <f t="shared" si="428"/>
        <v>3.9999995351536199E-6</v>
      </c>
      <c r="AE750" s="110">
        <f t="shared" si="429"/>
        <v>0</v>
      </c>
      <c r="AF750" s="2">
        <v>0</v>
      </c>
      <c r="AG750" s="110">
        <v>0</v>
      </c>
      <c r="AH750" s="112">
        <v>0</v>
      </c>
      <c r="AI750" s="110"/>
      <c r="AJ750" s="110"/>
      <c r="AL750" s="3"/>
      <c r="AM750" s="3"/>
    </row>
    <row r="751" spans="1:39" ht="19.899999999999999" customHeight="1" x14ac:dyDescent="0.2">
      <c r="A751" s="86"/>
      <c r="B751" s="121" t="s">
        <v>27</v>
      </c>
      <c r="C751" s="2">
        <v>747.35116000000005</v>
      </c>
      <c r="D751" s="2">
        <f>C751</f>
        <v>747.35116000000005</v>
      </c>
      <c r="E751" s="2">
        <v>277.23081000000002</v>
      </c>
      <c r="F751" s="2">
        <v>277.23081000000002</v>
      </c>
      <c r="G751" s="110">
        <f t="shared" si="423"/>
        <v>0</v>
      </c>
      <c r="H751" s="2"/>
      <c r="I751" s="2"/>
      <c r="J751" s="2"/>
      <c r="K751" s="110">
        <f t="shared" si="424"/>
        <v>0</v>
      </c>
      <c r="L751" s="2"/>
      <c r="M751" s="110"/>
      <c r="N751" s="112"/>
      <c r="O751" s="110">
        <f t="shared" si="425"/>
        <v>480.08835000000352</v>
      </c>
      <c r="P751" s="2">
        <v>0</v>
      </c>
      <c r="Q751" s="2">
        <v>335.57375665000188</v>
      </c>
      <c r="R751" s="2">
        <v>144.51459335000163</v>
      </c>
      <c r="S751" s="110">
        <f>SUM(T751:V751)</f>
        <v>470.12034999999833</v>
      </c>
      <c r="T751" s="2">
        <f>SUM(T747)-SUM(T748:T750)</f>
        <v>0</v>
      </c>
      <c r="U751" s="2">
        <f>SUM(U747)-SUM(U748:U750)</f>
        <v>328.61412999999811</v>
      </c>
      <c r="V751" s="2">
        <f>SUM(V747)-SUM(V748:V750)</f>
        <v>141.50622000000021</v>
      </c>
      <c r="W751" s="110">
        <f>SUM(X751:Z751)</f>
        <v>470.12035000000378</v>
      </c>
      <c r="X751" s="2">
        <f>SUM(X747)-SUM(X748:X750)</f>
        <v>0</v>
      </c>
      <c r="Y751" s="2">
        <f>SUM(Y747)-SUM(Y748:Y750)</f>
        <v>328.61413000000175</v>
      </c>
      <c r="Z751" s="2">
        <f>SUM(Z747)-SUM(Z748:Z750)</f>
        <v>141.50622000000203</v>
      </c>
      <c r="AA751" s="103">
        <f t="shared" si="426"/>
        <v>5.4569682106375694E-12</v>
      </c>
      <c r="AB751" s="2">
        <f t="shared" si="427"/>
        <v>0</v>
      </c>
      <c r="AC751" s="110">
        <f t="shared" si="428"/>
        <v>3.637978807091713E-12</v>
      </c>
      <c r="AD751" s="112">
        <f t="shared" si="428"/>
        <v>1.8189894035458565E-12</v>
      </c>
      <c r="AE751" s="110">
        <f t="shared" si="429"/>
        <v>0</v>
      </c>
      <c r="AF751" s="2">
        <v>0</v>
      </c>
      <c r="AG751" s="110">
        <v>0</v>
      </c>
      <c r="AH751" s="112">
        <v>0</v>
      </c>
      <c r="AI751" s="110"/>
      <c r="AJ751" s="110"/>
      <c r="AL751" s="3"/>
      <c r="AM751" s="3"/>
    </row>
    <row r="752" spans="1:39" ht="46.5" customHeight="1" x14ac:dyDescent="0.2">
      <c r="A752" s="86">
        <v>129</v>
      </c>
      <c r="B752" s="118" t="s">
        <v>245</v>
      </c>
      <c r="C752" s="24">
        <v>249383.46071000004</v>
      </c>
      <c r="D752" s="24">
        <f>SUM(D753:D756)</f>
        <v>17875.543959999999</v>
      </c>
      <c r="E752" s="24">
        <v>68857.566810000004</v>
      </c>
      <c r="F752" s="24">
        <v>61746.496059999998</v>
      </c>
      <c r="G752" s="108">
        <f t="shared" si="423"/>
        <v>0</v>
      </c>
      <c r="H752" s="108">
        <f>SUM(H753:H756)</f>
        <v>0</v>
      </c>
      <c r="I752" s="108">
        <f>SUM(I753:I756)</f>
        <v>0</v>
      </c>
      <c r="J752" s="108">
        <f>SUM(J753:J756)</f>
        <v>0</v>
      </c>
      <c r="K752" s="108">
        <f t="shared" si="424"/>
        <v>7111.0707499999999</v>
      </c>
      <c r="L752" s="24">
        <f>SUM(L753:L756)</f>
        <v>0</v>
      </c>
      <c r="M752" s="24">
        <f>SUM(M753:M756)</f>
        <v>7096.84861</v>
      </c>
      <c r="N752" s="24">
        <f>SUM(N753:N756)</f>
        <v>14.22214</v>
      </c>
      <c r="O752" s="108">
        <f t="shared" si="425"/>
        <v>180640.6</v>
      </c>
      <c r="P752" s="24">
        <v>44216.1</v>
      </c>
      <c r="Q752" s="24">
        <v>136151.70000000001</v>
      </c>
      <c r="R752" s="24">
        <v>272.8</v>
      </c>
      <c r="S752" s="110">
        <f>SUM(T752,U752,V752)</f>
        <v>180510.43648999999</v>
      </c>
      <c r="T752" s="2">
        <v>44216.1</v>
      </c>
      <c r="U752" s="2">
        <v>136021.75602999999</v>
      </c>
      <c r="V752" s="2">
        <v>272.58046000000007</v>
      </c>
      <c r="W752" s="29">
        <f>SUM(X752,Y752,Z752)</f>
        <v>187621.50724000006</v>
      </c>
      <c r="X752" s="111">
        <v>44216.1</v>
      </c>
      <c r="Y752" s="111">
        <v>143118.60464000006</v>
      </c>
      <c r="Z752" s="111">
        <v>286.8026000000001</v>
      </c>
      <c r="AA752" s="103">
        <f t="shared" si="426"/>
        <v>0</v>
      </c>
      <c r="AB752" s="2">
        <f t="shared" si="427"/>
        <v>0</v>
      </c>
      <c r="AC752" s="110">
        <f t="shared" si="428"/>
        <v>0</v>
      </c>
      <c r="AD752" s="112">
        <f t="shared" si="428"/>
        <v>0</v>
      </c>
      <c r="AE752" s="29">
        <f t="shared" si="429"/>
        <v>0</v>
      </c>
      <c r="AF752" s="111">
        <f>SUM(AF753:AF756)</f>
        <v>0</v>
      </c>
      <c r="AG752" s="29">
        <f t="shared" ref="AG752:AH752" si="432">SUM(AG753:AG756)</f>
        <v>0</v>
      </c>
      <c r="AH752" s="113">
        <f t="shared" si="432"/>
        <v>0</v>
      </c>
      <c r="AI752" s="29" t="s">
        <v>115</v>
      </c>
      <c r="AJ752" s="29" t="s">
        <v>115</v>
      </c>
      <c r="AL752" s="3"/>
      <c r="AM752" s="3"/>
    </row>
    <row r="753" spans="1:39" ht="19.899999999999999" customHeight="1" x14ac:dyDescent="0.2">
      <c r="A753" s="86"/>
      <c r="B753" s="121" t="s">
        <v>24</v>
      </c>
      <c r="C753" s="2">
        <v>2845.5508599999998</v>
      </c>
      <c r="D753" s="2">
        <f>C753</f>
        <v>2845.5508599999998</v>
      </c>
      <c r="E753" s="2">
        <v>2845.5508600000003</v>
      </c>
      <c r="F753" s="2">
        <v>2845.5508599999998</v>
      </c>
      <c r="G753" s="110">
        <f t="shared" si="423"/>
        <v>0</v>
      </c>
      <c r="H753" s="2"/>
      <c r="I753" s="2"/>
      <c r="J753" s="2"/>
      <c r="K753" s="110">
        <f t="shared" si="424"/>
        <v>0</v>
      </c>
      <c r="L753" s="2"/>
      <c r="M753" s="110"/>
      <c r="N753" s="112"/>
      <c r="O753" s="110">
        <f t="shared" si="425"/>
        <v>0</v>
      </c>
      <c r="P753" s="2">
        <v>0</v>
      </c>
      <c r="Q753" s="2">
        <v>0</v>
      </c>
      <c r="R753" s="2">
        <v>0</v>
      </c>
      <c r="S753" s="110">
        <v>0</v>
      </c>
      <c r="T753" s="2" t="s">
        <v>128</v>
      </c>
      <c r="U753" s="2" t="s">
        <v>128</v>
      </c>
      <c r="V753" s="2" t="s">
        <v>128</v>
      </c>
      <c r="W753" s="110">
        <v>0</v>
      </c>
      <c r="X753" s="2" t="s">
        <v>128</v>
      </c>
      <c r="Y753" s="2" t="s">
        <v>128</v>
      </c>
      <c r="Z753" s="2" t="s">
        <v>128</v>
      </c>
      <c r="AA753" s="103">
        <f t="shared" si="426"/>
        <v>0</v>
      </c>
      <c r="AB753" s="2">
        <f t="shared" si="427"/>
        <v>0</v>
      </c>
      <c r="AC753" s="110">
        <f t="shared" si="428"/>
        <v>0</v>
      </c>
      <c r="AD753" s="112">
        <f t="shared" si="428"/>
        <v>0</v>
      </c>
      <c r="AE753" s="110">
        <f t="shared" si="429"/>
        <v>0</v>
      </c>
      <c r="AF753" s="2">
        <v>0</v>
      </c>
      <c r="AG753" s="110">
        <v>0</v>
      </c>
      <c r="AH753" s="112">
        <v>0</v>
      </c>
      <c r="AI753" s="110"/>
      <c r="AJ753" s="110"/>
      <c r="AL753" s="3"/>
      <c r="AM753" s="3"/>
    </row>
    <row r="754" spans="1:39" ht="19.899999999999999" customHeight="1" x14ac:dyDescent="0.2">
      <c r="A754" s="86"/>
      <c r="B754" s="121" t="s">
        <v>25</v>
      </c>
      <c r="C754" s="2">
        <v>199183.57049000001</v>
      </c>
      <c r="D754" s="2"/>
      <c r="E754" s="2">
        <v>57987.38609</v>
      </c>
      <c r="F754" s="2">
        <v>57987.38609</v>
      </c>
      <c r="G754" s="110">
        <f t="shared" si="423"/>
        <v>0</v>
      </c>
      <c r="H754" s="2"/>
      <c r="I754" s="2"/>
      <c r="J754" s="2"/>
      <c r="K754" s="110">
        <f t="shared" si="424"/>
        <v>0</v>
      </c>
      <c r="L754" s="2"/>
      <c r="M754" s="110"/>
      <c r="N754" s="112"/>
      <c r="O754" s="110">
        <f t="shared" si="425"/>
        <v>141196.18440000003</v>
      </c>
      <c r="P754" s="2">
        <v>44216.1</v>
      </c>
      <c r="Q754" s="2">
        <v>96786.124230000016</v>
      </c>
      <c r="R754" s="2">
        <v>193.96017000000001</v>
      </c>
      <c r="S754" s="110">
        <v>141196.1844</v>
      </c>
      <c r="T754" s="2">
        <v>44216.1</v>
      </c>
      <c r="U754" s="2">
        <v>96786.132639999996</v>
      </c>
      <c r="V754" s="2">
        <v>193.95176000000001</v>
      </c>
      <c r="W754" s="110">
        <v>141196.1844</v>
      </c>
      <c r="X754" s="2">
        <v>44216.1</v>
      </c>
      <c r="Y754" s="2">
        <v>96786.132639999982</v>
      </c>
      <c r="Z754" s="2">
        <v>193.95176000000001</v>
      </c>
      <c r="AA754" s="103">
        <f t="shared" si="426"/>
        <v>0</v>
      </c>
      <c r="AB754" s="2">
        <f t="shared" si="427"/>
        <v>0</v>
      </c>
      <c r="AC754" s="110">
        <f t="shared" si="428"/>
        <v>0</v>
      </c>
      <c r="AD754" s="112">
        <f t="shared" si="428"/>
        <v>0</v>
      </c>
      <c r="AE754" s="110">
        <f t="shared" si="429"/>
        <v>0</v>
      </c>
      <c r="AF754" s="2">
        <v>0</v>
      </c>
      <c r="AG754" s="110">
        <v>0</v>
      </c>
      <c r="AH754" s="112">
        <v>0</v>
      </c>
      <c r="AI754" s="110"/>
      <c r="AJ754" s="110"/>
      <c r="AL754" s="3"/>
      <c r="AM754" s="3"/>
    </row>
    <row r="755" spans="1:39" ht="19.899999999999999" customHeight="1" x14ac:dyDescent="0.2">
      <c r="A755" s="86"/>
      <c r="B755" s="121" t="s">
        <v>26</v>
      </c>
      <c r="C755" s="2">
        <v>32324.346259999998</v>
      </c>
      <c r="D755" s="2"/>
      <c r="E755" s="2">
        <v>0</v>
      </c>
      <c r="F755" s="2">
        <v>0</v>
      </c>
      <c r="G755" s="110">
        <f t="shared" si="423"/>
        <v>0</v>
      </c>
      <c r="H755" s="2"/>
      <c r="I755" s="2"/>
      <c r="J755" s="2"/>
      <c r="K755" s="110">
        <f t="shared" si="424"/>
        <v>0</v>
      </c>
      <c r="L755" s="2"/>
      <c r="M755" s="110"/>
      <c r="N755" s="112"/>
      <c r="O755" s="110">
        <f t="shared" si="425"/>
        <v>32324.346260000002</v>
      </c>
      <c r="P755" s="2">
        <v>0</v>
      </c>
      <c r="Q755" s="2">
        <v>32259.683482797598</v>
      </c>
      <c r="R755" s="2">
        <v>64.662777202404797</v>
      </c>
      <c r="S755" s="110">
        <v>32315.496849999996</v>
      </c>
      <c r="T755" s="2" t="s">
        <v>128</v>
      </c>
      <c r="U755" s="2">
        <v>32250.865669999999</v>
      </c>
      <c r="V755" s="2">
        <v>64.631179999999986</v>
      </c>
      <c r="W755" s="110">
        <v>32315.496849999996</v>
      </c>
      <c r="X755" s="2" t="s">
        <v>128</v>
      </c>
      <c r="Y755" s="2">
        <v>32250.865669999992</v>
      </c>
      <c r="Z755" s="2">
        <v>64.631179999999986</v>
      </c>
      <c r="AA755" s="103">
        <f t="shared" si="426"/>
        <v>0</v>
      </c>
      <c r="AB755" s="2">
        <f t="shared" si="427"/>
        <v>0</v>
      </c>
      <c r="AC755" s="110">
        <f t="shared" si="428"/>
        <v>0</v>
      </c>
      <c r="AD755" s="112">
        <f t="shared" si="428"/>
        <v>0</v>
      </c>
      <c r="AE755" s="110">
        <f t="shared" si="429"/>
        <v>0</v>
      </c>
      <c r="AF755" s="2">
        <v>0</v>
      </c>
      <c r="AG755" s="110">
        <v>0</v>
      </c>
      <c r="AH755" s="112">
        <v>0</v>
      </c>
      <c r="AI755" s="110"/>
      <c r="AJ755" s="110"/>
      <c r="AL755" s="3"/>
      <c r="AM755" s="3"/>
    </row>
    <row r="756" spans="1:39" ht="19.899999999999999" customHeight="1" x14ac:dyDescent="0.2">
      <c r="A756" s="86"/>
      <c r="B756" s="121" t="s">
        <v>27</v>
      </c>
      <c r="C756" s="2">
        <v>15029.9931</v>
      </c>
      <c r="D756" s="2">
        <f>C756</f>
        <v>15029.9931</v>
      </c>
      <c r="E756" s="2">
        <v>8024.62986</v>
      </c>
      <c r="F756" s="2">
        <v>913.55911000000003</v>
      </c>
      <c r="G756" s="110">
        <f t="shared" si="423"/>
        <v>0</v>
      </c>
      <c r="H756" s="2"/>
      <c r="I756" s="2"/>
      <c r="J756" s="2"/>
      <c r="K756" s="110">
        <f t="shared" si="424"/>
        <v>7111.0707499999999</v>
      </c>
      <c r="L756" s="2"/>
      <c r="M756" s="110">
        <f>4731.2324+2365.61621</f>
        <v>7096.84861</v>
      </c>
      <c r="N756" s="112">
        <f>9.48143+4.74071</f>
        <v>14.22214</v>
      </c>
      <c r="O756" s="110">
        <f t="shared" si="425"/>
        <v>7120.0693399999891</v>
      </c>
      <c r="P756" s="2">
        <v>0</v>
      </c>
      <c r="Q756" s="2">
        <v>7105.8922872023941</v>
      </c>
      <c r="R756" s="2">
        <v>14.177052797595236</v>
      </c>
      <c r="S756" s="110">
        <f>SUM(T756:V756)</f>
        <v>6998.755239999994</v>
      </c>
      <c r="T756" s="2">
        <f>SUM(T752)-SUM(T753:T755)</f>
        <v>0</v>
      </c>
      <c r="U756" s="2">
        <f>SUM(U752)-SUM(U753:U755)</f>
        <v>6984.7577199999942</v>
      </c>
      <c r="V756" s="2">
        <f>SUM(V752)-SUM(V753:V755)</f>
        <v>13.997520000000065</v>
      </c>
      <c r="W756" s="110">
        <f>SUM(X756:Z756)</f>
        <v>14109.825990000098</v>
      </c>
      <c r="X756" s="2">
        <f>SUM(X752)-SUM(X753:X755)</f>
        <v>0</v>
      </c>
      <c r="Y756" s="2">
        <f>SUM(Y752)-SUM(Y753:Y755)</f>
        <v>14081.606330000097</v>
      </c>
      <c r="Z756" s="2">
        <f>SUM(Z752)-SUM(Z753:Z755)</f>
        <v>28.21966000000009</v>
      </c>
      <c r="AA756" s="103">
        <f t="shared" si="426"/>
        <v>1.0279777029609249E-10</v>
      </c>
      <c r="AB756" s="2">
        <f t="shared" si="427"/>
        <v>0</v>
      </c>
      <c r="AC756" s="110">
        <f t="shared" si="428"/>
        <v>1.0277290130034089E-10</v>
      </c>
      <c r="AD756" s="112">
        <f t="shared" si="428"/>
        <v>2.4868995751603507E-14</v>
      </c>
      <c r="AE756" s="110">
        <f t="shared" si="429"/>
        <v>0</v>
      </c>
      <c r="AF756" s="2">
        <v>0</v>
      </c>
      <c r="AG756" s="110">
        <v>0</v>
      </c>
      <c r="AH756" s="112">
        <v>0</v>
      </c>
      <c r="AI756" s="110"/>
      <c r="AJ756" s="110"/>
      <c r="AL756" s="3"/>
      <c r="AM756" s="3"/>
    </row>
    <row r="757" spans="1:39" ht="59.25" customHeight="1" x14ac:dyDescent="0.2">
      <c r="A757" s="86">
        <v>130</v>
      </c>
      <c r="B757" s="118" t="s">
        <v>246</v>
      </c>
      <c r="C757" s="24">
        <v>101875.07966999998</v>
      </c>
      <c r="D757" s="24">
        <f>SUM(D758:D761)</f>
        <v>3979.1376599999999</v>
      </c>
      <c r="E757" s="24">
        <v>18702.101869999999</v>
      </c>
      <c r="F757" s="24">
        <v>18702.101869999999</v>
      </c>
      <c r="G757" s="108">
        <f t="shared" si="423"/>
        <v>0</v>
      </c>
      <c r="H757" s="108">
        <f>SUM(H758:H761)</f>
        <v>0</v>
      </c>
      <c r="I757" s="108">
        <f>SUM(I758:I761)</f>
        <v>0</v>
      </c>
      <c r="J757" s="108">
        <f>SUM(J758:J761)</f>
        <v>0</v>
      </c>
      <c r="K757" s="108">
        <f t="shared" si="424"/>
        <v>0</v>
      </c>
      <c r="L757" s="24">
        <f>SUM(L758:L761)</f>
        <v>0</v>
      </c>
      <c r="M757" s="24">
        <f>SUM(M758:M761)</f>
        <v>0</v>
      </c>
      <c r="N757" s="24">
        <f>SUM(N758:N761)</f>
        <v>0</v>
      </c>
      <c r="O757" s="108">
        <f t="shared" si="425"/>
        <v>83343.400000000009</v>
      </c>
      <c r="P757" s="24">
        <v>33103.800000000003</v>
      </c>
      <c r="Q757" s="24">
        <v>50139.100000000006</v>
      </c>
      <c r="R757" s="24">
        <v>100.5</v>
      </c>
      <c r="S757" s="110">
        <f>SUM(T757,U757,V757)</f>
        <v>82702.103559999989</v>
      </c>
      <c r="T757" s="2">
        <v>33103.799999999996</v>
      </c>
      <c r="U757" s="2">
        <v>49499.06091</v>
      </c>
      <c r="V757" s="2">
        <v>99.242649999999998</v>
      </c>
      <c r="W757" s="29">
        <f>SUM(X757,Y757,Z757)</f>
        <v>82702.103559999989</v>
      </c>
      <c r="X757" s="111">
        <v>33103.799999999996</v>
      </c>
      <c r="Y757" s="111">
        <v>49499.060909999993</v>
      </c>
      <c r="Z757" s="111">
        <v>99.242650000000012</v>
      </c>
      <c r="AA757" s="103">
        <f t="shared" si="426"/>
        <v>0</v>
      </c>
      <c r="AB757" s="2">
        <f t="shared" si="427"/>
        <v>0</v>
      </c>
      <c r="AC757" s="110">
        <f t="shared" si="428"/>
        <v>0</v>
      </c>
      <c r="AD757" s="112">
        <f t="shared" si="428"/>
        <v>0</v>
      </c>
      <c r="AE757" s="29">
        <f t="shared" si="429"/>
        <v>0</v>
      </c>
      <c r="AF757" s="111">
        <f>SUM(AF758:AF761)</f>
        <v>0</v>
      </c>
      <c r="AG757" s="29">
        <f t="shared" ref="AG757:AH757" si="433">SUM(AG758:AG761)</f>
        <v>0</v>
      </c>
      <c r="AH757" s="113">
        <f t="shared" si="433"/>
        <v>0</v>
      </c>
      <c r="AI757" s="29" t="s">
        <v>116</v>
      </c>
      <c r="AJ757" s="29" t="s">
        <v>116</v>
      </c>
      <c r="AL757" s="3"/>
      <c r="AM757" s="3"/>
    </row>
    <row r="758" spans="1:39" ht="19.899999999999999" customHeight="1" x14ac:dyDescent="0.2">
      <c r="A758" s="86"/>
      <c r="B758" s="121" t="s">
        <v>24</v>
      </c>
      <c r="C758" s="2">
        <v>1874.8371900000002</v>
      </c>
      <c r="D758" s="2">
        <f>C758</f>
        <v>1874.8371900000002</v>
      </c>
      <c r="E758" s="2">
        <v>1874.8371900000002</v>
      </c>
      <c r="F758" s="2">
        <v>1874.8371900000002</v>
      </c>
      <c r="G758" s="110">
        <f t="shared" si="423"/>
        <v>0</v>
      </c>
      <c r="H758" s="2"/>
      <c r="I758" s="2"/>
      <c r="J758" s="2"/>
      <c r="K758" s="110">
        <f t="shared" si="424"/>
        <v>0</v>
      </c>
      <c r="L758" s="2"/>
      <c r="M758" s="110"/>
      <c r="N758" s="112"/>
      <c r="O758" s="110">
        <f t="shared" si="425"/>
        <v>0</v>
      </c>
      <c r="P758" s="2">
        <v>0</v>
      </c>
      <c r="Q758" s="2">
        <v>0</v>
      </c>
      <c r="R758" s="2">
        <v>0</v>
      </c>
      <c r="S758" s="110">
        <v>0</v>
      </c>
      <c r="T758" s="2" t="s">
        <v>128</v>
      </c>
      <c r="U758" s="2" t="s">
        <v>128</v>
      </c>
      <c r="V758" s="2" t="s">
        <v>128</v>
      </c>
      <c r="W758" s="110">
        <v>0</v>
      </c>
      <c r="X758" s="2" t="s">
        <v>128</v>
      </c>
      <c r="Y758" s="2" t="s">
        <v>128</v>
      </c>
      <c r="Z758" s="2" t="s">
        <v>128</v>
      </c>
      <c r="AA758" s="103">
        <f t="shared" si="426"/>
        <v>0</v>
      </c>
      <c r="AB758" s="2">
        <f t="shared" si="427"/>
        <v>0</v>
      </c>
      <c r="AC758" s="110">
        <f t="shared" si="428"/>
        <v>0</v>
      </c>
      <c r="AD758" s="112">
        <f t="shared" si="428"/>
        <v>0</v>
      </c>
      <c r="AE758" s="110">
        <f t="shared" si="429"/>
        <v>0</v>
      </c>
      <c r="AF758" s="2">
        <v>0</v>
      </c>
      <c r="AG758" s="110">
        <v>0</v>
      </c>
      <c r="AH758" s="112">
        <v>0</v>
      </c>
      <c r="AI758" s="110"/>
      <c r="AJ758" s="110"/>
      <c r="AL758" s="3"/>
      <c r="AM758" s="3"/>
    </row>
    <row r="759" spans="1:39" ht="19.899999999999999" customHeight="1" x14ac:dyDescent="0.2">
      <c r="A759" s="86"/>
      <c r="B759" s="121" t="s">
        <v>25</v>
      </c>
      <c r="C759" s="2">
        <v>87787.077999999994</v>
      </c>
      <c r="D759" s="2"/>
      <c r="E759" s="2">
        <v>16451.899089999999</v>
      </c>
      <c r="F759" s="2">
        <v>16451.899089999999</v>
      </c>
      <c r="G759" s="110">
        <f t="shared" si="423"/>
        <v>0</v>
      </c>
      <c r="H759" s="2"/>
      <c r="I759" s="2"/>
      <c r="J759" s="2"/>
      <c r="K759" s="110">
        <f t="shared" si="424"/>
        <v>0</v>
      </c>
      <c r="L759" s="2"/>
      <c r="M759" s="110"/>
      <c r="N759" s="112"/>
      <c r="O759" s="110">
        <f t="shared" si="425"/>
        <v>71335.178909999988</v>
      </c>
      <c r="P759" s="2">
        <v>33103.800000000003</v>
      </c>
      <c r="Q759" s="2">
        <v>38154.916149999983</v>
      </c>
      <c r="R759" s="2">
        <v>76.462760000000003</v>
      </c>
      <c r="S759" s="110">
        <v>71335.179250000001</v>
      </c>
      <c r="T759" s="2">
        <v>33103.799999999996</v>
      </c>
      <c r="U759" s="2">
        <v>38154.870450000002</v>
      </c>
      <c r="V759" s="2">
        <v>76.508800000000008</v>
      </c>
      <c r="W759" s="110">
        <v>71335.179249999986</v>
      </c>
      <c r="X759" s="2">
        <v>33103.799999999996</v>
      </c>
      <c r="Y759" s="2">
        <v>38154.870450000002</v>
      </c>
      <c r="Z759" s="2">
        <v>76.508800000000008</v>
      </c>
      <c r="AA759" s="103">
        <f t="shared" si="426"/>
        <v>0</v>
      </c>
      <c r="AB759" s="2">
        <f t="shared" si="427"/>
        <v>0</v>
      </c>
      <c r="AC759" s="110">
        <f t="shared" si="428"/>
        <v>0</v>
      </c>
      <c r="AD759" s="112">
        <f t="shared" si="428"/>
        <v>0</v>
      </c>
      <c r="AE759" s="110">
        <f t="shared" si="429"/>
        <v>0</v>
      </c>
      <c r="AF759" s="2">
        <v>0</v>
      </c>
      <c r="AG759" s="110">
        <v>0</v>
      </c>
      <c r="AH759" s="112">
        <v>0</v>
      </c>
      <c r="AI759" s="110"/>
      <c r="AJ759" s="110"/>
      <c r="AL759" s="3"/>
      <c r="AM759" s="3"/>
    </row>
    <row r="760" spans="1:39" ht="19.899999999999999" customHeight="1" x14ac:dyDescent="0.2">
      <c r="A760" s="86"/>
      <c r="B760" s="121" t="s">
        <v>26</v>
      </c>
      <c r="C760" s="2">
        <v>10108.864009999999</v>
      </c>
      <c r="D760" s="2"/>
      <c r="E760" s="2">
        <v>0</v>
      </c>
      <c r="F760" s="2">
        <v>0</v>
      </c>
      <c r="G760" s="110">
        <f t="shared" si="423"/>
        <v>0</v>
      </c>
      <c r="H760" s="2"/>
      <c r="I760" s="2"/>
      <c r="J760" s="2"/>
      <c r="K760" s="110">
        <f t="shared" si="424"/>
        <v>0</v>
      </c>
      <c r="L760" s="2"/>
      <c r="M760" s="110"/>
      <c r="N760" s="112"/>
      <c r="O760" s="110">
        <f t="shared" si="425"/>
        <v>10174.810869999999</v>
      </c>
      <c r="P760" s="2">
        <v>0</v>
      </c>
      <c r="Q760" s="2">
        <v>10154.46124626</v>
      </c>
      <c r="R760" s="2">
        <v>20.349623739999998</v>
      </c>
      <c r="S760" s="110">
        <v>9642.98927</v>
      </c>
      <c r="T760" s="2" t="s">
        <v>128</v>
      </c>
      <c r="U760" s="2">
        <v>9623.7032899999995</v>
      </c>
      <c r="V760" s="2">
        <v>19.285980000000002</v>
      </c>
      <c r="W760" s="110">
        <v>9642.98927</v>
      </c>
      <c r="X760" s="2" t="s">
        <v>128</v>
      </c>
      <c r="Y760" s="2">
        <v>9623.7032899999958</v>
      </c>
      <c r="Z760" s="2">
        <v>19.285979999999999</v>
      </c>
      <c r="AA760" s="103">
        <f t="shared" si="426"/>
        <v>0</v>
      </c>
      <c r="AB760" s="2">
        <f t="shared" si="427"/>
        <v>0</v>
      </c>
      <c r="AC760" s="110">
        <f t="shared" si="428"/>
        <v>0</v>
      </c>
      <c r="AD760" s="112">
        <f t="shared" si="428"/>
        <v>0</v>
      </c>
      <c r="AE760" s="110">
        <f t="shared" si="429"/>
        <v>0</v>
      </c>
      <c r="AF760" s="2">
        <v>0</v>
      </c>
      <c r="AG760" s="110">
        <v>0</v>
      </c>
      <c r="AH760" s="112">
        <v>0</v>
      </c>
      <c r="AI760" s="110"/>
      <c r="AJ760" s="110"/>
      <c r="AL760" s="3"/>
      <c r="AM760" s="3"/>
    </row>
    <row r="761" spans="1:39" ht="19.899999999999999" customHeight="1" x14ac:dyDescent="0.2">
      <c r="A761" s="86"/>
      <c r="B761" s="121" t="s">
        <v>27</v>
      </c>
      <c r="C761" s="2">
        <v>2104.3004699999997</v>
      </c>
      <c r="D761" s="2">
        <f>C761</f>
        <v>2104.3004699999997</v>
      </c>
      <c r="E761" s="2">
        <v>375.36559000000005</v>
      </c>
      <c r="F761" s="2">
        <v>375.36559000000005</v>
      </c>
      <c r="G761" s="110">
        <f t="shared" si="423"/>
        <v>0</v>
      </c>
      <c r="H761" s="2"/>
      <c r="I761" s="2"/>
      <c r="J761" s="2"/>
      <c r="K761" s="110">
        <f t="shared" si="424"/>
        <v>0</v>
      </c>
      <c r="L761" s="2"/>
      <c r="M761" s="110"/>
      <c r="N761" s="112"/>
      <c r="O761" s="110">
        <f t="shared" si="425"/>
        <v>1833.4102200000252</v>
      </c>
      <c r="P761" s="2">
        <v>0</v>
      </c>
      <c r="Q761" s="2">
        <v>1829.7226037400253</v>
      </c>
      <c r="R761" s="2">
        <v>3.6876162599999902</v>
      </c>
      <c r="S761" s="110">
        <f>SUM(T761:V761)</f>
        <v>1723.9350400000003</v>
      </c>
      <c r="T761" s="2">
        <f>SUM(T757)-SUM(T758:T760)</f>
        <v>0</v>
      </c>
      <c r="U761" s="2">
        <f>SUM(U757)-SUM(U758:U760)</f>
        <v>1720.4871700000003</v>
      </c>
      <c r="V761" s="2">
        <f>SUM(V757)-SUM(V758:V760)</f>
        <v>3.4478699999999947</v>
      </c>
      <c r="W761" s="110">
        <f>SUM(X761:Z761)</f>
        <v>1723.935039999993</v>
      </c>
      <c r="X761" s="2">
        <f>SUM(X757)-SUM(X758:X760)</f>
        <v>0</v>
      </c>
      <c r="Y761" s="2">
        <f>SUM(Y757)-SUM(Y758:Y760)</f>
        <v>1720.4871699999931</v>
      </c>
      <c r="Z761" s="2">
        <f>SUM(Z757)-SUM(Z758:Z760)</f>
        <v>3.4478700000000089</v>
      </c>
      <c r="AA761" s="103">
        <f t="shared" si="426"/>
        <v>-7.2617467594682239E-12</v>
      </c>
      <c r="AB761" s="2">
        <f t="shared" si="427"/>
        <v>0</v>
      </c>
      <c r="AC761" s="110">
        <f t="shared" si="428"/>
        <v>-7.2759576141834259E-12</v>
      </c>
      <c r="AD761" s="112">
        <f t="shared" si="428"/>
        <v>1.4210854715202004E-14</v>
      </c>
      <c r="AE761" s="110">
        <f t="shared" si="429"/>
        <v>0</v>
      </c>
      <c r="AF761" s="2">
        <v>0</v>
      </c>
      <c r="AG761" s="110">
        <v>0</v>
      </c>
      <c r="AH761" s="112">
        <v>0</v>
      </c>
      <c r="AI761" s="110"/>
      <c r="AJ761" s="110"/>
      <c r="AL761" s="3"/>
      <c r="AM761" s="3"/>
    </row>
    <row r="762" spans="1:39" ht="60" customHeight="1" x14ac:dyDescent="0.2">
      <c r="A762" s="86">
        <v>131</v>
      </c>
      <c r="B762" s="118" t="s">
        <v>247</v>
      </c>
      <c r="C762" s="24">
        <v>109761.65509000004</v>
      </c>
      <c r="D762" s="24">
        <f>SUM(D763:D766)</f>
        <v>5595.53172</v>
      </c>
      <c r="E762" s="24">
        <v>34469.602829999996</v>
      </c>
      <c r="F762" s="24">
        <v>34469.602829999996</v>
      </c>
      <c r="G762" s="108">
        <f t="shared" si="423"/>
        <v>0</v>
      </c>
      <c r="H762" s="108">
        <f>SUM(H763:H766)</f>
        <v>0</v>
      </c>
      <c r="I762" s="108">
        <f>SUM(I763:I766)</f>
        <v>0</v>
      </c>
      <c r="J762" s="108">
        <f>SUM(J763:J766)</f>
        <v>0</v>
      </c>
      <c r="K762" s="108">
        <f t="shared" si="424"/>
        <v>0</v>
      </c>
      <c r="L762" s="24">
        <f>SUM(L763:L766)</f>
        <v>0</v>
      </c>
      <c r="M762" s="24">
        <f>SUM(M763:M766)</f>
        <v>0</v>
      </c>
      <c r="N762" s="24">
        <f>SUM(N763:N766)</f>
        <v>0</v>
      </c>
      <c r="O762" s="108">
        <f t="shared" si="425"/>
        <v>75297.299999999988</v>
      </c>
      <c r="P762" s="24">
        <v>3088.7</v>
      </c>
      <c r="Q762" s="24">
        <v>72064.2</v>
      </c>
      <c r="R762" s="24">
        <v>144.4</v>
      </c>
      <c r="S762" s="110">
        <f>SUM(T762,U762,V762)</f>
        <v>75258.463890000014</v>
      </c>
      <c r="T762" s="2">
        <v>3088.7000000000003</v>
      </c>
      <c r="U762" s="2">
        <v>72025.450610000014</v>
      </c>
      <c r="V762" s="2">
        <v>144.31328000000002</v>
      </c>
      <c r="W762" s="29">
        <f>SUM(X762,Y762,Z762)</f>
        <v>75258.463889999999</v>
      </c>
      <c r="X762" s="111">
        <v>3088.7000000000003</v>
      </c>
      <c r="Y762" s="111">
        <v>72025.45061</v>
      </c>
      <c r="Z762" s="111">
        <v>144.31327999999999</v>
      </c>
      <c r="AA762" s="103">
        <f t="shared" si="426"/>
        <v>0</v>
      </c>
      <c r="AB762" s="2">
        <f t="shared" si="427"/>
        <v>0</v>
      </c>
      <c r="AC762" s="110">
        <f t="shared" si="428"/>
        <v>0</v>
      </c>
      <c r="AD762" s="112">
        <f t="shared" si="428"/>
        <v>0</v>
      </c>
      <c r="AE762" s="29">
        <f>AF762+AG762+AH762</f>
        <v>0</v>
      </c>
      <c r="AF762" s="111">
        <f>SUM(AF763:AF766)</f>
        <v>0</v>
      </c>
      <c r="AG762" s="29">
        <f t="shared" ref="AG762:AH762" si="434">SUM(AG763:AG766)</f>
        <v>0</v>
      </c>
      <c r="AH762" s="113">
        <f t="shared" si="434"/>
        <v>0</v>
      </c>
      <c r="AI762" s="29" t="s">
        <v>117</v>
      </c>
      <c r="AJ762" s="29" t="s">
        <v>117</v>
      </c>
      <c r="AL762" s="3"/>
      <c r="AM762" s="3"/>
    </row>
    <row r="763" spans="1:39" ht="19.899999999999999" customHeight="1" x14ac:dyDescent="0.2">
      <c r="A763" s="86"/>
      <c r="B763" s="121" t="s">
        <v>24</v>
      </c>
      <c r="C763" s="2">
        <v>1987.37483</v>
      </c>
      <c r="D763" s="2">
        <f>C763</f>
        <v>1987.37483</v>
      </c>
      <c r="E763" s="2">
        <v>1987.37483</v>
      </c>
      <c r="F763" s="2">
        <v>1987.37483</v>
      </c>
      <c r="G763" s="110">
        <f t="shared" si="423"/>
        <v>0</v>
      </c>
      <c r="H763" s="2"/>
      <c r="I763" s="2"/>
      <c r="J763" s="2"/>
      <c r="K763" s="110">
        <f t="shared" si="424"/>
        <v>0</v>
      </c>
      <c r="L763" s="2"/>
      <c r="M763" s="110"/>
      <c r="N763" s="112"/>
      <c r="O763" s="110">
        <f t="shared" si="425"/>
        <v>0</v>
      </c>
      <c r="P763" s="2">
        <v>0</v>
      </c>
      <c r="Q763" s="2">
        <v>0</v>
      </c>
      <c r="R763" s="2">
        <v>0</v>
      </c>
      <c r="S763" s="110">
        <v>0</v>
      </c>
      <c r="T763" s="2" t="s">
        <v>128</v>
      </c>
      <c r="U763" s="2" t="s">
        <v>128</v>
      </c>
      <c r="V763" s="2" t="s">
        <v>128</v>
      </c>
      <c r="W763" s="110">
        <v>0</v>
      </c>
      <c r="X763" s="2" t="s">
        <v>128</v>
      </c>
      <c r="Y763" s="2" t="s">
        <v>128</v>
      </c>
      <c r="Z763" s="2" t="s">
        <v>128</v>
      </c>
      <c r="AA763" s="103">
        <f t="shared" si="426"/>
        <v>0</v>
      </c>
      <c r="AB763" s="2">
        <f t="shared" si="427"/>
        <v>0</v>
      </c>
      <c r="AC763" s="110">
        <f t="shared" si="428"/>
        <v>0</v>
      </c>
      <c r="AD763" s="112">
        <f t="shared" si="428"/>
        <v>0</v>
      </c>
      <c r="AE763" s="110">
        <f t="shared" si="429"/>
        <v>0</v>
      </c>
      <c r="AF763" s="2">
        <v>0</v>
      </c>
      <c r="AG763" s="110">
        <v>0</v>
      </c>
      <c r="AH763" s="112">
        <v>0</v>
      </c>
      <c r="AI763" s="110"/>
      <c r="AJ763" s="110"/>
      <c r="AL763" s="3"/>
      <c r="AM763" s="3"/>
    </row>
    <row r="764" spans="1:39" ht="19.899999999999999" customHeight="1" x14ac:dyDescent="0.2">
      <c r="A764" s="86"/>
      <c r="B764" s="121" t="s">
        <v>25</v>
      </c>
      <c r="C764" s="2">
        <v>97377.143000000011</v>
      </c>
      <c r="D764" s="2"/>
      <c r="E764" s="2">
        <v>31195.645239999998</v>
      </c>
      <c r="F764" s="2">
        <v>31195.645240000002</v>
      </c>
      <c r="G764" s="110">
        <f t="shared" si="423"/>
        <v>0</v>
      </c>
      <c r="H764" s="2"/>
      <c r="I764" s="2"/>
      <c r="J764" s="2"/>
      <c r="K764" s="110">
        <f t="shared" si="424"/>
        <v>0</v>
      </c>
      <c r="L764" s="2"/>
      <c r="M764" s="110"/>
      <c r="N764" s="112"/>
      <c r="O764" s="110">
        <f t="shared" si="425"/>
        <v>66181.497760000013</v>
      </c>
      <c r="P764" s="2">
        <v>3088.7</v>
      </c>
      <c r="Q764" s="2">
        <v>62966.612168000014</v>
      </c>
      <c r="R764" s="2">
        <v>126.185592</v>
      </c>
      <c r="S764" s="110">
        <v>66181.497759999998</v>
      </c>
      <c r="T764" s="2">
        <v>3088.7000000000003</v>
      </c>
      <c r="U764" s="2">
        <v>62966.638350000001</v>
      </c>
      <c r="V764" s="2">
        <v>126.15941000000001</v>
      </c>
      <c r="W764" s="110">
        <v>66181.497760000013</v>
      </c>
      <c r="X764" s="2">
        <v>3088.7000000000003</v>
      </c>
      <c r="Y764" s="2">
        <v>62966.638350000001</v>
      </c>
      <c r="Z764" s="2">
        <v>126.15940999999999</v>
      </c>
      <c r="AA764" s="103">
        <f t="shared" si="426"/>
        <v>0</v>
      </c>
      <c r="AB764" s="2">
        <f t="shared" si="427"/>
        <v>0</v>
      </c>
      <c r="AC764" s="110">
        <f t="shared" si="428"/>
        <v>0</v>
      </c>
      <c r="AD764" s="112">
        <f t="shared" si="428"/>
        <v>0</v>
      </c>
      <c r="AE764" s="110">
        <f t="shared" si="429"/>
        <v>0</v>
      </c>
      <c r="AF764" s="2">
        <v>0</v>
      </c>
      <c r="AG764" s="110">
        <v>0</v>
      </c>
      <c r="AH764" s="112">
        <v>0</v>
      </c>
      <c r="AI764" s="110"/>
      <c r="AJ764" s="110"/>
      <c r="AL764" s="3"/>
      <c r="AM764" s="3"/>
    </row>
    <row r="765" spans="1:39" ht="19.899999999999999" customHeight="1" x14ac:dyDescent="0.2">
      <c r="A765" s="86"/>
      <c r="B765" s="121" t="s">
        <v>26</v>
      </c>
      <c r="C765" s="2">
        <v>6788.9803700000011</v>
      </c>
      <c r="D765" s="2"/>
      <c r="E765" s="2">
        <v>0</v>
      </c>
      <c r="F765" s="2">
        <v>0</v>
      </c>
      <c r="G765" s="110">
        <f t="shared" si="423"/>
        <v>0</v>
      </c>
      <c r="H765" s="2"/>
      <c r="I765" s="2"/>
      <c r="J765" s="2"/>
      <c r="K765" s="110">
        <f t="shared" si="424"/>
        <v>0</v>
      </c>
      <c r="L765" s="2"/>
      <c r="M765" s="110"/>
      <c r="N765" s="112"/>
      <c r="O765" s="110">
        <f t="shared" si="425"/>
        <v>6788.9803699999993</v>
      </c>
      <c r="P765" s="2">
        <v>0</v>
      </c>
      <c r="Q765" s="2">
        <v>6775.4024092599993</v>
      </c>
      <c r="R765" s="2">
        <v>13.577960740000004</v>
      </c>
      <c r="S765" s="110">
        <v>6788.9803700000011</v>
      </c>
      <c r="T765" s="2" t="s">
        <v>128</v>
      </c>
      <c r="U765" s="2">
        <v>6775.40247</v>
      </c>
      <c r="V765" s="2">
        <v>13.577900000000001</v>
      </c>
      <c r="W765" s="110">
        <v>6788.9803700000011</v>
      </c>
      <c r="X765" s="2" t="s">
        <v>128</v>
      </c>
      <c r="Y765" s="2">
        <v>6775.4024699999991</v>
      </c>
      <c r="Z765" s="2">
        <v>13.5779</v>
      </c>
      <c r="AA765" s="103">
        <f t="shared" si="426"/>
        <v>0</v>
      </c>
      <c r="AB765" s="2">
        <f t="shared" si="427"/>
        <v>0</v>
      </c>
      <c r="AC765" s="110">
        <f t="shared" si="428"/>
        <v>0</v>
      </c>
      <c r="AD765" s="112">
        <f t="shared" si="428"/>
        <v>0</v>
      </c>
      <c r="AE765" s="110">
        <f t="shared" si="429"/>
        <v>0</v>
      </c>
      <c r="AF765" s="2">
        <v>0</v>
      </c>
      <c r="AG765" s="110">
        <v>0</v>
      </c>
      <c r="AH765" s="112">
        <v>0</v>
      </c>
      <c r="AI765" s="110"/>
      <c r="AJ765" s="110"/>
      <c r="AL765" s="3"/>
      <c r="AM765" s="3"/>
    </row>
    <row r="766" spans="1:39" ht="19.899999999999999" customHeight="1" x14ac:dyDescent="0.2">
      <c r="A766" s="86"/>
      <c r="B766" s="121" t="s">
        <v>27</v>
      </c>
      <c r="C766" s="2">
        <v>3608.1568900000002</v>
      </c>
      <c r="D766" s="2">
        <f>C766</f>
        <v>3608.1568900000002</v>
      </c>
      <c r="E766" s="2">
        <v>1286.58276</v>
      </c>
      <c r="F766" s="2">
        <v>1286.58276</v>
      </c>
      <c r="G766" s="110">
        <f t="shared" si="423"/>
        <v>0</v>
      </c>
      <c r="H766" s="2"/>
      <c r="I766" s="2"/>
      <c r="J766" s="2"/>
      <c r="K766" s="110">
        <f t="shared" si="424"/>
        <v>0</v>
      </c>
      <c r="L766" s="2"/>
      <c r="M766" s="110"/>
      <c r="N766" s="112"/>
      <c r="O766" s="110">
        <f t="shared" si="425"/>
        <v>2326.8218699999825</v>
      </c>
      <c r="P766" s="2">
        <v>0</v>
      </c>
      <c r="Q766" s="2">
        <v>2322.1854227399826</v>
      </c>
      <c r="R766" s="2">
        <v>4.6364472600000362</v>
      </c>
      <c r="S766" s="110">
        <f>SUM(T766:V766)</f>
        <v>2287.9857600000196</v>
      </c>
      <c r="T766" s="2">
        <f>SUM(T762)-SUM(T763:T765)</f>
        <v>0</v>
      </c>
      <c r="U766" s="2">
        <f>SUM(U762)-SUM(U763:U765)</f>
        <v>2283.4097900000197</v>
      </c>
      <c r="V766" s="2">
        <f>SUM(V762)-SUM(V763:V765)</f>
        <v>4.5759700000000123</v>
      </c>
      <c r="W766" s="110">
        <f>SUM(X766:Z766)</f>
        <v>2287.985760000005</v>
      </c>
      <c r="X766" s="2">
        <f>SUM(X762)-SUM(X763:X765)</f>
        <v>0</v>
      </c>
      <c r="Y766" s="2">
        <f>SUM(Y762)-SUM(Y763:Y765)</f>
        <v>2283.4097900000052</v>
      </c>
      <c r="Z766" s="2">
        <f>SUM(Z762)-SUM(Z763:Z765)</f>
        <v>4.5759700000000123</v>
      </c>
      <c r="AA766" s="103">
        <f t="shared" si="426"/>
        <v>-1.4551915228366852E-11</v>
      </c>
      <c r="AB766" s="2">
        <f t="shared" si="427"/>
        <v>0</v>
      </c>
      <c r="AC766" s="110">
        <f t="shared" si="428"/>
        <v>-1.4551915228366852E-11</v>
      </c>
      <c r="AD766" s="112">
        <f t="shared" si="428"/>
        <v>0</v>
      </c>
      <c r="AE766" s="110">
        <f t="shared" si="429"/>
        <v>0</v>
      </c>
      <c r="AF766" s="2">
        <v>0</v>
      </c>
      <c r="AG766" s="110">
        <v>0</v>
      </c>
      <c r="AH766" s="112">
        <v>0</v>
      </c>
      <c r="AI766" s="110"/>
      <c r="AJ766" s="110"/>
      <c r="AL766" s="3"/>
      <c r="AM766" s="3"/>
    </row>
    <row r="767" spans="1:39" ht="60" customHeight="1" x14ac:dyDescent="0.2">
      <c r="A767" s="86">
        <v>132</v>
      </c>
      <c r="B767" s="118" t="s">
        <v>248</v>
      </c>
      <c r="C767" s="24">
        <v>145643.38564999998</v>
      </c>
      <c r="D767" s="24">
        <f>SUM(D768:D771)</f>
        <v>7579.1630599999999</v>
      </c>
      <c r="E767" s="24">
        <v>3294.12</v>
      </c>
      <c r="F767" s="24">
        <v>3294.12</v>
      </c>
      <c r="G767" s="108">
        <f t="shared" si="423"/>
        <v>0</v>
      </c>
      <c r="H767" s="108">
        <f>SUM(H768:H771)</f>
        <v>0</v>
      </c>
      <c r="I767" s="108">
        <f>SUM(I768:I771)</f>
        <v>0</v>
      </c>
      <c r="J767" s="108">
        <f>SUM(J768:J771)</f>
        <v>0</v>
      </c>
      <c r="K767" s="108">
        <f t="shared" si="424"/>
        <v>0</v>
      </c>
      <c r="L767" s="24">
        <f>SUM(L768:L771)</f>
        <v>0</v>
      </c>
      <c r="M767" s="24">
        <f>SUM(M768:M771)</f>
        <v>0</v>
      </c>
      <c r="N767" s="24">
        <f>SUM(N768:N771)</f>
        <v>0</v>
      </c>
      <c r="O767" s="108">
        <f t="shared" si="425"/>
        <v>46492.799999999996</v>
      </c>
      <c r="P767" s="24">
        <v>16290.1</v>
      </c>
      <c r="Q767" s="24">
        <v>20507.599999999999</v>
      </c>
      <c r="R767" s="24">
        <v>9695.1</v>
      </c>
      <c r="S767" s="110">
        <f>SUM(T767,U767,V767)</f>
        <v>46275.141060000002</v>
      </c>
      <c r="T767" s="2">
        <v>16290.099880000002</v>
      </c>
      <c r="U767" s="2">
        <v>20359.804539999997</v>
      </c>
      <c r="V767" s="2">
        <v>9625.236640000001</v>
      </c>
      <c r="W767" s="29">
        <f>SUM(X767,Y767,Z767)</f>
        <v>46275.141060000002</v>
      </c>
      <c r="X767" s="111">
        <v>16290.099880000002</v>
      </c>
      <c r="Y767" s="111">
        <v>20359.804539999997</v>
      </c>
      <c r="Z767" s="111">
        <v>9625.236640000001</v>
      </c>
      <c r="AA767" s="103">
        <f t="shared" si="426"/>
        <v>0</v>
      </c>
      <c r="AB767" s="2">
        <f t="shared" si="427"/>
        <v>0</v>
      </c>
      <c r="AC767" s="110">
        <f t="shared" si="428"/>
        <v>0</v>
      </c>
      <c r="AD767" s="112">
        <f t="shared" si="428"/>
        <v>0</v>
      </c>
      <c r="AE767" s="29">
        <f t="shared" si="429"/>
        <v>0</v>
      </c>
      <c r="AF767" s="111">
        <f>SUM(AF768:AF771)</f>
        <v>0</v>
      </c>
      <c r="AG767" s="29">
        <f t="shared" ref="AG767:AH767" si="435">SUM(AG768:AG771)</f>
        <v>0</v>
      </c>
      <c r="AH767" s="113">
        <f t="shared" si="435"/>
        <v>0</v>
      </c>
      <c r="AI767" s="29"/>
      <c r="AJ767" s="29"/>
      <c r="AL767" s="3"/>
      <c r="AM767" s="3"/>
    </row>
    <row r="768" spans="1:39" ht="19.899999999999999" customHeight="1" x14ac:dyDescent="0.2">
      <c r="A768" s="86"/>
      <c r="B768" s="121" t="s">
        <v>24</v>
      </c>
      <c r="C768" s="2">
        <v>3219.12</v>
      </c>
      <c r="D768" s="2">
        <f>C768</f>
        <v>3219.12</v>
      </c>
      <c r="E768" s="2">
        <v>3219.12</v>
      </c>
      <c r="F768" s="2">
        <v>3219.12</v>
      </c>
      <c r="G768" s="110">
        <f t="shared" si="423"/>
        <v>0</v>
      </c>
      <c r="H768" s="2"/>
      <c r="I768" s="2"/>
      <c r="J768" s="2"/>
      <c r="K768" s="110">
        <f t="shared" si="424"/>
        <v>0</v>
      </c>
      <c r="L768" s="2"/>
      <c r="M768" s="110"/>
      <c r="N768" s="112"/>
      <c r="O768" s="110">
        <f t="shared" si="425"/>
        <v>0</v>
      </c>
      <c r="P768" s="2">
        <v>0</v>
      </c>
      <c r="Q768" s="2">
        <v>0</v>
      </c>
      <c r="R768" s="2">
        <v>0</v>
      </c>
      <c r="S768" s="110">
        <v>0</v>
      </c>
      <c r="T768" s="2" t="s">
        <v>128</v>
      </c>
      <c r="U768" s="2" t="s">
        <v>128</v>
      </c>
      <c r="V768" s="2" t="s">
        <v>128</v>
      </c>
      <c r="W768" s="110">
        <v>0</v>
      </c>
      <c r="X768" s="2" t="s">
        <v>128</v>
      </c>
      <c r="Y768" s="2" t="s">
        <v>128</v>
      </c>
      <c r="Z768" s="2" t="s">
        <v>128</v>
      </c>
      <c r="AA768" s="103">
        <f t="shared" si="426"/>
        <v>0</v>
      </c>
      <c r="AB768" s="2">
        <f t="shared" si="427"/>
        <v>0</v>
      </c>
      <c r="AC768" s="110">
        <f t="shared" si="428"/>
        <v>0</v>
      </c>
      <c r="AD768" s="112">
        <f t="shared" si="428"/>
        <v>0</v>
      </c>
      <c r="AE768" s="110">
        <f t="shared" si="429"/>
        <v>0</v>
      </c>
      <c r="AF768" s="2">
        <v>0</v>
      </c>
      <c r="AG768" s="110">
        <v>0</v>
      </c>
      <c r="AH768" s="112">
        <v>0</v>
      </c>
      <c r="AI768" s="110"/>
      <c r="AJ768" s="110"/>
      <c r="AL768" s="3"/>
      <c r="AM768" s="3"/>
    </row>
    <row r="769" spans="1:39" ht="19.899999999999999" customHeight="1" x14ac:dyDescent="0.2">
      <c r="A769" s="86"/>
      <c r="B769" s="121" t="s">
        <v>25</v>
      </c>
      <c r="C769" s="2">
        <v>115458.10258999999</v>
      </c>
      <c r="D769" s="2"/>
      <c r="E769" s="2">
        <v>0</v>
      </c>
      <c r="F769" s="2">
        <v>0</v>
      </c>
      <c r="G769" s="110">
        <f t="shared" si="423"/>
        <v>0</v>
      </c>
      <c r="H769" s="2"/>
      <c r="I769" s="2"/>
      <c r="J769" s="2"/>
      <c r="K769" s="110">
        <f t="shared" si="424"/>
        <v>0</v>
      </c>
      <c r="L769" s="2"/>
      <c r="M769" s="110"/>
      <c r="N769" s="112"/>
      <c r="O769" s="110">
        <f t="shared" si="425"/>
        <v>44902.350999999995</v>
      </c>
      <c r="P769" s="2">
        <v>16290.1</v>
      </c>
      <c r="Q769" s="2">
        <v>19427.684999999998</v>
      </c>
      <c r="R769" s="2">
        <v>9184.5660000000007</v>
      </c>
      <c r="S769" s="110">
        <v>44902.158180000006</v>
      </c>
      <c r="T769" s="2">
        <v>16290.099880000002</v>
      </c>
      <c r="U769" s="2">
        <v>19427.549169999998</v>
      </c>
      <c r="V769" s="2">
        <v>9184.5091300000004</v>
      </c>
      <c r="W769" s="110">
        <v>44902.158179999999</v>
      </c>
      <c r="X769" s="2">
        <v>16290.099880000002</v>
      </c>
      <c r="Y769" s="2">
        <v>19427.549169999998</v>
      </c>
      <c r="Z769" s="2">
        <v>9184.5091300000004</v>
      </c>
      <c r="AA769" s="103">
        <f t="shared" si="426"/>
        <v>0</v>
      </c>
      <c r="AB769" s="2">
        <f t="shared" si="427"/>
        <v>0</v>
      </c>
      <c r="AC769" s="110">
        <f t="shared" si="428"/>
        <v>0</v>
      </c>
      <c r="AD769" s="112">
        <f t="shared" si="428"/>
        <v>0</v>
      </c>
      <c r="AE769" s="110">
        <f t="shared" si="429"/>
        <v>0</v>
      </c>
      <c r="AF769" s="2">
        <v>0</v>
      </c>
      <c r="AG769" s="110">
        <v>0</v>
      </c>
      <c r="AH769" s="112">
        <v>0</v>
      </c>
      <c r="AI769" s="110"/>
      <c r="AJ769" s="110"/>
      <c r="AL769" s="3"/>
      <c r="AM769" s="3"/>
    </row>
    <row r="770" spans="1:39" ht="19.899999999999999" customHeight="1" x14ac:dyDescent="0.2">
      <c r="A770" s="86"/>
      <c r="B770" s="121" t="s">
        <v>26</v>
      </c>
      <c r="C770" s="2">
        <v>22606.12</v>
      </c>
      <c r="D770" s="2"/>
      <c r="E770" s="2">
        <v>0</v>
      </c>
      <c r="F770" s="2">
        <v>0</v>
      </c>
      <c r="G770" s="110">
        <f t="shared" si="423"/>
        <v>0</v>
      </c>
      <c r="H770" s="2"/>
      <c r="I770" s="2"/>
      <c r="J770" s="2"/>
      <c r="K770" s="110">
        <f t="shared" si="424"/>
        <v>0</v>
      </c>
      <c r="L770" s="2"/>
      <c r="M770" s="110"/>
      <c r="N770" s="112"/>
      <c r="O770" s="110">
        <f t="shared" si="425"/>
        <v>0</v>
      </c>
      <c r="P770" s="2">
        <v>0</v>
      </c>
      <c r="Q770" s="2">
        <v>0</v>
      </c>
      <c r="R770" s="2">
        <v>0</v>
      </c>
      <c r="S770" s="110">
        <v>0</v>
      </c>
      <c r="T770" s="2" t="s">
        <v>128</v>
      </c>
      <c r="U770" s="2" t="s">
        <v>128</v>
      </c>
      <c r="V770" s="2" t="s">
        <v>128</v>
      </c>
      <c r="W770" s="110">
        <v>0</v>
      </c>
      <c r="X770" s="2" t="s">
        <v>128</v>
      </c>
      <c r="Y770" s="2" t="s">
        <v>128</v>
      </c>
      <c r="Z770" s="2" t="s">
        <v>128</v>
      </c>
      <c r="AA770" s="103">
        <f t="shared" si="426"/>
        <v>0</v>
      </c>
      <c r="AB770" s="2">
        <f t="shared" si="427"/>
        <v>0</v>
      </c>
      <c r="AC770" s="110">
        <f t="shared" si="428"/>
        <v>0</v>
      </c>
      <c r="AD770" s="112">
        <f t="shared" si="428"/>
        <v>0</v>
      </c>
      <c r="AE770" s="110">
        <f t="shared" si="429"/>
        <v>0</v>
      </c>
      <c r="AF770" s="2">
        <v>0</v>
      </c>
      <c r="AG770" s="110">
        <v>0</v>
      </c>
      <c r="AH770" s="112">
        <v>0</v>
      </c>
      <c r="AI770" s="110"/>
      <c r="AJ770" s="110"/>
      <c r="AL770" s="3"/>
      <c r="AM770" s="3"/>
    </row>
    <row r="771" spans="1:39" ht="19.899999999999999" customHeight="1" x14ac:dyDescent="0.2">
      <c r="A771" s="86"/>
      <c r="B771" s="121" t="s">
        <v>27</v>
      </c>
      <c r="C771" s="2">
        <v>4360.04306</v>
      </c>
      <c r="D771" s="2">
        <f>C771</f>
        <v>4360.04306</v>
      </c>
      <c r="E771" s="2">
        <v>75</v>
      </c>
      <c r="F771" s="2">
        <v>75</v>
      </c>
      <c r="G771" s="110">
        <f t="shared" si="423"/>
        <v>0</v>
      </c>
      <c r="H771" s="2"/>
      <c r="I771" s="2"/>
      <c r="J771" s="2"/>
      <c r="K771" s="110">
        <f t="shared" si="424"/>
        <v>0</v>
      </c>
      <c r="L771" s="2"/>
      <c r="M771" s="110"/>
      <c r="N771" s="112"/>
      <c r="O771" s="110">
        <f t="shared" si="425"/>
        <v>1590.4490000000017</v>
      </c>
      <c r="P771" s="2">
        <v>0</v>
      </c>
      <c r="Q771" s="2">
        <v>1079.9150000000018</v>
      </c>
      <c r="R771" s="2">
        <v>510.53399999999993</v>
      </c>
      <c r="S771" s="110">
        <f>SUM(T771:V771)</f>
        <v>1372.9828799999996</v>
      </c>
      <c r="T771" s="2">
        <f>SUM(T767)-SUM(T768:T770)</f>
        <v>0</v>
      </c>
      <c r="U771" s="2">
        <f>SUM(U767)-SUM(U768:U770)</f>
        <v>932.25536999999895</v>
      </c>
      <c r="V771" s="2">
        <f>SUM(V767)-SUM(V768:V770)</f>
        <v>440.72751000000062</v>
      </c>
      <c r="W771" s="110">
        <f>SUM(X771:Z771)</f>
        <v>1372.9828799999996</v>
      </c>
      <c r="X771" s="2">
        <f>SUM(X767)-SUM(X768:X770)</f>
        <v>0</v>
      </c>
      <c r="Y771" s="2">
        <f>SUM(Y767)-SUM(Y768:Y770)</f>
        <v>932.25536999999895</v>
      </c>
      <c r="Z771" s="2">
        <f>SUM(Z767)-SUM(Z768:Z770)</f>
        <v>440.72751000000062</v>
      </c>
      <c r="AA771" s="103">
        <f t="shared" si="426"/>
        <v>0</v>
      </c>
      <c r="AB771" s="2">
        <f t="shared" si="427"/>
        <v>0</v>
      </c>
      <c r="AC771" s="110">
        <f t="shared" si="428"/>
        <v>0</v>
      </c>
      <c r="AD771" s="112">
        <f t="shared" si="428"/>
        <v>0</v>
      </c>
      <c r="AE771" s="110">
        <f t="shared" si="429"/>
        <v>0</v>
      </c>
      <c r="AF771" s="2">
        <v>0</v>
      </c>
      <c r="AG771" s="110">
        <v>0</v>
      </c>
      <c r="AH771" s="112">
        <v>0</v>
      </c>
      <c r="AI771" s="110"/>
      <c r="AJ771" s="110"/>
      <c r="AL771" s="3"/>
      <c r="AM771" s="3"/>
    </row>
    <row r="772" spans="1:39" ht="65.25" customHeight="1" x14ac:dyDescent="0.2">
      <c r="A772" s="86">
        <v>133</v>
      </c>
      <c r="B772" s="118" t="s">
        <v>249</v>
      </c>
      <c r="C772" s="24">
        <v>267170.97586000006</v>
      </c>
      <c r="D772" s="24">
        <f>SUM(D773:D776)</f>
        <v>7968.2987400000002</v>
      </c>
      <c r="E772" s="24">
        <v>0</v>
      </c>
      <c r="F772" s="24">
        <v>0</v>
      </c>
      <c r="G772" s="108">
        <f t="shared" si="423"/>
        <v>0</v>
      </c>
      <c r="H772" s="108">
        <f>SUM(H773:H776)</f>
        <v>0</v>
      </c>
      <c r="I772" s="108">
        <f>SUM(I773:I776)</f>
        <v>0</v>
      </c>
      <c r="J772" s="108">
        <f>SUM(J773:J776)</f>
        <v>0</v>
      </c>
      <c r="K772" s="108">
        <f t="shared" si="424"/>
        <v>0</v>
      </c>
      <c r="L772" s="24">
        <f>SUM(L773:L776)</f>
        <v>0</v>
      </c>
      <c r="M772" s="24">
        <f>SUM(M773:M776)</f>
        <v>0</v>
      </c>
      <c r="N772" s="24">
        <f>SUM(N773:N776)</f>
        <v>0</v>
      </c>
      <c r="O772" s="108">
        <f t="shared" si="425"/>
        <v>103342.09999999999</v>
      </c>
      <c r="P772" s="24">
        <v>83010.899999999994</v>
      </c>
      <c r="Q772" s="24">
        <v>20229.5</v>
      </c>
      <c r="R772" s="24">
        <v>101.7</v>
      </c>
      <c r="S772" s="110">
        <f>SUM(T772,U772,V772)</f>
        <v>103342.09935999999</v>
      </c>
      <c r="T772" s="2">
        <v>83010.899999999994</v>
      </c>
      <c r="U772" s="2">
        <v>20229.499359999998</v>
      </c>
      <c r="V772" s="2">
        <v>101.69999999999999</v>
      </c>
      <c r="W772" s="29">
        <f>SUM(X772,Y772,Z772)</f>
        <v>103342.09935999999</v>
      </c>
      <c r="X772" s="111">
        <v>83010.899999999994</v>
      </c>
      <c r="Y772" s="111">
        <v>20229.499359999998</v>
      </c>
      <c r="Z772" s="111">
        <v>101.7</v>
      </c>
      <c r="AA772" s="103">
        <f t="shared" si="426"/>
        <v>0</v>
      </c>
      <c r="AB772" s="2">
        <f t="shared" si="427"/>
        <v>0</v>
      </c>
      <c r="AC772" s="110">
        <f t="shared" si="428"/>
        <v>0</v>
      </c>
      <c r="AD772" s="112">
        <f t="shared" si="428"/>
        <v>0</v>
      </c>
      <c r="AE772" s="29">
        <f t="shared" si="429"/>
        <v>0</v>
      </c>
      <c r="AF772" s="111">
        <f>SUM(AF773:AF776)</f>
        <v>0</v>
      </c>
      <c r="AG772" s="29">
        <f t="shared" ref="AG772:AH772" si="436">SUM(AG773:AG776)</f>
        <v>0</v>
      </c>
      <c r="AH772" s="113">
        <f t="shared" si="436"/>
        <v>0</v>
      </c>
      <c r="AI772" s="29"/>
      <c r="AJ772" s="29"/>
      <c r="AL772" s="3"/>
      <c r="AM772" s="3"/>
    </row>
    <row r="773" spans="1:39" ht="19.899999999999999" customHeight="1" x14ac:dyDescent="0.2">
      <c r="A773" s="86"/>
      <c r="B773" s="121" t="s">
        <v>24</v>
      </c>
      <c r="C773" s="2">
        <v>0</v>
      </c>
      <c r="D773" s="2">
        <f>C773</f>
        <v>0</v>
      </c>
      <c r="E773" s="2">
        <v>0</v>
      </c>
      <c r="F773" s="2">
        <v>0</v>
      </c>
      <c r="G773" s="110">
        <f t="shared" si="423"/>
        <v>0</v>
      </c>
      <c r="H773" s="2"/>
      <c r="I773" s="2"/>
      <c r="J773" s="2"/>
      <c r="K773" s="110">
        <f t="shared" si="424"/>
        <v>0</v>
      </c>
      <c r="L773" s="2"/>
      <c r="M773" s="110"/>
      <c r="N773" s="112"/>
      <c r="O773" s="110">
        <f t="shared" si="425"/>
        <v>0</v>
      </c>
      <c r="P773" s="2">
        <v>0</v>
      </c>
      <c r="Q773" s="2">
        <v>0</v>
      </c>
      <c r="R773" s="2">
        <v>0</v>
      </c>
      <c r="S773" s="110">
        <v>0</v>
      </c>
      <c r="T773" s="2" t="s">
        <v>128</v>
      </c>
      <c r="U773" s="2" t="s">
        <v>128</v>
      </c>
      <c r="V773" s="2" t="s">
        <v>128</v>
      </c>
      <c r="W773" s="110">
        <v>0</v>
      </c>
      <c r="X773" s="2" t="s">
        <v>128</v>
      </c>
      <c r="Y773" s="2" t="s">
        <v>128</v>
      </c>
      <c r="Z773" s="2" t="s">
        <v>128</v>
      </c>
      <c r="AA773" s="103">
        <f t="shared" si="426"/>
        <v>0</v>
      </c>
      <c r="AB773" s="2">
        <f t="shared" si="427"/>
        <v>0</v>
      </c>
      <c r="AC773" s="110">
        <f t="shared" si="428"/>
        <v>0</v>
      </c>
      <c r="AD773" s="112">
        <f t="shared" si="428"/>
        <v>0</v>
      </c>
      <c r="AE773" s="110">
        <f t="shared" si="429"/>
        <v>0</v>
      </c>
      <c r="AF773" s="2">
        <v>0</v>
      </c>
      <c r="AG773" s="110">
        <v>0</v>
      </c>
      <c r="AH773" s="112">
        <v>0</v>
      </c>
      <c r="AI773" s="110"/>
      <c r="AJ773" s="110"/>
      <c r="AL773" s="3"/>
      <c r="AM773" s="3"/>
    </row>
    <row r="774" spans="1:39" ht="19.899999999999999" customHeight="1" x14ac:dyDescent="0.2">
      <c r="A774" s="86"/>
      <c r="B774" s="121" t="s">
        <v>25</v>
      </c>
      <c r="C774" s="2">
        <v>227593.07712</v>
      </c>
      <c r="D774" s="2"/>
      <c r="E774" s="2">
        <v>0</v>
      </c>
      <c r="F774" s="2">
        <v>0</v>
      </c>
      <c r="G774" s="110">
        <f t="shared" si="423"/>
        <v>0</v>
      </c>
      <c r="H774" s="2"/>
      <c r="I774" s="2"/>
      <c r="J774" s="2"/>
      <c r="K774" s="110">
        <f t="shared" si="424"/>
        <v>0</v>
      </c>
      <c r="L774" s="2"/>
      <c r="M774" s="110"/>
      <c r="N774" s="112"/>
      <c r="O774" s="110">
        <f t="shared" si="425"/>
        <v>100593.58813</v>
      </c>
      <c r="P774" s="2">
        <v>83010.899999999994</v>
      </c>
      <c r="Q774" s="2">
        <v>17494.730680000001</v>
      </c>
      <c r="R774" s="2">
        <v>87.957449999999994</v>
      </c>
      <c r="S774" s="110">
        <v>100593.58813</v>
      </c>
      <c r="T774" s="2">
        <v>83010.899999999994</v>
      </c>
      <c r="U774" s="2">
        <v>17494.730679999997</v>
      </c>
      <c r="V774" s="2">
        <v>87.957449999999994</v>
      </c>
      <c r="W774" s="110">
        <v>100593.58812999999</v>
      </c>
      <c r="X774" s="2">
        <v>83010.899999999994</v>
      </c>
      <c r="Y774" s="2">
        <v>17494.730679999997</v>
      </c>
      <c r="Z774" s="2">
        <v>87.957450000000009</v>
      </c>
      <c r="AA774" s="103">
        <f t="shared" si="426"/>
        <v>0</v>
      </c>
      <c r="AB774" s="2">
        <f t="shared" si="427"/>
        <v>0</v>
      </c>
      <c r="AC774" s="110">
        <f t="shared" si="428"/>
        <v>0</v>
      </c>
      <c r="AD774" s="112">
        <f t="shared" si="428"/>
        <v>0</v>
      </c>
      <c r="AE774" s="110">
        <f t="shared" si="429"/>
        <v>0</v>
      </c>
      <c r="AF774" s="2">
        <v>0</v>
      </c>
      <c r="AG774" s="110">
        <v>0</v>
      </c>
      <c r="AH774" s="112">
        <v>0</v>
      </c>
      <c r="AI774" s="110"/>
      <c r="AJ774" s="110"/>
      <c r="AL774" s="3"/>
      <c r="AM774" s="3"/>
    </row>
    <row r="775" spans="1:39" ht="19.899999999999999" customHeight="1" x14ac:dyDescent="0.2">
      <c r="A775" s="86"/>
      <c r="B775" s="121" t="s">
        <v>26</v>
      </c>
      <c r="C775" s="2">
        <v>31609.599999999999</v>
      </c>
      <c r="D775" s="2"/>
      <c r="E775" s="2">
        <v>0</v>
      </c>
      <c r="F775" s="2">
        <v>0</v>
      </c>
      <c r="G775" s="110">
        <f t="shared" si="423"/>
        <v>0</v>
      </c>
      <c r="H775" s="2"/>
      <c r="I775" s="2"/>
      <c r="J775" s="2"/>
      <c r="K775" s="110">
        <f t="shared" si="424"/>
        <v>0</v>
      </c>
      <c r="L775" s="2"/>
      <c r="M775" s="110"/>
      <c r="N775" s="112"/>
      <c r="O775" s="110">
        <f t="shared" si="425"/>
        <v>0</v>
      </c>
      <c r="P775" s="2">
        <v>0</v>
      </c>
      <c r="Q775" s="2">
        <v>0</v>
      </c>
      <c r="R775" s="2">
        <v>0</v>
      </c>
      <c r="S775" s="110">
        <v>0</v>
      </c>
      <c r="T775" s="2" t="s">
        <v>128</v>
      </c>
      <c r="U775" s="2" t="s">
        <v>128</v>
      </c>
      <c r="V775" s="2" t="s">
        <v>128</v>
      </c>
      <c r="W775" s="110">
        <v>0</v>
      </c>
      <c r="X775" s="2" t="s">
        <v>128</v>
      </c>
      <c r="Y775" s="2" t="s">
        <v>128</v>
      </c>
      <c r="Z775" s="2" t="s">
        <v>128</v>
      </c>
      <c r="AA775" s="103">
        <f t="shared" si="426"/>
        <v>0</v>
      </c>
      <c r="AB775" s="2">
        <f t="shared" si="427"/>
        <v>0</v>
      </c>
      <c r="AC775" s="110">
        <f t="shared" si="428"/>
        <v>0</v>
      </c>
      <c r="AD775" s="112">
        <f t="shared" si="428"/>
        <v>0</v>
      </c>
      <c r="AE775" s="110">
        <f t="shared" si="429"/>
        <v>0</v>
      </c>
      <c r="AF775" s="2">
        <v>0</v>
      </c>
      <c r="AG775" s="110">
        <v>0</v>
      </c>
      <c r="AH775" s="112">
        <v>0</v>
      </c>
      <c r="AI775" s="110"/>
      <c r="AJ775" s="110"/>
      <c r="AL775" s="3"/>
      <c r="AM775" s="3"/>
    </row>
    <row r="776" spans="1:39" ht="19.899999999999999" customHeight="1" x14ac:dyDescent="0.2">
      <c r="A776" s="86"/>
      <c r="B776" s="121" t="s">
        <v>27</v>
      </c>
      <c r="C776" s="2">
        <v>7968.2987400000002</v>
      </c>
      <c r="D776" s="2">
        <f>C776</f>
        <v>7968.2987400000002</v>
      </c>
      <c r="E776" s="2">
        <v>0</v>
      </c>
      <c r="F776" s="2">
        <v>0</v>
      </c>
      <c r="G776" s="110">
        <f t="shared" si="423"/>
        <v>0</v>
      </c>
      <c r="H776" s="2"/>
      <c r="I776" s="2"/>
      <c r="J776" s="2"/>
      <c r="K776" s="110">
        <f t="shared" si="424"/>
        <v>0</v>
      </c>
      <c r="L776" s="2"/>
      <c r="M776" s="110"/>
      <c r="N776" s="112"/>
      <c r="O776" s="110">
        <f t="shared" si="425"/>
        <v>2748.5118699999985</v>
      </c>
      <c r="P776" s="2">
        <v>0</v>
      </c>
      <c r="Q776" s="2">
        <v>2734.7693199999985</v>
      </c>
      <c r="R776" s="2">
        <v>13.74255</v>
      </c>
      <c r="S776" s="110">
        <f>SUM(T776:V776)</f>
        <v>2748.511230000001</v>
      </c>
      <c r="T776" s="2">
        <f>SUM(T772)-SUM(T773:T775)</f>
        <v>0</v>
      </c>
      <c r="U776" s="2">
        <f>SUM(U772)-SUM(U773:U775)</f>
        <v>2734.768680000001</v>
      </c>
      <c r="V776" s="2">
        <f>SUM(V772)-SUM(V773:V775)</f>
        <v>13.742549999999994</v>
      </c>
      <c r="W776" s="110">
        <f>SUM(X776:Z776)</f>
        <v>2748.511230000001</v>
      </c>
      <c r="X776" s="2">
        <f>SUM(X772)-SUM(X773:X775)</f>
        <v>0</v>
      </c>
      <c r="Y776" s="2">
        <f>SUM(Y772)-SUM(Y773:Y775)</f>
        <v>2734.768680000001</v>
      </c>
      <c r="Z776" s="2">
        <f>SUM(Z772)-SUM(Z773:Z775)</f>
        <v>13.742549999999994</v>
      </c>
      <c r="AA776" s="103">
        <f t="shared" si="426"/>
        <v>0</v>
      </c>
      <c r="AB776" s="2">
        <f t="shared" si="427"/>
        <v>0</v>
      </c>
      <c r="AC776" s="110">
        <f t="shared" si="428"/>
        <v>0</v>
      </c>
      <c r="AD776" s="112">
        <f t="shared" si="428"/>
        <v>0</v>
      </c>
      <c r="AE776" s="110">
        <f t="shared" si="429"/>
        <v>0</v>
      </c>
      <c r="AF776" s="2">
        <v>0</v>
      </c>
      <c r="AG776" s="110">
        <v>0</v>
      </c>
      <c r="AH776" s="112">
        <v>0</v>
      </c>
      <c r="AI776" s="110"/>
      <c r="AJ776" s="110"/>
      <c r="AL776" s="3"/>
      <c r="AM776" s="3"/>
    </row>
    <row r="777" spans="1:39" ht="60" customHeight="1" x14ac:dyDescent="0.2">
      <c r="A777" s="86">
        <v>134</v>
      </c>
      <c r="B777" s="118" t="s">
        <v>250</v>
      </c>
      <c r="C777" s="24">
        <v>229874.99467000001</v>
      </c>
      <c r="D777" s="24">
        <f>SUM(D778:D781)</f>
        <v>6442.5984599999992</v>
      </c>
      <c r="E777" s="24">
        <v>0</v>
      </c>
      <c r="F777" s="24">
        <v>0</v>
      </c>
      <c r="G777" s="108">
        <f t="shared" si="423"/>
        <v>0</v>
      </c>
      <c r="H777" s="108">
        <f>SUM(H778:H781)</f>
        <v>0</v>
      </c>
      <c r="I777" s="108">
        <f>SUM(I778:I781)</f>
        <v>0</v>
      </c>
      <c r="J777" s="108">
        <f>SUM(J778:J781)</f>
        <v>0</v>
      </c>
      <c r="K777" s="108">
        <f t="shared" si="424"/>
        <v>0</v>
      </c>
      <c r="L777" s="24">
        <f>SUM(L778:L781)</f>
        <v>0</v>
      </c>
      <c r="M777" s="24">
        <f>SUM(M778:M781)</f>
        <v>0</v>
      </c>
      <c r="N777" s="24">
        <f>SUM(N778:N781)</f>
        <v>0</v>
      </c>
      <c r="O777" s="108">
        <f t="shared" si="425"/>
        <v>56208.5</v>
      </c>
      <c r="P777" s="24">
        <v>35257.300000000003</v>
      </c>
      <c r="Q777" s="24">
        <v>20825.5</v>
      </c>
      <c r="R777" s="24">
        <v>125.7</v>
      </c>
      <c r="S777" s="110">
        <f>SUM(T777,U777,V777)</f>
        <v>55161.279580000002</v>
      </c>
      <c r="T777" s="2">
        <v>35257.17153</v>
      </c>
      <c r="U777" s="2">
        <v>19784.627400000001</v>
      </c>
      <c r="V777" s="2">
        <v>119.48065000000001</v>
      </c>
      <c r="W777" s="29">
        <v>55161.279579999995</v>
      </c>
      <c r="X777" s="111">
        <v>35257.17153</v>
      </c>
      <c r="Y777" s="111">
        <v>19784.627399999998</v>
      </c>
      <c r="Z777" s="111">
        <v>119.48065000000001</v>
      </c>
      <c r="AA777" s="103">
        <f t="shared" si="426"/>
        <v>0</v>
      </c>
      <c r="AB777" s="2">
        <f t="shared" ref="AB777:AB791" si="437">SUM(X777,H777)-SUM(L777)-SUM(T777,-AF777)</f>
        <v>0</v>
      </c>
      <c r="AC777" s="110">
        <f t="shared" ref="AC777:AD791" si="438">SUM(Y777,I777)-SUM(M777)-SUM(U777,-AG777)</f>
        <v>0</v>
      </c>
      <c r="AD777" s="112">
        <f t="shared" si="438"/>
        <v>0</v>
      </c>
      <c r="AE777" s="29">
        <f t="shared" si="429"/>
        <v>0</v>
      </c>
      <c r="AF777" s="111">
        <f>SUM(AF778:AF781)</f>
        <v>0</v>
      </c>
      <c r="AG777" s="29">
        <f t="shared" ref="AG777:AH777" si="439">SUM(AG778:AG781)</f>
        <v>0</v>
      </c>
      <c r="AH777" s="113">
        <f t="shared" si="439"/>
        <v>0</v>
      </c>
      <c r="AI777" s="29"/>
      <c r="AJ777" s="29"/>
      <c r="AL777" s="3"/>
      <c r="AM777" s="3"/>
    </row>
    <row r="778" spans="1:39" ht="19.899999999999999" customHeight="1" x14ac:dyDescent="0.2">
      <c r="A778" s="86"/>
      <c r="B778" s="121" t="s">
        <v>24</v>
      </c>
      <c r="C778" s="2">
        <v>0</v>
      </c>
      <c r="D778" s="2">
        <f>C778</f>
        <v>0</v>
      </c>
      <c r="E778" s="2">
        <v>0</v>
      </c>
      <c r="F778" s="2">
        <v>0</v>
      </c>
      <c r="G778" s="110">
        <f t="shared" si="423"/>
        <v>0</v>
      </c>
      <c r="H778" s="2"/>
      <c r="I778" s="2"/>
      <c r="J778" s="2"/>
      <c r="K778" s="110">
        <f t="shared" si="424"/>
        <v>0</v>
      </c>
      <c r="L778" s="2"/>
      <c r="M778" s="110"/>
      <c r="N778" s="112"/>
      <c r="O778" s="110">
        <f t="shared" si="425"/>
        <v>0</v>
      </c>
      <c r="P778" s="2">
        <v>0</v>
      </c>
      <c r="Q778" s="2">
        <v>0</v>
      </c>
      <c r="R778" s="2">
        <v>0</v>
      </c>
      <c r="S778" s="110">
        <v>0</v>
      </c>
      <c r="T778" s="2" t="s">
        <v>128</v>
      </c>
      <c r="U778" s="125" t="s">
        <v>128</v>
      </c>
      <c r="V778" s="2" t="s">
        <v>128</v>
      </c>
      <c r="W778" s="110">
        <v>0</v>
      </c>
      <c r="X778" s="2" t="s">
        <v>128</v>
      </c>
      <c r="Y778" s="2" t="s">
        <v>128</v>
      </c>
      <c r="Z778" s="2" t="s">
        <v>128</v>
      </c>
      <c r="AA778" s="103">
        <f t="shared" si="426"/>
        <v>0</v>
      </c>
      <c r="AB778" s="2">
        <f t="shared" ref="AB778:AB781" si="440">SUM(X778,H778)-SUM(L778)-SUM(T778,-AF778)</f>
        <v>0</v>
      </c>
      <c r="AC778" s="110">
        <f t="shared" si="438"/>
        <v>0</v>
      </c>
      <c r="AD778" s="112">
        <f t="shared" si="438"/>
        <v>0</v>
      </c>
      <c r="AE778" s="110">
        <f t="shared" si="429"/>
        <v>0</v>
      </c>
      <c r="AF778" s="2">
        <v>0</v>
      </c>
      <c r="AG778" s="110">
        <v>0</v>
      </c>
      <c r="AH778" s="112">
        <v>0</v>
      </c>
      <c r="AI778" s="110"/>
      <c r="AJ778" s="110"/>
      <c r="AL778" s="3"/>
      <c r="AM778" s="3"/>
    </row>
    <row r="779" spans="1:39" ht="19.899999999999999" customHeight="1" x14ac:dyDescent="0.2">
      <c r="A779" s="86"/>
      <c r="B779" s="121" t="s">
        <v>25</v>
      </c>
      <c r="C779" s="2">
        <v>201015.14621000001</v>
      </c>
      <c r="D779" s="2"/>
      <c r="E779" s="2">
        <v>0</v>
      </c>
      <c r="F779" s="2">
        <v>0</v>
      </c>
      <c r="G779" s="110">
        <f t="shared" si="423"/>
        <v>0</v>
      </c>
      <c r="H779" s="2"/>
      <c r="I779" s="2"/>
      <c r="J779" s="2"/>
      <c r="K779" s="110">
        <f t="shared" si="424"/>
        <v>0</v>
      </c>
      <c r="L779" s="2"/>
      <c r="M779" s="110"/>
      <c r="N779" s="112"/>
      <c r="O779" s="110">
        <f t="shared" si="425"/>
        <v>54108.902720000006</v>
      </c>
      <c r="P779" s="2">
        <v>35257.300000000003</v>
      </c>
      <c r="Q779" s="2">
        <v>18738.4931</v>
      </c>
      <c r="R779" s="2">
        <v>113.10962000000001</v>
      </c>
      <c r="S779" s="110">
        <f>SUM(T779:V779)</f>
        <v>53405.591149999993</v>
      </c>
      <c r="T779" s="2">
        <v>35257.17153</v>
      </c>
      <c r="U779" s="2">
        <v>18039.473099999999</v>
      </c>
      <c r="V779" s="2">
        <v>108.94652000000001</v>
      </c>
      <c r="W779" s="110">
        <f>SUM(X779:Z779)</f>
        <v>53405.591149999993</v>
      </c>
      <c r="X779" s="2">
        <v>35257.17153</v>
      </c>
      <c r="Y779" s="2">
        <v>18039.473099999999</v>
      </c>
      <c r="Z779" s="2">
        <v>108.94652000000001</v>
      </c>
      <c r="AA779" s="103">
        <f t="shared" si="426"/>
        <v>0</v>
      </c>
      <c r="AB779" s="2">
        <f t="shared" si="440"/>
        <v>0</v>
      </c>
      <c r="AC779" s="110">
        <f t="shared" si="438"/>
        <v>0</v>
      </c>
      <c r="AD779" s="112">
        <f t="shared" si="438"/>
        <v>0</v>
      </c>
      <c r="AE779" s="110">
        <f t="shared" si="429"/>
        <v>0</v>
      </c>
      <c r="AF779" s="2">
        <v>0</v>
      </c>
      <c r="AG779" s="110">
        <v>0</v>
      </c>
      <c r="AH779" s="112">
        <v>0</v>
      </c>
      <c r="AI779" s="110"/>
      <c r="AJ779" s="110"/>
      <c r="AL779" s="3"/>
      <c r="AM779" s="3"/>
    </row>
    <row r="780" spans="1:39" ht="19.899999999999999" customHeight="1" x14ac:dyDescent="0.2">
      <c r="A780" s="86"/>
      <c r="B780" s="121" t="s">
        <v>26</v>
      </c>
      <c r="C780" s="2">
        <v>22417.25</v>
      </c>
      <c r="D780" s="2"/>
      <c r="E780" s="2">
        <v>0</v>
      </c>
      <c r="F780" s="2">
        <v>0</v>
      </c>
      <c r="G780" s="110">
        <f t="shared" si="423"/>
        <v>0</v>
      </c>
      <c r="H780" s="2"/>
      <c r="I780" s="2"/>
      <c r="J780" s="2"/>
      <c r="K780" s="110">
        <f t="shared" si="424"/>
        <v>0</v>
      </c>
      <c r="L780" s="2"/>
      <c r="M780" s="110"/>
      <c r="N780" s="112"/>
      <c r="O780" s="110">
        <f t="shared" si="425"/>
        <v>0</v>
      </c>
      <c r="P780" s="2">
        <v>0</v>
      </c>
      <c r="Q780" s="2">
        <v>0</v>
      </c>
      <c r="R780" s="2">
        <v>0</v>
      </c>
      <c r="S780" s="110">
        <v>0</v>
      </c>
      <c r="T780" s="2" t="s">
        <v>128</v>
      </c>
      <c r="U780" s="2" t="s">
        <v>128</v>
      </c>
      <c r="V780" s="2" t="s">
        <v>128</v>
      </c>
      <c r="W780" s="110">
        <v>0</v>
      </c>
      <c r="X780" s="2" t="str">
        <f t="shared" ref="X780" si="441">T780</f>
        <v/>
      </c>
      <c r="Y780" s="2" t="str">
        <f t="shared" ref="Y780" si="442">U780</f>
        <v/>
      </c>
      <c r="Z780" s="2" t="s">
        <v>128</v>
      </c>
      <c r="AA780" s="103">
        <f t="shared" si="426"/>
        <v>0</v>
      </c>
      <c r="AB780" s="2">
        <f t="shared" si="440"/>
        <v>0</v>
      </c>
      <c r="AC780" s="110">
        <f t="shared" si="438"/>
        <v>0</v>
      </c>
      <c r="AD780" s="112">
        <f t="shared" si="438"/>
        <v>0</v>
      </c>
      <c r="AE780" s="110">
        <f t="shared" si="429"/>
        <v>0</v>
      </c>
      <c r="AF780" s="2">
        <v>0</v>
      </c>
      <c r="AG780" s="110">
        <v>0</v>
      </c>
      <c r="AH780" s="112">
        <v>0</v>
      </c>
      <c r="AI780" s="110"/>
      <c r="AJ780" s="110"/>
      <c r="AL780" s="3"/>
      <c r="AM780" s="3"/>
    </row>
    <row r="781" spans="1:39" ht="19.899999999999999" customHeight="1" x14ac:dyDescent="0.2">
      <c r="A781" s="86"/>
      <c r="B781" s="121" t="s">
        <v>27</v>
      </c>
      <c r="C781" s="2">
        <v>6442.5984599999992</v>
      </c>
      <c r="D781" s="2">
        <f>C781</f>
        <v>6442.5984599999992</v>
      </c>
      <c r="E781" s="2">
        <v>0</v>
      </c>
      <c r="F781" s="2">
        <v>0</v>
      </c>
      <c r="G781" s="110">
        <f t="shared" si="423"/>
        <v>0</v>
      </c>
      <c r="H781" s="2"/>
      <c r="I781" s="2"/>
      <c r="J781" s="2"/>
      <c r="K781" s="110">
        <f t="shared" si="424"/>
        <v>0</v>
      </c>
      <c r="L781" s="2"/>
      <c r="M781" s="110"/>
      <c r="N781" s="112"/>
      <c r="O781" s="110">
        <f t="shared" si="425"/>
        <v>2099.59728</v>
      </c>
      <c r="P781" s="2">
        <v>0</v>
      </c>
      <c r="Q781" s="2">
        <v>2087.0068999999999</v>
      </c>
      <c r="R781" s="2">
        <v>12.590379999999994</v>
      </c>
      <c r="S781" s="110">
        <f>SUM(T781:V781)</f>
        <v>1755.688430000002</v>
      </c>
      <c r="T781" s="2">
        <f>SUM(T777)-SUM(T778:T780)</f>
        <v>0</v>
      </c>
      <c r="U781" s="2">
        <f>SUM(U777)-SUM(U778:U780)</f>
        <v>1745.154300000002</v>
      </c>
      <c r="V781" s="2">
        <f>SUM(V777)-SUM(V778:V780)</f>
        <v>10.534130000000005</v>
      </c>
      <c r="W781" s="110">
        <f>SUM(X781:Z781)</f>
        <v>1755.6884299999983</v>
      </c>
      <c r="X781" s="2">
        <f>SUM(X777)-SUM(X778:X780)</f>
        <v>0</v>
      </c>
      <c r="Y781" s="2">
        <f>SUM(Y777)-SUM(Y778:Y780)</f>
        <v>1745.1542999999983</v>
      </c>
      <c r="Z781" s="2">
        <f>SUM(Z777)-SUM(Z778:Z780)</f>
        <v>10.534130000000005</v>
      </c>
      <c r="AA781" s="103">
        <f t="shared" si="426"/>
        <v>-3.637978807091713E-12</v>
      </c>
      <c r="AB781" s="2">
        <f t="shared" si="440"/>
        <v>0</v>
      </c>
      <c r="AC781" s="110">
        <f t="shared" si="438"/>
        <v>-3.637978807091713E-12</v>
      </c>
      <c r="AD781" s="112">
        <f t="shared" si="438"/>
        <v>0</v>
      </c>
      <c r="AE781" s="110">
        <f t="shared" si="429"/>
        <v>0</v>
      </c>
      <c r="AF781" s="2">
        <v>0</v>
      </c>
      <c r="AG781" s="110">
        <v>0</v>
      </c>
      <c r="AH781" s="112">
        <v>0</v>
      </c>
      <c r="AI781" s="110"/>
      <c r="AJ781" s="110"/>
      <c r="AL781" s="3"/>
      <c r="AM781" s="3"/>
    </row>
    <row r="782" spans="1:39" ht="60" customHeight="1" x14ac:dyDescent="0.2">
      <c r="A782" s="86">
        <v>135</v>
      </c>
      <c r="B782" s="118" t="s">
        <v>251</v>
      </c>
      <c r="C782" s="24">
        <v>138621.93784</v>
      </c>
      <c r="D782" s="24">
        <f>SUM(D783:D786)</f>
        <v>13603.796780000001</v>
      </c>
      <c r="E782" s="24">
        <v>2798.1660000000002</v>
      </c>
      <c r="F782" s="24">
        <v>2798.1660000000002</v>
      </c>
      <c r="G782" s="108">
        <f t="shared" si="423"/>
        <v>0</v>
      </c>
      <c r="H782" s="108">
        <f>SUM(H783:H786)</f>
        <v>0</v>
      </c>
      <c r="I782" s="108">
        <f>SUM(I783:I786)</f>
        <v>0</v>
      </c>
      <c r="J782" s="108">
        <f>SUM(J783:J786)</f>
        <v>0</v>
      </c>
      <c r="K782" s="108">
        <f t="shared" si="424"/>
        <v>0</v>
      </c>
      <c r="L782" s="24">
        <f>SUM(L783:L786)</f>
        <v>0</v>
      </c>
      <c r="M782" s="24">
        <f>SUM(M783:M786)</f>
        <v>0</v>
      </c>
      <c r="N782" s="24">
        <f>SUM(N783:N786)</f>
        <v>0</v>
      </c>
      <c r="O782" s="108">
        <f t="shared" si="425"/>
        <v>31049.7</v>
      </c>
      <c r="P782" s="24">
        <v>22415.4</v>
      </c>
      <c r="Q782" s="24">
        <v>8625.7000000000007</v>
      </c>
      <c r="R782" s="24">
        <v>8.6</v>
      </c>
      <c r="S782" s="110">
        <f>SUM(T782,U782,V782)</f>
        <v>31041.029750000002</v>
      </c>
      <c r="T782" s="2">
        <v>22415.4</v>
      </c>
      <c r="U782" s="2">
        <v>8269.4448699999994</v>
      </c>
      <c r="V782" s="2">
        <v>356.18487999999996</v>
      </c>
      <c r="W782" s="29">
        <f>SUM(X782,Y782,Z782)</f>
        <v>2854.1393899999998</v>
      </c>
      <c r="X782" s="111" t="s">
        <v>128</v>
      </c>
      <c r="Y782" s="111">
        <v>2503.768</v>
      </c>
      <c r="Z782" s="111">
        <v>350.37138999999996</v>
      </c>
      <c r="AA782" s="103">
        <f t="shared" si="426"/>
        <v>0</v>
      </c>
      <c r="AB782" s="2">
        <f t="shared" si="437"/>
        <v>0</v>
      </c>
      <c r="AC782" s="110">
        <f t="shared" si="438"/>
        <v>0</v>
      </c>
      <c r="AD782" s="112">
        <f t="shared" si="438"/>
        <v>0</v>
      </c>
      <c r="AE782" s="29">
        <f t="shared" si="429"/>
        <v>28186.890360000001</v>
      </c>
      <c r="AF782" s="111">
        <f>SUM(AF783:AF786)</f>
        <v>22415.4</v>
      </c>
      <c r="AG782" s="29">
        <f t="shared" ref="AG782:AH782" si="443">SUM(AG783:AG786)</f>
        <v>5765.6768699999993</v>
      </c>
      <c r="AH782" s="113">
        <f t="shared" si="443"/>
        <v>5.8134899999999998</v>
      </c>
      <c r="AI782" s="29"/>
      <c r="AJ782" s="29"/>
      <c r="AL782" s="3"/>
      <c r="AM782" s="3"/>
    </row>
    <row r="783" spans="1:39" ht="19.899999999999999" customHeight="1" x14ac:dyDescent="0.2">
      <c r="A783" s="86"/>
      <c r="B783" s="121" t="s">
        <v>24</v>
      </c>
      <c r="C783" s="2">
        <v>5508.9204600000003</v>
      </c>
      <c r="D783" s="2">
        <f>C783</f>
        <v>5508.9204600000003</v>
      </c>
      <c r="E783" s="2">
        <v>2699</v>
      </c>
      <c r="F783" s="2">
        <v>2699</v>
      </c>
      <c r="G783" s="110">
        <f t="shared" si="423"/>
        <v>0</v>
      </c>
      <c r="H783" s="2"/>
      <c r="I783" s="2"/>
      <c r="J783" s="2"/>
      <c r="K783" s="110">
        <f t="shared" si="424"/>
        <v>0</v>
      </c>
      <c r="L783" s="2"/>
      <c r="M783" s="110"/>
      <c r="N783" s="112"/>
      <c r="O783" s="110">
        <f t="shared" si="425"/>
        <v>2809.9204600000003</v>
      </c>
      <c r="P783" s="2">
        <v>0</v>
      </c>
      <c r="Q783" s="2">
        <v>2807.1105395400004</v>
      </c>
      <c r="R783" s="2">
        <v>2.8099204600000003</v>
      </c>
      <c r="S783" s="110">
        <v>2809.9204599999998</v>
      </c>
      <c r="T783" s="2" t="s">
        <v>128</v>
      </c>
      <c r="U783" s="2">
        <v>2459.5932899999998</v>
      </c>
      <c r="V783" s="2">
        <v>350.32717000000002</v>
      </c>
      <c r="W783" s="110">
        <v>2809.9204599999998</v>
      </c>
      <c r="X783" s="2" t="s">
        <v>128</v>
      </c>
      <c r="Y783" s="2">
        <v>2459.5932900000003</v>
      </c>
      <c r="Z783" s="2">
        <v>350.32716999999997</v>
      </c>
      <c r="AA783" s="103">
        <f t="shared" si="426"/>
        <v>0</v>
      </c>
      <c r="AB783" s="2">
        <f t="shared" si="437"/>
        <v>0</v>
      </c>
      <c r="AC783" s="110">
        <f t="shared" si="438"/>
        <v>0</v>
      </c>
      <c r="AD783" s="112">
        <f t="shared" si="438"/>
        <v>0</v>
      </c>
      <c r="AE783" s="110">
        <f t="shared" si="429"/>
        <v>0</v>
      </c>
      <c r="AF783" s="2">
        <v>0</v>
      </c>
      <c r="AG783" s="110">
        <v>0</v>
      </c>
      <c r="AH783" s="112">
        <v>0</v>
      </c>
      <c r="AI783" s="110"/>
      <c r="AJ783" s="110"/>
      <c r="AL783" s="3"/>
      <c r="AM783" s="3"/>
    </row>
    <row r="784" spans="1:39" ht="19.899999999999999" customHeight="1" x14ac:dyDescent="0.2">
      <c r="A784" s="86"/>
      <c r="B784" s="121" t="s">
        <v>25</v>
      </c>
      <c r="C784" s="2">
        <v>117766.55606</v>
      </c>
      <c r="D784" s="2"/>
      <c r="E784" s="2">
        <v>0</v>
      </c>
      <c r="F784" s="2">
        <v>0</v>
      </c>
      <c r="G784" s="110">
        <f t="shared" si="423"/>
        <v>0</v>
      </c>
      <c r="H784" s="2"/>
      <c r="I784" s="2"/>
      <c r="J784" s="2"/>
      <c r="K784" s="110">
        <f t="shared" si="424"/>
        <v>0</v>
      </c>
      <c r="L784" s="2"/>
      <c r="M784" s="110"/>
      <c r="N784" s="112"/>
      <c r="O784" s="110">
        <f t="shared" si="425"/>
        <v>27532.090930000002</v>
      </c>
      <c r="P784" s="2">
        <v>22415.4</v>
      </c>
      <c r="Q784" s="2">
        <v>5111.5322399999995</v>
      </c>
      <c r="R784" s="2">
        <v>5.15869</v>
      </c>
      <c r="S784" s="110">
        <v>27532.090930000002</v>
      </c>
      <c r="T784" s="2">
        <v>22415.4</v>
      </c>
      <c r="U784" s="2">
        <v>5111.5322399999995</v>
      </c>
      <c r="V784" s="2">
        <v>5.15869</v>
      </c>
      <c r="W784" s="110">
        <v>0</v>
      </c>
      <c r="X784" s="2" t="s">
        <v>128</v>
      </c>
      <c r="Y784" s="2" t="s">
        <v>128</v>
      </c>
      <c r="Z784" s="2" t="s">
        <v>128</v>
      </c>
      <c r="AA784" s="103">
        <f t="shared" si="426"/>
        <v>0</v>
      </c>
      <c r="AB784" s="2">
        <f t="shared" si="437"/>
        <v>0</v>
      </c>
      <c r="AC784" s="110">
        <f t="shared" si="438"/>
        <v>0</v>
      </c>
      <c r="AD784" s="112">
        <f t="shared" si="438"/>
        <v>0</v>
      </c>
      <c r="AE784" s="110">
        <f t="shared" si="429"/>
        <v>27532.090930000002</v>
      </c>
      <c r="AF784" s="2">
        <v>22415.4</v>
      </c>
      <c r="AG784" s="110">
        <v>5111.5322399999995</v>
      </c>
      <c r="AH784" s="112">
        <v>5.15869</v>
      </c>
      <c r="AI784" s="110"/>
      <c r="AJ784" s="110"/>
      <c r="AL784" s="3"/>
      <c r="AM784" s="3"/>
    </row>
    <row r="785" spans="1:39" ht="19.899999999999999" customHeight="1" x14ac:dyDescent="0.2">
      <c r="A785" s="86"/>
      <c r="B785" s="121" t="s">
        <v>26</v>
      </c>
      <c r="C785" s="2">
        <v>7251.585</v>
      </c>
      <c r="D785" s="2"/>
      <c r="E785" s="2">
        <v>0</v>
      </c>
      <c r="F785" s="2">
        <v>0</v>
      </c>
      <c r="G785" s="110">
        <f t="shared" si="423"/>
        <v>0</v>
      </c>
      <c r="H785" s="2"/>
      <c r="I785" s="2"/>
      <c r="J785" s="2"/>
      <c r="K785" s="110">
        <f t="shared" si="424"/>
        <v>0</v>
      </c>
      <c r="L785" s="2"/>
      <c r="M785" s="110"/>
      <c r="N785" s="112"/>
      <c r="O785" s="110">
        <f t="shared" si="425"/>
        <v>0</v>
      </c>
      <c r="P785" s="2">
        <v>0</v>
      </c>
      <c r="Q785" s="2">
        <v>0</v>
      </c>
      <c r="R785" s="2">
        <v>0</v>
      </c>
      <c r="S785" s="110">
        <v>0</v>
      </c>
      <c r="T785" s="2" t="s">
        <v>128</v>
      </c>
      <c r="U785" s="2" t="s">
        <v>128</v>
      </c>
      <c r="V785" s="2" t="s">
        <v>128</v>
      </c>
      <c r="W785" s="110">
        <v>0</v>
      </c>
      <c r="X785" s="2" t="s">
        <v>128</v>
      </c>
      <c r="Y785" s="2" t="s">
        <v>128</v>
      </c>
      <c r="Z785" s="2" t="s">
        <v>128</v>
      </c>
      <c r="AA785" s="103">
        <f t="shared" si="426"/>
        <v>0</v>
      </c>
      <c r="AB785" s="2">
        <f t="shared" si="437"/>
        <v>0</v>
      </c>
      <c r="AC785" s="110">
        <f t="shared" si="438"/>
        <v>0</v>
      </c>
      <c r="AD785" s="112">
        <f t="shared" si="438"/>
        <v>0</v>
      </c>
      <c r="AE785" s="110">
        <f t="shared" si="429"/>
        <v>0</v>
      </c>
      <c r="AF785" s="2">
        <v>0</v>
      </c>
      <c r="AG785" s="110">
        <v>0</v>
      </c>
      <c r="AH785" s="112">
        <v>0</v>
      </c>
      <c r="AI785" s="110"/>
      <c r="AJ785" s="110"/>
      <c r="AL785" s="3"/>
      <c r="AM785" s="3"/>
    </row>
    <row r="786" spans="1:39" ht="19.899999999999999" customHeight="1" x14ac:dyDescent="0.2">
      <c r="A786" s="86"/>
      <c r="B786" s="121" t="s">
        <v>27</v>
      </c>
      <c r="C786" s="2">
        <v>8094.8763199999994</v>
      </c>
      <c r="D786" s="2">
        <f>C786</f>
        <v>8094.8763199999994</v>
      </c>
      <c r="E786" s="2">
        <v>99.165999999999997</v>
      </c>
      <c r="F786" s="2">
        <v>99.165999999999997</v>
      </c>
      <c r="G786" s="110">
        <f t="shared" si="423"/>
        <v>0</v>
      </c>
      <c r="H786" s="2"/>
      <c r="I786" s="2"/>
      <c r="J786" s="2"/>
      <c r="K786" s="110">
        <f t="shared" si="424"/>
        <v>0</v>
      </c>
      <c r="L786" s="2"/>
      <c r="M786" s="110"/>
      <c r="N786" s="112"/>
      <c r="O786" s="110">
        <f t="shared" si="425"/>
        <v>707.68861000000095</v>
      </c>
      <c r="P786" s="2">
        <v>0</v>
      </c>
      <c r="Q786" s="2">
        <v>707.05722046000096</v>
      </c>
      <c r="R786" s="2">
        <v>0.63138953999999936</v>
      </c>
      <c r="S786" s="110">
        <f>SUM(T786:V786)</f>
        <v>699.01836000000003</v>
      </c>
      <c r="T786" s="2">
        <f>SUM(T782)-SUM(T783:T785)</f>
        <v>0</v>
      </c>
      <c r="U786" s="2">
        <f>SUM(U782)-SUM(U783:U785)</f>
        <v>698.31934000000001</v>
      </c>
      <c r="V786" s="2">
        <f>SUM(V782)-SUM(V783:V785)</f>
        <v>0.69901999999996178</v>
      </c>
      <c r="W786" s="110">
        <f>SUM(X786:Z786)</f>
        <v>44.218929999999773</v>
      </c>
      <c r="X786" s="2">
        <f>SUM(X782)-SUM(X783:X785)</f>
        <v>0</v>
      </c>
      <c r="Y786" s="2">
        <f>SUM(Y782)-SUM(Y783:Y785)</f>
        <v>44.174709999999777</v>
      </c>
      <c r="Z786" s="2">
        <f>SUM(Z782)-SUM(Z783:Z785)</f>
        <v>4.4219999999995707E-2</v>
      </c>
      <c r="AA786" s="103">
        <f t="shared" si="426"/>
        <v>-1.9340085088970227E-13</v>
      </c>
      <c r="AB786" s="2">
        <f t="shared" si="437"/>
        <v>0</v>
      </c>
      <c r="AC786" s="110">
        <f t="shared" si="438"/>
        <v>-2.2737367544323206E-13</v>
      </c>
      <c r="AD786" s="112">
        <f t="shared" si="438"/>
        <v>3.397282455352979E-14</v>
      </c>
      <c r="AE786" s="110">
        <f t="shared" si="429"/>
        <v>654.79943000000003</v>
      </c>
      <c r="AF786" s="2">
        <v>0</v>
      </c>
      <c r="AG786" s="110">
        <v>654.14463000000001</v>
      </c>
      <c r="AH786" s="112">
        <v>0.65480000000000005</v>
      </c>
      <c r="AI786" s="110"/>
      <c r="AJ786" s="110"/>
      <c r="AL786" s="3"/>
      <c r="AM786" s="3"/>
    </row>
    <row r="787" spans="1:39" ht="60" customHeight="1" x14ac:dyDescent="0.2">
      <c r="A787" s="86">
        <v>136</v>
      </c>
      <c r="B787" s="118" t="s">
        <v>252</v>
      </c>
      <c r="C787" s="24">
        <v>208918.09661000001</v>
      </c>
      <c r="D787" s="24">
        <f>SUM(D788:D791)</f>
        <v>11023.53536</v>
      </c>
      <c r="E787" s="24">
        <v>4699.9799999999996</v>
      </c>
      <c r="F787" s="24">
        <v>4699.9799999999996</v>
      </c>
      <c r="G787" s="108">
        <f t="shared" si="423"/>
        <v>0</v>
      </c>
      <c r="H787" s="108">
        <f>SUM(H788:H791)</f>
        <v>0</v>
      </c>
      <c r="I787" s="108">
        <f>SUM(I788:I791)</f>
        <v>0</v>
      </c>
      <c r="J787" s="108">
        <f>SUM(J788:J791)</f>
        <v>0</v>
      </c>
      <c r="K787" s="108">
        <f t="shared" si="424"/>
        <v>0</v>
      </c>
      <c r="L787" s="24">
        <f>SUM(L788:L791)</f>
        <v>0</v>
      </c>
      <c r="M787" s="24">
        <f>SUM(M788:M791)</f>
        <v>0</v>
      </c>
      <c r="N787" s="24">
        <f>SUM(N788:N791)</f>
        <v>0</v>
      </c>
      <c r="O787" s="108">
        <f t="shared" si="425"/>
        <v>54563.9</v>
      </c>
      <c r="P787" s="24">
        <v>38630.9</v>
      </c>
      <c r="Q787" s="24">
        <v>15917.1</v>
      </c>
      <c r="R787" s="24">
        <v>15.9</v>
      </c>
      <c r="S787" s="110">
        <f>SUM(T787,U787,V787)</f>
        <v>54496.009607739994</v>
      </c>
      <c r="T787" s="2">
        <v>38630.899989999998</v>
      </c>
      <c r="U787" s="2">
        <v>15849.22400774</v>
      </c>
      <c r="V787" s="2">
        <v>15.88561</v>
      </c>
      <c r="W787" s="29">
        <f>SUM(X787,Y787,Z787)</f>
        <v>23954.334997739999</v>
      </c>
      <c r="X787" s="111">
        <v>16166.071019999999</v>
      </c>
      <c r="Y787" s="111">
        <v>7780.4711977399993</v>
      </c>
      <c r="Z787" s="111">
        <v>7.7927799999999996</v>
      </c>
      <c r="AA787" s="103">
        <f t="shared" si="426"/>
        <v>0</v>
      </c>
      <c r="AB787" s="2">
        <f t="shared" si="437"/>
        <v>0</v>
      </c>
      <c r="AC787" s="110">
        <f t="shared" si="438"/>
        <v>0</v>
      </c>
      <c r="AD787" s="112">
        <f t="shared" si="438"/>
        <v>0</v>
      </c>
      <c r="AE787" s="29">
        <f t="shared" si="429"/>
        <v>30541.674610000002</v>
      </c>
      <c r="AF787" s="111">
        <f>SUM(AF788:AF791)</f>
        <v>22464.828969999999</v>
      </c>
      <c r="AG787" s="29">
        <f t="shared" ref="AG787:AH787" si="444">SUM(AG788:AG791)</f>
        <v>8068.75281</v>
      </c>
      <c r="AH787" s="113">
        <f t="shared" si="444"/>
        <v>8.0928299999999993</v>
      </c>
      <c r="AI787" s="29"/>
      <c r="AJ787" s="29"/>
      <c r="AL787" s="3"/>
      <c r="AM787" s="3"/>
    </row>
    <row r="788" spans="1:39" ht="19.899999999999999" customHeight="1" x14ac:dyDescent="0.2">
      <c r="A788" s="86"/>
      <c r="B788" s="121" t="s">
        <v>24</v>
      </c>
      <c r="C788" s="2">
        <v>4500</v>
      </c>
      <c r="D788" s="2">
        <f>C788</f>
        <v>4500</v>
      </c>
      <c r="E788" s="2">
        <v>4500</v>
      </c>
      <c r="F788" s="2">
        <v>4500</v>
      </c>
      <c r="G788" s="110">
        <f t="shared" si="423"/>
        <v>0</v>
      </c>
      <c r="H788" s="2"/>
      <c r="I788" s="2"/>
      <c r="J788" s="2"/>
      <c r="K788" s="110">
        <f t="shared" si="424"/>
        <v>0</v>
      </c>
      <c r="L788" s="2"/>
      <c r="M788" s="110"/>
      <c r="N788" s="112"/>
      <c r="O788" s="110">
        <f t="shared" si="425"/>
        <v>0</v>
      </c>
      <c r="P788" s="2">
        <v>0</v>
      </c>
      <c r="Q788" s="2">
        <v>0</v>
      </c>
      <c r="R788" s="2">
        <v>0</v>
      </c>
      <c r="S788" s="110">
        <v>0</v>
      </c>
      <c r="T788" s="2" t="s">
        <v>128</v>
      </c>
      <c r="U788" s="2" t="s">
        <v>128</v>
      </c>
      <c r="V788" s="2" t="s">
        <v>128</v>
      </c>
      <c r="W788" s="110">
        <v>0</v>
      </c>
      <c r="X788" s="2" t="s">
        <v>128</v>
      </c>
      <c r="Y788" s="2" t="s">
        <v>128</v>
      </c>
      <c r="Z788" s="2" t="s">
        <v>128</v>
      </c>
      <c r="AA788" s="103">
        <f t="shared" si="426"/>
        <v>0</v>
      </c>
      <c r="AB788" s="2">
        <f t="shared" si="437"/>
        <v>0</v>
      </c>
      <c r="AC788" s="110">
        <f t="shared" si="438"/>
        <v>0</v>
      </c>
      <c r="AD788" s="112">
        <f t="shared" si="438"/>
        <v>0</v>
      </c>
      <c r="AE788" s="110">
        <f t="shared" si="429"/>
        <v>0</v>
      </c>
      <c r="AF788" s="2">
        <v>0</v>
      </c>
      <c r="AG788" s="110">
        <v>0</v>
      </c>
      <c r="AH788" s="112">
        <v>0</v>
      </c>
      <c r="AI788" s="110"/>
      <c r="AJ788" s="110"/>
      <c r="AL788" s="3"/>
      <c r="AM788" s="3"/>
    </row>
    <row r="789" spans="1:39" ht="19.899999999999999" customHeight="1" x14ac:dyDescent="0.2">
      <c r="A789" s="86"/>
      <c r="B789" s="121" t="s">
        <v>25</v>
      </c>
      <c r="C789" s="2">
        <v>181004.76125000001</v>
      </c>
      <c r="D789" s="2"/>
      <c r="E789" s="2">
        <v>0</v>
      </c>
      <c r="F789" s="2">
        <v>0</v>
      </c>
      <c r="G789" s="110">
        <f t="shared" si="423"/>
        <v>0</v>
      </c>
      <c r="H789" s="2"/>
      <c r="I789" s="2"/>
      <c r="J789" s="2"/>
      <c r="K789" s="110">
        <f t="shared" si="424"/>
        <v>0</v>
      </c>
      <c r="L789" s="2"/>
      <c r="M789" s="110"/>
      <c r="N789" s="112"/>
      <c r="O789" s="110">
        <f t="shared" si="425"/>
        <v>53285.581540000006</v>
      </c>
      <c r="P789" s="2">
        <v>38630.9</v>
      </c>
      <c r="Q789" s="2">
        <v>14640.01606</v>
      </c>
      <c r="R789" s="2">
        <v>14.665480000000001</v>
      </c>
      <c r="S789" s="110">
        <v>53285.581527739989</v>
      </c>
      <c r="T789" s="2">
        <v>38630.899989999998</v>
      </c>
      <c r="U789" s="2">
        <v>14640.01605774</v>
      </c>
      <c r="V789" s="2">
        <v>14.665480000000001</v>
      </c>
      <c r="W789" s="110">
        <v>23285.581529999996</v>
      </c>
      <c r="X789" s="2">
        <v>16166.071019999999</v>
      </c>
      <c r="Y789" s="2">
        <v>7112.3864777399995</v>
      </c>
      <c r="Z789" s="2">
        <v>7.1240299999999994</v>
      </c>
      <c r="AA789" s="103">
        <f t="shared" si="426"/>
        <v>0</v>
      </c>
      <c r="AB789" s="2">
        <f t="shared" si="437"/>
        <v>0</v>
      </c>
      <c r="AC789" s="110">
        <f t="shared" si="438"/>
        <v>0</v>
      </c>
      <c r="AD789" s="112">
        <f t="shared" si="438"/>
        <v>0</v>
      </c>
      <c r="AE789" s="110">
        <f t="shared" si="429"/>
        <v>30000</v>
      </c>
      <c r="AF789" s="2">
        <v>22464.828969999999</v>
      </c>
      <c r="AG789" s="110">
        <v>7527.6295799999998</v>
      </c>
      <c r="AH789" s="112">
        <v>7.5414500000000002</v>
      </c>
      <c r="AI789" s="110"/>
      <c r="AJ789" s="110"/>
      <c r="AL789" s="3"/>
      <c r="AM789" s="3"/>
    </row>
    <row r="790" spans="1:39" ht="19.899999999999999" customHeight="1" x14ac:dyDescent="0.2">
      <c r="A790" s="86"/>
      <c r="B790" s="121" t="s">
        <v>26</v>
      </c>
      <c r="C790" s="2">
        <v>16889.8</v>
      </c>
      <c r="D790" s="2"/>
      <c r="E790" s="2">
        <v>0</v>
      </c>
      <c r="F790" s="2">
        <v>0</v>
      </c>
      <c r="G790" s="110">
        <f t="shared" si="423"/>
        <v>0</v>
      </c>
      <c r="H790" s="2"/>
      <c r="I790" s="2"/>
      <c r="J790" s="2"/>
      <c r="K790" s="110">
        <f t="shared" si="424"/>
        <v>0</v>
      </c>
      <c r="L790" s="2"/>
      <c r="M790" s="110"/>
      <c r="N790" s="112"/>
      <c r="O790" s="110">
        <f t="shared" si="425"/>
        <v>0</v>
      </c>
      <c r="P790" s="2">
        <v>0</v>
      </c>
      <c r="Q790" s="2">
        <v>0</v>
      </c>
      <c r="R790" s="2">
        <v>0</v>
      </c>
      <c r="S790" s="110">
        <v>0</v>
      </c>
      <c r="T790" s="2" t="s">
        <v>128</v>
      </c>
      <c r="U790" s="2" t="s">
        <v>128</v>
      </c>
      <c r="V790" s="2" t="s">
        <v>128</v>
      </c>
      <c r="W790" s="110">
        <v>0</v>
      </c>
      <c r="X790" s="2" t="s">
        <v>128</v>
      </c>
      <c r="Y790" s="2" t="s">
        <v>128</v>
      </c>
      <c r="Z790" s="2" t="s">
        <v>128</v>
      </c>
      <c r="AA790" s="103">
        <f t="shared" si="426"/>
        <v>0</v>
      </c>
      <c r="AB790" s="2">
        <f t="shared" si="437"/>
        <v>0</v>
      </c>
      <c r="AC790" s="110">
        <f t="shared" si="438"/>
        <v>0</v>
      </c>
      <c r="AD790" s="112">
        <f t="shared" si="438"/>
        <v>0</v>
      </c>
      <c r="AE790" s="110">
        <f t="shared" si="429"/>
        <v>0</v>
      </c>
      <c r="AF790" s="2">
        <v>0</v>
      </c>
      <c r="AG790" s="110">
        <v>0</v>
      </c>
      <c r="AH790" s="112">
        <v>0</v>
      </c>
      <c r="AI790" s="110"/>
      <c r="AJ790" s="110"/>
      <c r="AL790" s="3"/>
      <c r="AM790" s="3"/>
    </row>
    <row r="791" spans="1:39" ht="19.899999999999999" customHeight="1" x14ac:dyDescent="0.2">
      <c r="A791" s="86"/>
      <c r="B791" s="121" t="s">
        <v>27</v>
      </c>
      <c r="C791" s="2">
        <v>6523.5353599999999</v>
      </c>
      <c r="D791" s="2">
        <f>C791</f>
        <v>6523.5353599999999</v>
      </c>
      <c r="E791" s="2">
        <v>199.98</v>
      </c>
      <c r="F791" s="2">
        <v>199.98</v>
      </c>
      <c r="G791" s="110">
        <f t="shared" si="423"/>
        <v>0</v>
      </c>
      <c r="H791" s="2"/>
      <c r="I791" s="2"/>
      <c r="J791" s="2"/>
      <c r="K791" s="110">
        <f t="shared" si="424"/>
        <v>0</v>
      </c>
      <c r="L791" s="2"/>
      <c r="M791" s="110"/>
      <c r="N791" s="112"/>
      <c r="O791" s="110">
        <f t="shared" si="425"/>
        <v>1278.318460000002</v>
      </c>
      <c r="P791" s="2">
        <v>0</v>
      </c>
      <c r="Q791" s="2">
        <v>1277.083940000002</v>
      </c>
      <c r="R791" s="2">
        <v>1.2345200000000007</v>
      </c>
      <c r="S791" s="110">
        <f>SUM(T791:V791)</f>
        <v>1210.4280799999999</v>
      </c>
      <c r="T791" s="2">
        <f>SUM(T787)-SUM(T788:T790)</f>
        <v>0</v>
      </c>
      <c r="U791" s="2">
        <f>SUM(U787)-SUM(U788:U790)</f>
        <v>1209.20795</v>
      </c>
      <c r="V791" s="2">
        <f>SUM(V787)-SUM(V788:V790)</f>
        <v>1.2201299999999993</v>
      </c>
      <c r="W791" s="110">
        <f>SUM(X791:Z791)</f>
        <v>668.75346999999988</v>
      </c>
      <c r="X791" s="2">
        <f>SUM(X787)-SUM(X788:X790)</f>
        <v>0</v>
      </c>
      <c r="Y791" s="2">
        <f>SUM(Y787)-SUM(Y788:Y790)</f>
        <v>668.08471999999983</v>
      </c>
      <c r="Z791" s="2">
        <f>SUM(Z787)-SUM(Z788:Z790)</f>
        <v>0.66875000000000018</v>
      </c>
      <c r="AA791" s="103">
        <f t="shared" si="426"/>
        <v>8.8817841970012523E-16</v>
      </c>
      <c r="AB791" s="2">
        <f t="shared" si="437"/>
        <v>0</v>
      </c>
      <c r="AC791" s="110">
        <f t="shared" si="438"/>
        <v>0</v>
      </c>
      <c r="AD791" s="112">
        <f t="shared" si="438"/>
        <v>8.8817841970012523E-16</v>
      </c>
      <c r="AE791" s="110">
        <f t="shared" si="429"/>
        <v>541.67461000000003</v>
      </c>
      <c r="AF791" s="2">
        <v>0</v>
      </c>
      <c r="AG791" s="110">
        <v>541.12323000000004</v>
      </c>
      <c r="AH791" s="112">
        <v>0.55137999999999998</v>
      </c>
      <c r="AI791" s="110"/>
      <c r="AJ791" s="110"/>
      <c r="AL791" s="3"/>
      <c r="AM791" s="3"/>
    </row>
    <row r="792" spans="1:39" ht="57.75" customHeight="1" x14ac:dyDescent="0.2">
      <c r="A792" s="86">
        <v>137</v>
      </c>
      <c r="B792" s="133" t="s">
        <v>96</v>
      </c>
      <c r="C792" s="132">
        <f t="shared" ref="C792:X792" si="445">SUM(C793:C796)</f>
        <v>134860.9</v>
      </c>
      <c r="D792" s="132">
        <f t="shared" si="445"/>
        <v>2970.2</v>
      </c>
      <c r="E792" s="132">
        <f t="shared" si="445"/>
        <v>20491.000000000004</v>
      </c>
      <c r="F792" s="132">
        <f t="shared" si="445"/>
        <v>20491.000000000004</v>
      </c>
      <c r="G792" s="132">
        <f t="shared" si="445"/>
        <v>0</v>
      </c>
      <c r="H792" s="132">
        <f t="shared" si="445"/>
        <v>0</v>
      </c>
      <c r="I792" s="132">
        <f t="shared" si="445"/>
        <v>0</v>
      </c>
      <c r="J792" s="132">
        <f t="shared" si="445"/>
        <v>0</v>
      </c>
      <c r="K792" s="110">
        <f t="shared" ref="K792" si="446">L792+M792+N792</f>
        <v>0</v>
      </c>
      <c r="L792" s="2">
        <f>SUM(L793:L796)</f>
        <v>0</v>
      </c>
      <c r="M792" s="110">
        <f>SUM(M793:M796)</f>
        <v>0</v>
      </c>
      <c r="N792" s="112">
        <f>SUM(N793:N796)</f>
        <v>0</v>
      </c>
      <c r="O792" s="132">
        <f t="shared" si="445"/>
        <v>119400.1</v>
      </c>
      <c r="P792" s="132">
        <f t="shared" si="445"/>
        <v>22770.2</v>
      </c>
      <c r="Q792" s="132">
        <v>96050.1</v>
      </c>
      <c r="R792" s="132">
        <f>R794+R795+R796</f>
        <v>579.80000000000007</v>
      </c>
      <c r="S792" s="110">
        <f>T792+U792+V792</f>
        <v>119104.80924</v>
      </c>
      <c r="T792" s="2">
        <f t="shared" si="445"/>
        <v>22770.19529</v>
      </c>
      <c r="U792" s="2">
        <v>95756.613949999999</v>
      </c>
      <c r="V792" s="2">
        <f>V794+V795+V796</f>
        <v>578</v>
      </c>
      <c r="W792" s="110">
        <f>X792+Y792+Z792</f>
        <v>119104.80924</v>
      </c>
      <c r="X792" s="2">
        <f t="shared" si="445"/>
        <v>22770.19529</v>
      </c>
      <c r="Y792" s="2">
        <f>U792</f>
        <v>95756.613949999999</v>
      </c>
      <c r="Z792" s="2">
        <f>V792</f>
        <v>578</v>
      </c>
      <c r="AA792" s="103">
        <f>AC792</f>
        <v>0</v>
      </c>
      <c r="AB792" s="2">
        <f t="shared" ref="AB792" si="447">X792+H792-L792-(T792-AF792)</f>
        <v>0</v>
      </c>
      <c r="AC792" s="110">
        <f>Y792-U792</f>
        <v>0</v>
      </c>
      <c r="AD792" s="112">
        <f t="shared" ref="AD792" si="448">Z792+J792-N792-(V792-AH792)</f>
        <v>0</v>
      </c>
      <c r="AE792" s="110">
        <f t="shared" ref="AE792" si="449">AF792+AG792+AH792</f>
        <v>0</v>
      </c>
      <c r="AF792" s="2">
        <f>SUM(AF793:AF796)</f>
        <v>0</v>
      </c>
      <c r="AG792" s="110">
        <f>SUM(AG793:AG796)</f>
        <v>0</v>
      </c>
      <c r="AH792" s="112">
        <f>SUM(AH793:AH796)</f>
        <v>0</v>
      </c>
      <c r="AI792" s="103" t="s">
        <v>309</v>
      </c>
      <c r="AJ792" s="103" t="s">
        <v>309</v>
      </c>
      <c r="AL792" s="3"/>
      <c r="AM792" s="3"/>
    </row>
    <row r="793" spans="1:39" ht="19.899999999999999" customHeight="1" x14ac:dyDescent="0.2">
      <c r="A793" s="86"/>
      <c r="B793" s="133" t="s">
        <v>24</v>
      </c>
      <c r="C793" s="134">
        <v>2970.2</v>
      </c>
      <c r="D793" s="134">
        <v>2970.2</v>
      </c>
      <c r="E793" s="134">
        <v>2970.2</v>
      </c>
      <c r="F793" s="134">
        <v>2970.2</v>
      </c>
      <c r="G793" s="110">
        <v>0</v>
      </c>
      <c r="H793" s="2"/>
      <c r="I793" s="2"/>
      <c r="J793" s="2"/>
      <c r="K793" s="110"/>
      <c r="L793" s="2"/>
      <c r="M793" s="110"/>
      <c r="N793" s="112"/>
      <c r="O793" s="110">
        <v>0</v>
      </c>
      <c r="P793" s="2">
        <v>0</v>
      </c>
      <c r="Q793" s="2"/>
      <c r="R793" s="2"/>
      <c r="S793" s="110">
        <f t="shared" ref="S793:S796" si="450">T793+U793+V793</f>
        <v>0</v>
      </c>
      <c r="T793" s="2"/>
      <c r="U793" s="2"/>
      <c r="V793" s="2"/>
      <c r="W793" s="110">
        <f t="shared" ref="W793:W796" si="451">X793+Y793+Z793</f>
        <v>0</v>
      </c>
      <c r="X793" s="2"/>
      <c r="Y793" s="2">
        <f t="shared" ref="Y793:Y796" si="452">U793</f>
        <v>0</v>
      </c>
      <c r="Z793" s="2">
        <f t="shared" ref="Z793:Z796" si="453">V793</f>
        <v>0</v>
      </c>
      <c r="AA793" s="103">
        <f t="shared" ref="AA793:AA796" si="454">AC793</f>
        <v>0</v>
      </c>
      <c r="AB793" s="2"/>
      <c r="AC793" s="110">
        <f t="shared" ref="AC793:AC796" si="455">Y793-U793</f>
        <v>0</v>
      </c>
      <c r="AD793" s="112"/>
      <c r="AE793" s="110">
        <v>0</v>
      </c>
      <c r="AF793" s="2"/>
      <c r="AG793" s="110"/>
      <c r="AH793" s="112"/>
      <c r="AI793" s="110"/>
      <c r="AJ793" s="110"/>
      <c r="AL793" s="3"/>
      <c r="AM793" s="3"/>
    </row>
    <row r="794" spans="1:39" ht="19.899999999999999" customHeight="1" x14ac:dyDescent="0.2">
      <c r="A794" s="86"/>
      <c r="B794" s="133" t="s">
        <v>25</v>
      </c>
      <c r="C794" s="134">
        <v>116240.8</v>
      </c>
      <c r="D794" s="134"/>
      <c r="E794" s="134">
        <v>16723.400000000001</v>
      </c>
      <c r="F794" s="134">
        <v>16723.400000000001</v>
      </c>
      <c r="G794" s="110">
        <v>0</v>
      </c>
      <c r="H794" s="2"/>
      <c r="I794" s="2"/>
      <c r="J794" s="2"/>
      <c r="K794" s="110"/>
      <c r="L794" s="2"/>
      <c r="M794" s="110"/>
      <c r="N794" s="112"/>
      <c r="O794" s="110">
        <f>P794+Q794+R794</f>
        <v>107868.7</v>
      </c>
      <c r="P794" s="2">
        <v>22770.2</v>
      </c>
      <c r="Q794" s="2">
        <v>84587.8</v>
      </c>
      <c r="R794" s="138">
        <v>510.7</v>
      </c>
      <c r="S794" s="110">
        <f t="shared" si="450"/>
        <v>106334.60529000001</v>
      </c>
      <c r="T794" s="2">
        <v>22770.19529</v>
      </c>
      <c r="U794" s="138">
        <v>83063.11</v>
      </c>
      <c r="V794" s="138">
        <v>501.3</v>
      </c>
      <c r="W794" s="110">
        <f t="shared" si="451"/>
        <v>106334.60529000001</v>
      </c>
      <c r="X794" s="2">
        <f>T794</f>
        <v>22770.19529</v>
      </c>
      <c r="Y794" s="2">
        <f t="shared" si="452"/>
        <v>83063.11</v>
      </c>
      <c r="Z794" s="2">
        <f t="shared" si="453"/>
        <v>501.3</v>
      </c>
      <c r="AA794" s="103">
        <f t="shared" si="454"/>
        <v>0</v>
      </c>
      <c r="AB794" s="2"/>
      <c r="AC794" s="110">
        <f t="shared" si="455"/>
        <v>0</v>
      </c>
      <c r="AD794" s="112"/>
      <c r="AE794" s="110">
        <v>0</v>
      </c>
      <c r="AF794" s="2"/>
      <c r="AG794" s="110"/>
      <c r="AH794" s="112"/>
      <c r="AI794" s="110"/>
      <c r="AJ794" s="110"/>
      <c r="AL794" s="3"/>
      <c r="AM794" s="3"/>
    </row>
    <row r="795" spans="1:39" ht="19.899999999999999" customHeight="1" x14ac:dyDescent="0.2">
      <c r="A795" s="86"/>
      <c r="B795" s="133" t="s">
        <v>26</v>
      </c>
      <c r="C795" s="134">
        <v>11053.1</v>
      </c>
      <c r="D795" s="134"/>
      <c r="E795" s="134">
        <v>0</v>
      </c>
      <c r="F795" s="134">
        <v>0</v>
      </c>
      <c r="G795" s="110">
        <v>0</v>
      </c>
      <c r="H795" s="2"/>
      <c r="I795" s="2"/>
      <c r="J795" s="2"/>
      <c r="K795" s="110"/>
      <c r="L795" s="2"/>
      <c r="M795" s="110"/>
      <c r="N795" s="112"/>
      <c r="O795" s="110">
        <f t="shared" ref="O795:O796" si="456">P795+Q795+R795</f>
        <v>7490.5999999999995</v>
      </c>
      <c r="P795" s="2">
        <v>0</v>
      </c>
      <c r="Q795" s="2">
        <v>7445.7</v>
      </c>
      <c r="R795" s="138">
        <v>44.9</v>
      </c>
      <c r="S795" s="110">
        <f t="shared" si="450"/>
        <v>8616.5</v>
      </c>
      <c r="T795" s="2"/>
      <c r="U795" s="138">
        <v>8564.7000000000007</v>
      </c>
      <c r="V795" s="138">
        <v>51.8</v>
      </c>
      <c r="W795" s="110">
        <f t="shared" si="451"/>
        <v>8616.5</v>
      </c>
      <c r="X795" s="2"/>
      <c r="Y795" s="2">
        <f t="shared" si="452"/>
        <v>8564.7000000000007</v>
      </c>
      <c r="Z795" s="2">
        <f t="shared" si="453"/>
        <v>51.8</v>
      </c>
      <c r="AA795" s="103">
        <f t="shared" si="454"/>
        <v>0</v>
      </c>
      <c r="AB795" s="2"/>
      <c r="AC795" s="110">
        <f t="shared" si="455"/>
        <v>0</v>
      </c>
      <c r="AD795" s="112"/>
      <c r="AE795" s="110">
        <v>0</v>
      </c>
      <c r="AF795" s="2"/>
      <c r="AG795" s="110"/>
      <c r="AH795" s="112"/>
      <c r="AI795" s="110"/>
      <c r="AJ795" s="110"/>
      <c r="AL795" s="3"/>
      <c r="AM795" s="3"/>
    </row>
    <row r="796" spans="1:39" ht="19.899999999999999" customHeight="1" x14ac:dyDescent="0.2">
      <c r="A796" s="86"/>
      <c r="B796" s="133" t="s">
        <v>27</v>
      </c>
      <c r="C796" s="134">
        <v>4596.8</v>
      </c>
      <c r="D796" s="134"/>
      <c r="E796" s="134">
        <v>797.4</v>
      </c>
      <c r="F796" s="134">
        <v>797.4</v>
      </c>
      <c r="G796" s="110">
        <v>0</v>
      </c>
      <c r="H796" s="2"/>
      <c r="I796" s="2"/>
      <c r="J796" s="2"/>
      <c r="K796" s="110"/>
      <c r="L796" s="2"/>
      <c r="M796" s="110"/>
      <c r="N796" s="112"/>
      <c r="O796" s="110">
        <f t="shared" si="456"/>
        <v>4040.7999999999997</v>
      </c>
      <c r="P796" s="2">
        <v>0</v>
      </c>
      <c r="Q796" s="2">
        <v>4016.6</v>
      </c>
      <c r="R796" s="138">
        <v>24.2</v>
      </c>
      <c r="S796" s="110">
        <f t="shared" si="450"/>
        <v>4153.7</v>
      </c>
      <c r="T796" s="2"/>
      <c r="U796" s="138">
        <v>4128.8</v>
      </c>
      <c r="V796" s="138">
        <v>24.9</v>
      </c>
      <c r="W796" s="110">
        <f t="shared" si="451"/>
        <v>4153.7</v>
      </c>
      <c r="X796" s="2"/>
      <c r="Y796" s="2">
        <f t="shared" si="452"/>
        <v>4128.8</v>
      </c>
      <c r="Z796" s="2">
        <f t="shared" si="453"/>
        <v>24.9</v>
      </c>
      <c r="AA796" s="103">
        <f t="shared" si="454"/>
        <v>0</v>
      </c>
      <c r="AB796" s="2"/>
      <c r="AC796" s="110">
        <f t="shared" si="455"/>
        <v>0</v>
      </c>
      <c r="AD796" s="112"/>
      <c r="AE796" s="110">
        <v>0</v>
      </c>
      <c r="AF796" s="2"/>
      <c r="AG796" s="110"/>
      <c r="AH796" s="112"/>
      <c r="AI796" s="110"/>
      <c r="AJ796" s="110"/>
      <c r="AL796" s="3"/>
      <c r="AM796" s="3"/>
    </row>
    <row r="797" spans="1:39" ht="77.25" customHeight="1" x14ac:dyDescent="0.2">
      <c r="A797" s="86">
        <v>138</v>
      </c>
      <c r="B797" s="131" t="s">
        <v>97</v>
      </c>
      <c r="C797" s="143">
        <f t="shared" ref="C797:N797" si="457">SUM(C798:C801)</f>
        <v>87289.1</v>
      </c>
      <c r="D797" s="143">
        <f t="shared" si="457"/>
        <v>0</v>
      </c>
      <c r="E797" s="143">
        <f t="shared" si="457"/>
        <v>24469.7</v>
      </c>
      <c r="F797" s="143">
        <f t="shared" si="457"/>
        <v>24469.7</v>
      </c>
      <c r="G797" s="143">
        <f t="shared" si="457"/>
        <v>0</v>
      </c>
      <c r="H797" s="143">
        <f t="shared" si="457"/>
        <v>0</v>
      </c>
      <c r="I797" s="143">
        <f t="shared" si="457"/>
        <v>0</v>
      </c>
      <c r="J797" s="143">
        <f t="shared" si="457"/>
        <v>0</v>
      </c>
      <c r="K797" s="143">
        <f t="shared" si="457"/>
        <v>0</v>
      </c>
      <c r="L797" s="143">
        <f t="shared" si="457"/>
        <v>0</v>
      </c>
      <c r="M797" s="143">
        <f t="shared" si="457"/>
        <v>0</v>
      </c>
      <c r="N797" s="143">
        <f t="shared" si="457"/>
        <v>0</v>
      </c>
      <c r="O797" s="143">
        <f t="shared" ref="O797:Z797" si="458">SUM(O798:O801)</f>
        <v>58880.200000000004</v>
      </c>
      <c r="P797" s="143">
        <f t="shared" si="458"/>
        <v>12316.9</v>
      </c>
      <c r="Q797" s="143">
        <f t="shared" si="458"/>
        <v>33572.1</v>
      </c>
      <c r="R797" s="143">
        <f t="shared" si="458"/>
        <v>12991.2</v>
      </c>
      <c r="S797" s="103">
        <f t="shared" si="458"/>
        <v>57935.345779999996</v>
      </c>
      <c r="T797" s="99">
        <f t="shared" si="458"/>
        <v>12316.9</v>
      </c>
      <c r="U797" s="99">
        <f t="shared" si="458"/>
        <v>32890.858789999998</v>
      </c>
      <c r="V797" s="99">
        <f t="shared" si="458"/>
        <v>12727.58699</v>
      </c>
      <c r="W797" s="103">
        <f t="shared" si="458"/>
        <v>57935.345779999996</v>
      </c>
      <c r="X797" s="99">
        <f t="shared" si="458"/>
        <v>12316.9</v>
      </c>
      <c r="Y797" s="99">
        <f t="shared" si="458"/>
        <v>32890.858789999998</v>
      </c>
      <c r="Z797" s="99">
        <f t="shared" si="458"/>
        <v>12727.58699</v>
      </c>
      <c r="AA797" s="103">
        <f t="shared" ref="AA797:AA805" si="459">AB797+AC797+AD797</f>
        <v>0</v>
      </c>
      <c r="AB797" s="99">
        <f t="shared" ref="AB797:AD812" si="460">X797+H797-L797-(T797-AF797)</f>
        <v>0</v>
      </c>
      <c r="AC797" s="103">
        <f t="shared" si="460"/>
        <v>0</v>
      </c>
      <c r="AD797" s="144">
        <f t="shared" si="460"/>
        <v>0</v>
      </c>
      <c r="AE797" s="103">
        <f t="shared" ref="AE797:AE801" si="461">AF797+AG797+AH797</f>
        <v>0</v>
      </c>
      <c r="AF797" s="99">
        <f>SUM(AF798:AF801)</f>
        <v>0</v>
      </c>
      <c r="AG797" s="103">
        <f>SUM(AG798:AG801)</f>
        <v>0</v>
      </c>
      <c r="AH797" s="144">
        <f>SUM(AH798:AH801)</f>
        <v>0</v>
      </c>
      <c r="AI797" s="145" t="s">
        <v>293</v>
      </c>
      <c r="AJ797" s="145" t="s">
        <v>293</v>
      </c>
      <c r="AL797" s="3"/>
      <c r="AM797" s="3"/>
    </row>
    <row r="798" spans="1:39" ht="19.899999999999999" customHeight="1" x14ac:dyDescent="0.2">
      <c r="A798" s="86"/>
      <c r="B798" s="133" t="s">
        <v>24</v>
      </c>
      <c r="C798" s="146"/>
      <c r="D798" s="134"/>
      <c r="E798" s="134"/>
      <c r="F798" s="134"/>
      <c r="G798" s="110">
        <f>H798+I798+J798</f>
        <v>0</v>
      </c>
      <c r="H798" s="2"/>
      <c r="I798" s="2"/>
      <c r="J798" s="2"/>
      <c r="K798" s="110">
        <f>L798+M798+N798</f>
        <v>0</v>
      </c>
      <c r="L798" s="2"/>
      <c r="M798" s="2"/>
      <c r="N798" s="2"/>
      <c r="O798" s="110">
        <f>P798+Q798+R798</f>
        <v>0</v>
      </c>
      <c r="P798" s="2"/>
      <c r="Q798" s="2"/>
      <c r="R798" s="2"/>
      <c r="S798" s="110">
        <f>T798+U798+V798</f>
        <v>0</v>
      </c>
      <c r="T798" s="2"/>
      <c r="U798" s="2"/>
      <c r="V798" s="2"/>
      <c r="W798" s="110">
        <f>X798+Y798+Z798</f>
        <v>0</v>
      </c>
      <c r="X798" s="2"/>
      <c r="Y798" s="2"/>
      <c r="Z798" s="2"/>
      <c r="AA798" s="103">
        <f t="shared" si="459"/>
        <v>0</v>
      </c>
      <c r="AB798" s="2">
        <f t="shared" si="460"/>
        <v>0</v>
      </c>
      <c r="AC798" s="110">
        <f t="shared" si="460"/>
        <v>0</v>
      </c>
      <c r="AD798" s="112">
        <f t="shared" si="460"/>
        <v>0</v>
      </c>
      <c r="AE798" s="110">
        <f t="shared" si="461"/>
        <v>0</v>
      </c>
      <c r="AF798" s="2"/>
      <c r="AG798" s="110"/>
      <c r="AH798" s="112"/>
      <c r="AI798" s="147"/>
      <c r="AJ798" s="147"/>
      <c r="AL798" s="3"/>
      <c r="AM798" s="3"/>
    </row>
    <row r="799" spans="1:39" ht="19.899999999999999" customHeight="1" x14ac:dyDescent="0.2">
      <c r="A799" s="86"/>
      <c r="B799" s="133" t="s">
        <v>25</v>
      </c>
      <c r="C799" s="139">
        <v>79610.600000000006</v>
      </c>
      <c r="D799" s="134"/>
      <c r="E799" s="148">
        <v>24469.7</v>
      </c>
      <c r="F799" s="148">
        <v>24469.7</v>
      </c>
      <c r="G799" s="110">
        <f>H799+I799+J799</f>
        <v>0</v>
      </c>
      <c r="H799" s="2"/>
      <c r="I799" s="2"/>
      <c r="J799" s="2"/>
      <c r="K799" s="110">
        <f>L799+M799+N799</f>
        <v>0</v>
      </c>
      <c r="L799" s="2"/>
      <c r="M799" s="2"/>
      <c r="N799" s="2"/>
      <c r="O799" s="110">
        <f>P799+Q799+R799</f>
        <v>58775.947190000006</v>
      </c>
      <c r="P799" s="2">
        <v>12316.9</v>
      </c>
      <c r="Q799" s="2">
        <f>33572.1-Q801</f>
        <v>33496.933720000001</v>
      </c>
      <c r="R799" s="2">
        <f>12991.2-R801</f>
        <v>12962.11347</v>
      </c>
      <c r="S799" s="110">
        <f>T799+U799+V799</f>
        <v>51437.217249999994</v>
      </c>
      <c r="T799" s="2">
        <f>12316.9</f>
        <v>12316.9</v>
      </c>
      <c r="U799" s="2">
        <f>32890.85879-U800-U801</f>
        <v>28205.708139999999</v>
      </c>
      <c r="V799" s="2">
        <f>12727.58699-V800-V801</f>
        <v>10914.609109999999</v>
      </c>
      <c r="W799" s="110">
        <f>X799+Y799+Z799</f>
        <v>51437.217249999994</v>
      </c>
      <c r="X799" s="2">
        <f>12316.9</f>
        <v>12316.9</v>
      </c>
      <c r="Y799" s="2">
        <f>32890.85879-Y800-Y801</f>
        <v>28205.708139999999</v>
      </c>
      <c r="Z799" s="2">
        <f>12727.58699-Z800-Z801</f>
        <v>10914.609109999999</v>
      </c>
      <c r="AA799" s="103">
        <f t="shared" si="459"/>
        <v>0</v>
      </c>
      <c r="AB799" s="2">
        <f t="shared" si="460"/>
        <v>0</v>
      </c>
      <c r="AC799" s="110">
        <f>Y799-U799</f>
        <v>0</v>
      </c>
      <c r="AD799" s="112">
        <f t="shared" si="460"/>
        <v>0</v>
      </c>
      <c r="AE799" s="110">
        <f t="shared" si="461"/>
        <v>0</v>
      </c>
      <c r="AF799" s="2"/>
      <c r="AG799" s="110"/>
      <c r="AH799" s="112"/>
      <c r="AI799" s="147"/>
      <c r="AJ799" s="147"/>
      <c r="AL799" s="3"/>
      <c r="AM799" s="3"/>
    </row>
    <row r="800" spans="1:39" ht="19.899999999999999" customHeight="1" x14ac:dyDescent="0.2">
      <c r="A800" s="86"/>
      <c r="B800" s="133" t="s">
        <v>26</v>
      </c>
      <c r="C800" s="139">
        <v>7472.9</v>
      </c>
      <c r="D800" s="134"/>
      <c r="E800" s="148"/>
      <c r="F800" s="148"/>
      <c r="G800" s="110">
        <f>H800+I800+J800</f>
        <v>0</v>
      </c>
      <c r="H800" s="2"/>
      <c r="I800" s="2"/>
      <c r="J800" s="2"/>
      <c r="K800" s="110">
        <f>L800+M800+N800</f>
        <v>0</v>
      </c>
      <c r="L800" s="2"/>
      <c r="M800" s="2"/>
      <c r="N800" s="2"/>
      <c r="O800" s="110">
        <f>P800+Q800+R800</f>
        <v>0</v>
      </c>
      <c r="P800" s="2"/>
      <c r="Q800" s="2"/>
      <c r="R800" s="2"/>
      <c r="S800" s="110">
        <f>T800+U800+V800</f>
        <v>6393.87572</v>
      </c>
      <c r="T800" s="2"/>
      <c r="U800" s="2">
        <v>4609.9843700000001</v>
      </c>
      <c r="V800" s="2">
        <v>1783.8913500000001</v>
      </c>
      <c r="W800" s="110">
        <f>X800+Y800+Z800</f>
        <v>6393.87572</v>
      </c>
      <c r="X800" s="2"/>
      <c r="Y800" s="2">
        <v>4609.9843700000001</v>
      </c>
      <c r="Z800" s="2">
        <v>1783.8913500000001</v>
      </c>
      <c r="AA800" s="110">
        <f t="shared" si="459"/>
        <v>0</v>
      </c>
      <c r="AB800" s="2">
        <f t="shared" si="460"/>
        <v>0</v>
      </c>
      <c r="AC800" s="110">
        <f t="shared" si="460"/>
        <v>0</v>
      </c>
      <c r="AD800" s="112">
        <f t="shared" si="460"/>
        <v>0</v>
      </c>
      <c r="AE800" s="110">
        <f t="shared" si="461"/>
        <v>0</v>
      </c>
      <c r="AF800" s="2"/>
      <c r="AG800" s="110"/>
      <c r="AH800" s="112"/>
      <c r="AI800" s="147"/>
      <c r="AJ800" s="147"/>
      <c r="AL800" s="3"/>
      <c r="AM800" s="3"/>
    </row>
    <row r="801" spans="1:39" ht="19.899999999999999" customHeight="1" x14ac:dyDescent="0.2">
      <c r="A801" s="86"/>
      <c r="B801" s="133" t="s">
        <v>27</v>
      </c>
      <c r="C801" s="139">
        <v>205.6</v>
      </c>
      <c r="D801" s="134"/>
      <c r="E801" s="148"/>
      <c r="F801" s="148"/>
      <c r="G801" s="110">
        <f>H801+I801+J801</f>
        <v>0</v>
      </c>
      <c r="H801" s="2"/>
      <c r="I801" s="2"/>
      <c r="J801" s="2"/>
      <c r="K801" s="110">
        <f>L801+M801+N801</f>
        <v>0</v>
      </c>
      <c r="L801" s="2"/>
      <c r="M801" s="2"/>
      <c r="N801" s="2"/>
      <c r="O801" s="110">
        <f>P801+Q801+R801</f>
        <v>104.25281</v>
      </c>
      <c r="P801" s="2"/>
      <c r="Q801" s="2">
        <v>75.16628</v>
      </c>
      <c r="R801" s="2">
        <v>29.08653</v>
      </c>
      <c r="S801" s="110">
        <f>T801+U801+V801</f>
        <v>104.25281</v>
      </c>
      <c r="T801" s="2"/>
      <c r="U801" s="2">
        <v>75.16628</v>
      </c>
      <c r="V801" s="2">
        <v>29.08653</v>
      </c>
      <c r="W801" s="110">
        <f>X801+Y801+Z801</f>
        <v>104.25281</v>
      </c>
      <c r="X801" s="2"/>
      <c r="Y801" s="2">
        <v>75.16628</v>
      </c>
      <c r="Z801" s="2">
        <v>29.08653</v>
      </c>
      <c r="AA801" s="103">
        <f t="shared" si="459"/>
        <v>0</v>
      </c>
      <c r="AB801" s="2">
        <f t="shared" si="460"/>
        <v>0</v>
      </c>
      <c r="AC801" s="110"/>
      <c r="AD801" s="112"/>
      <c r="AE801" s="110">
        <f t="shared" si="461"/>
        <v>0</v>
      </c>
      <c r="AF801" s="2"/>
      <c r="AG801" s="110"/>
      <c r="AH801" s="112"/>
      <c r="AI801" s="147"/>
      <c r="AJ801" s="147"/>
      <c r="AL801" s="3"/>
      <c r="AM801" s="3"/>
    </row>
    <row r="802" spans="1:39" ht="75.75" customHeight="1" x14ac:dyDescent="0.2">
      <c r="A802" s="86">
        <v>139</v>
      </c>
      <c r="B802" s="131" t="s">
        <v>58</v>
      </c>
      <c r="C802" s="143">
        <f t="shared" ref="C802:N802" si="462">SUM(C803:C806)</f>
        <v>186837.32299999997</v>
      </c>
      <c r="D802" s="143">
        <f t="shared" si="462"/>
        <v>0</v>
      </c>
      <c r="E802" s="143">
        <f t="shared" si="462"/>
        <v>23530.9</v>
      </c>
      <c r="F802" s="143">
        <f t="shared" si="462"/>
        <v>23530.9</v>
      </c>
      <c r="G802" s="143">
        <f t="shared" si="462"/>
        <v>0</v>
      </c>
      <c r="H802" s="143">
        <f t="shared" si="462"/>
        <v>0</v>
      </c>
      <c r="I802" s="143">
        <f t="shared" si="462"/>
        <v>0</v>
      </c>
      <c r="J802" s="143">
        <f t="shared" si="462"/>
        <v>0</v>
      </c>
      <c r="K802" s="143">
        <f t="shared" si="462"/>
        <v>0</v>
      </c>
      <c r="L802" s="143">
        <f t="shared" si="462"/>
        <v>0</v>
      </c>
      <c r="M802" s="143">
        <f t="shared" si="462"/>
        <v>0</v>
      </c>
      <c r="N802" s="143">
        <f t="shared" si="462"/>
        <v>0</v>
      </c>
      <c r="O802" s="143">
        <f t="shared" ref="O802:Z802" si="463">SUM(O803:O806)</f>
        <v>159705.20000000001</v>
      </c>
      <c r="P802" s="143">
        <f t="shared" si="463"/>
        <v>53614.400000000001</v>
      </c>
      <c r="Q802" s="143">
        <f t="shared" si="463"/>
        <v>76491.5</v>
      </c>
      <c r="R802" s="143">
        <f t="shared" si="463"/>
        <v>29599.3</v>
      </c>
      <c r="S802" s="103">
        <f>SUM(S803:S806)</f>
        <v>159341.86429</v>
      </c>
      <c r="T802" s="99">
        <f t="shared" si="463"/>
        <v>53614.400000000001</v>
      </c>
      <c r="U802" s="99">
        <f t="shared" si="463"/>
        <v>76229.512149999995</v>
      </c>
      <c r="V802" s="99">
        <f>SUM(V803:V806)</f>
        <v>29497.952140000005</v>
      </c>
      <c r="W802" s="103">
        <f t="shared" si="463"/>
        <v>159341.86429</v>
      </c>
      <c r="X802" s="99">
        <f t="shared" si="463"/>
        <v>53614.400000000001</v>
      </c>
      <c r="Y802" s="99">
        <f t="shared" si="463"/>
        <v>76229.512149999995</v>
      </c>
      <c r="Z802" s="99">
        <f t="shared" si="463"/>
        <v>29497.952140000005</v>
      </c>
      <c r="AA802" s="103">
        <f t="shared" si="459"/>
        <v>0</v>
      </c>
      <c r="AB802" s="99">
        <f t="shared" si="460"/>
        <v>0</v>
      </c>
      <c r="AC802" s="103">
        <f t="shared" si="460"/>
        <v>0</v>
      </c>
      <c r="AD802" s="144">
        <f t="shared" si="460"/>
        <v>0</v>
      </c>
      <c r="AE802" s="103">
        <f>SUM(AE803:AE806)</f>
        <v>0</v>
      </c>
      <c r="AF802" s="99">
        <f>SUM(AF803:AF806)</f>
        <v>0</v>
      </c>
      <c r="AG802" s="103">
        <f>SUM(AG803:AG806)</f>
        <v>0</v>
      </c>
      <c r="AH802" s="144">
        <f>SUM(AH803:AH806)</f>
        <v>0</v>
      </c>
      <c r="AI802" s="145" t="s">
        <v>290</v>
      </c>
      <c r="AJ802" s="145" t="s">
        <v>290</v>
      </c>
      <c r="AL802" s="3"/>
      <c r="AM802" s="3"/>
    </row>
    <row r="803" spans="1:39" ht="19.899999999999999" customHeight="1" x14ac:dyDescent="0.2">
      <c r="A803" s="86"/>
      <c r="B803" s="133" t="s">
        <v>24</v>
      </c>
      <c r="C803" s="146"/>
      <c r="D803" s="134"/>
      <c r="E803" s="134"/>
      <c r="F803" s="134"/>
      <c r="G803" s="110">
        <f>H803+I803+J803</f>
        <v>0</v>
      </c>
      <c r="H803" s="2"/>
      <c r="I803" s="2"/>
      <c r="J803" s="2"/>
      <c r="K803" s="110">
        <f>L803+M803+N803</f>
        <v>0</v>
      </c>
      <c r="L803" s="2"/>
      <c r="M803" s="2"/>
      <c r="N803" s="2"/>
      <c r="O803" s="110">
        <f>P803+Q803+R803</f>
        <v>0</v>
      </c>
      <c r="P803" s="2"/>
      <c r="Q803" s="2"/>
      <c r="R803" s="2"/>
      <c r="S803" s="110">
        <f>T803+U803+V803</f>
        <v>0</v>
      </c>
      <c r="T803" s="2"/>
      <c r="U803" s="2"/>
      <c r="V803" s="2"/>
      <c r="W803" s="110">
        <f>X803+Y803+Z803</f>
        <v>0</v>
      </c>
      <c r="X803" s="2"/>
      <c r="Y803" s="2"/>
      <c r="Z803" s="2"/>
      <c r="AA803" s="103">
        <f t="shared" si="459"/>
        <v>0</v>
      </c>
      <c r="AB803" s="2">
        <f t="shared" si="460"/>
        <v>0</v>
      </c>
      <c r="AC803" s="110">
        <f t="shared" si="460"/>
        <v>0</v>
      </c>
      <c r="AD803" s="112">
        <f t="shared" si="460"/>
        <v>0</v>
      </c>
      <c r="AE803" s="110">
        <f>AF803+AG803+AH803</f>
        <v>0</v>
      </c>
      <c r="AF803" s="2"/>
      <c r="AG803" s="110"/>
      <c r="AH803" s="112"/>
      <c r="AI803" s="147"/>
      <c r="AJ803" s="147"/>
      <c r="AL803" s="3"/>
      <c r="AM803" s="3"/>
    </row>
    <row r="804" spans="1:39" ht="19.899999999999999" customHeight="1" x14ac:dyDescent="0.2">
      <c r="A804" s="86"/>
      <c r="B804" s="133" t="s">
        <v>25</v>
      </c>
      <c r="C804" s="139">
        <v>171428.3</v>
      </c>
      <c r="D804" s="134"/>
      <c r="E804" s="148">
        <v>23530.9</v>
      </c>
      <c r="F804" s="148">
        <v>23530.9</v>
      </c>
      <c r="G804" s="110">
        <f>H804+I804+J804</f>
        <v>0</v>
      </c>
      <c r="H804" s="2"/>
      <c r="I804" s="2"/>
      <c r="J804" s="2"/>
      <c r="K804" s="110">
        <f>L804+M804+N804</f>
        <v>0</v>
      </c>
      <c r="L804" s="2"/>
      <c r="M804" s="2"/>
      <c r="N804" s="2"/>
      <c r="O804" s="110">
        <f>P804+Q804+R804</f>
        <v>155466.59792</v>
      </c>
      <c r="P804" s="2">
        <v>53614.400000000001</v>
      </c>
      <c r="Q804" s="2">
        <f>76491.5-Q806</f>
        <v>73431.280799999993</v>
      </c>
      <c r="R804" s="2">
        <f>29599.3-R806</f>
        <v>28420.917119999998</v>
      </c>
      <c r="S804" s="110">
        <f>T804+U804+V804</f>
        <v>144545.80430000002</v>
      </c>
      <c r="T804" s="2">
        <v>53614.400000000001</v>
      </c>
      <c r="U804" s="2">
        <f>76229.51215-U805-U806</f>
        <v>65561.552899999995</v>
      </c>
      <c r="V804" s="2">
        <f>29497.95214-V805-V806</f>
        <v>25369.851400000003</v>
      </c>
      <c r="W804" s="110">
        <f>X804+Y804+Z804</f>
        <v>144545.80430000002</v>
      </c>
      <c r="X804" s="2">
        <v>53614.400000000001</v>
      </c>
      <c r="Y804" s="2">
        <f>76229.51215-Y805-Y806</f>
        <v>65561.552899999995</v>
      </c>
      <c r="Z804" s="2">
        <f>29497.95214-Z805-Z806</f>
        <v>25369.851400000003</v>
      </c>
      <c r="AA804" s="103">
        <f t="shared" si="459"/>
        <v>0</v>
      </c>
      <c r="AB804" s="2">
        <f t="shared" si="460"/>
        <v>0</v>
      </c>
      <c r="AC804" s="110">
        <f t="shared" si="460"/>
        <v>0</v>
      </c>
      <c r="AD804" s="112">
        <f t="shared" si="460"/>
        <v>0</v>
      </c>
      <c r="AE804" s="110">
        <f>AF804+AG804+AH804</f>
        <v>0</v>
      </c>
      <c r="AF804" s="2"/>
      <c r="AG804" s="110"/>
      <c r="AH804" s="112"/>
      <c r="AI804" s="147"/>
      <c r="AJ804" s="147"/>
      <c r="AL804" s="3"/>
      <c r="AM804" s="3"/>
    </row>
    <row r="805" spans="1:39" ht="19.899999999999999" customHeight="1" x14ac:dyDescent="0.2">
      <c r="A805" s="86"/>
      <c r="B805" s="133" t="s">
        <v>26</v>
      </c>
      <c r="C805" s="139">
        <v>12387.022999999999</v>
      </c>
      <c r="D805" s="134"/>
      <c r="E805" s="148"/>
      <c r="F805" s="148"/>
      <c r="G805" s="110">
        <f>H805+I805+J805</f>
        <v>0</v>
      </c>
      <c r="H805" s="2"/>
      <c r="I805" s="2"/>
      <c r="J805" s="2"/>
      <c r="K805" s="110">
        <f>L805+M805+N805</f>
        <v>0</v>
      </c>
      <c r="L805" s="2"/>
      <c r="M805" s="2"/>
      <c r="N805" s="2"/>
      <c r="O805" s="110">
        <f>P805+Q805+R805</f>
        <v>0</v>
      </c>
      <c r="P805" s="2"/>
      <c r="Q805" s="2"/>
      <c r="R805" s="2"/>
      <c r="S805" s="110">
        <f>T805+U805+V805</f>
        <v>10582.122220000001</v>
      </c>
      <c r="T805" s="2"/>
      <c r="U805" s="2">
        <v>7629.7101300000004</v>
      </c>
      <c r="V805" s="2">
        <v>2952.4120899999998</v>
      </c>
      <c r="W805" s="110">
        <f>X805+Y805+Z805</f>
        <v>10582.122220000001</v>
      </c>
      <c r="X805" s="2"/>
      <c r="Y805" s="2">
        <v>7629.7101300000004</v>
      </c>
      <c r="Z805" s="2">
        <v>2952.4120899999998</v>
      </c>
      <c r="AA805" s="103">
        <f t="shared" si="459"/>
        <v>0</v>
      </c>
      <c r="AB805" s="2">
        <f t="shared" si="460"/>
        <v>0</v>
      </c>
      <c r="AC805" s="110">
        <f t="shared" si="460"/>
        <v>0</v>
      </c>
      <c r="AD805" s="112">
        <f t="shared" si="460"/>
        <v>0</v>
      </c>
      <c r="AE805" s="110">
        <f>AF805+AG805+AH805</f>
        <v>0</v>
      </c>
      <c r="AF805" s="2"/>
      <c r="AG805" s="110"/>
      <c r="AH805" s="112"/>
      <c r="AI805" s="147"/>
      <c r="AJ805" s="147"/>
      <c r="AL805" s="3"/>
      <c r="AM805" s="3"/>
    </row>
    <row r="806" spans="1:39" ht="19.899999999999999" customHeight="1" x14ac:dyDescent="0.2">
      <c r="A806" s="86"/>
      <c r="B806" s="133" t="s">
        <v>27</v>
      </c>
      <c r="C806" s="139">
        <v>3022</v>
      </c>
      <c r="D806" s="134"/>
      <c r="E806" s="148"/>
      <c r="F806" s="148"/>
      <c r="G806" s="110">
        <f>H806+I806+J806</f>
        <v>0</v>
      </c>
      <c r="H806" s="2"/>
      <c r="I806" s="2"/>
      <c r="J806" s="2"/>
      <c r="K806" s="110">
        <f>L806+M806+N806</f>
        <v>0</v>
      </c>
      <c r="L806" s="2"/>
      <c r="M806" s="2"/>
      <c r="N806" s="2"/>
      <c r="O806" s="110">
        <f>P806+Q806+R806</f>
        <v>4238.6020799999997</v>
      </c>
      <c r="P806" s="2"/>
      <c r="Q806" s="2">
        <v>3060.2192</v>
      </c>
      <c r="R806" s="2">
        <v>1178.3828799999999</v>
      </c>
      <c r="S806" s="110">
        <f>T806+U806+V806</f>
        <v>4213.9377700000005</v>
      </c>
      <c r="T806" s="2"/>
      <c r="U806" s="2">
        <v>3038.2491199999999</v>
      </c>
      <c r="V806" s="2">
        <v>1175.6886500000001</v>
      </c>
      <c r="W806" s="110">
        <f>X806+Y806+Z806</f>
        <v>4213.9377700000005</v>
      </c>
      <c r="X806" s="2"/>
      <c r="Y806" s="2">
        <v>3038.2491199999999</v>
      </c>
      <c r="Z806" s="2">
        <v>1175.6886500000001</v>
      </c>
      <c r="AA806" s="103">
        <f>AB806+AC806+AD806</f>
        <v>0</v>
      </c>
      <c r="AB806" s="2">
        <f t="shared" si="460"/>
        <v>0</v>
      </c>
      <c r="AC806" s="110"/>
      <c r="AD806" s="112"/>
      <c r="AE806" s="110"/>
      <c r="AF806" s="2"/>
      <c r="AG806" s="110"/>
      <c r="AH806" s="112"/>
      <c r="AI806" s="147"/>
      <c r="AJ806" s="147"/>
      <c r="AL806" s="3"/>
      <c r="AM806" s="3"/>
    </row>
    <row r="807" spans="1:39" ht="77.25" customHeight="1" x14ac:dyDescent="0.2">
      <c r="A807" s="86">
        <v>140</v>
      </c>
      <c r="B807" s="149" t="s">
        <v>59</v>
      </c>
      <c r="C807" s="143">
        <f t="shared" ref="C807:N807" si="464">SUM(C808:C811)</f>
        <v>125476.49999999999</v>
      </c>
      <c r="D807" s="143">
        <f t="shared" si="464"/>
        <v>0</v>
      </c>
      <c r="E807" s="143">
        <f t="shared" si="464"/>
        <v>0</v>
      </c>
      <c r="F807" s="143">
        <f t="shared" si="464"/>
        <v>0</v>
      </c>
      <c r="G807" s="143">
        <f t="shared" si="464"/>
        <v>0</v>
      </c>
      <c r="H807" s="143">
        <f t="shared" si="464"/>
        <v>0</v>
      </c>
      <c r="I807" s="143">
        <f t="shared" si="464"/>
        <v>0</v>
      </c>
      <c r="J807" s="143">
        <f t="shared" si="464"/>
        <v>0</v>
      </c>
      <c r="K807" s="143">
        <f t="shared" si="464"/>
        <v>0</v>
      </c>
      <c r="L807" s="143">
        <f t="shared" si="464"/>
        <v>0</v>
      </c>
      <c r="M807" s="143">
        <f t="shared" si="464"/>
        <v>0</v>
      </c>
      <c r="N807" s="143">
        <f t="shared" si="464"/>
        <v>0</v>
      </c>
      <c r="O807" s="143">
        <f t="shared" ref="O807:Z807" si="465">SUM(O808:O811)</f>
        <v>118957.79999999999</v>
      </c>
      <c r="P807" s="143">
        <f t="shared" si="465"/>
        <v>60289.4</v>
      </c>
      <c r="Q807" s="143">
        <f t="shared" si="465"/>
        <v>42299.9</v>
      </c>
      <c r="R807" s="143">
        <f t="shared" si="465"/>
        <v>16368.5</v>
      </c>
      <c r="S807" s="103">
        <f t="shared" si="465"/>
        <v>117975.04729</v>
      </c>
      <c r="T807" s="99">
        <f t="shared" si="465"/>
        <v>60289.4</v>
      </c>
      <c r="U807" s="99">
        <f t="shared" si="465"/>
        <v>41591.365189999997</v>
      </c>
      <c r="V807" s="99">
        <f t="shared" si="465"/>
        <v>16094.2821</v>
      </c>
      <c r="W807" s="103">
        <f t="shared" si="465"/>
        <v>117975.04729</v>
      </c>
      <c r="X807" s="99">
        <f t="shared" si="465"/>
        <v>60289.4</v>
      </c>
      <c r="Y807" s="99">
        <f t="shared" si="465"/>
        <v>41591.365189999997</v>
      </c>
      <c r="Z807" s="99">
        <f t="shared" si="465"/>
        <v>16094.2821</v>
      </c>
      <c r="AA807" s="103">
        <f t="shared" ref="AA807:AA826" si="466">AB807+AC807+AD807</f>
        <v>0</v>
      </c>
      <c r="AB807" s="99">
        <f t="shared" si="460"/>
        <v>0</v>
      </c>
      <c r="AC807" s="103">
        <f t="shared" si="460"/>
        <v>0</v>
      </c>
      <c r="AD807" s="144">
        <f t="shared" si="460"/>
        <v>0</v>
      </c>
      <c r="AE807" s="103">
        <f>SUM(AE808:AE811)</f>
        <v>0</v>
      </c>
      <c r="AF807" s="99">
        <f>SUM(AF808:AF811)</f>
        <v>0</v>
      </c>
      <c r="AG807" s="103">
        <f>SUM(AG808:AG811)</f>
        <v>0</v>
      </c>
      <c r="AH807" s="144">
        <f>SUM(AH808:AH811)</f>
        <v>0</v>
      </c>
      <c r="AI807" s="145" t="s">
        <v>292</v>
      </c>
      <c r="AJ807" s="145" t="s">
        <v>292</v>
      </c>
      <c r="AL807" s="3"/>
      <c r="AM807" s="3"/>
    </row>
    <row r="808" spans="1:39" ht="19.899999999999999" customHeight="1" x14ac:dyDescent="0.2">
      <c r="A808" s="86"/>
      <c r="B808" s="133" t="s">
        <v>24</v>
      </c>
      <c r="C808" s="139"/>
      <c r="D808" s="134"/>
      <c r="E808" s="134"/>
      <c r="F808" s="134"/>
      <c r="G808" s="110">
        <f>H808+I808+J808</f>
        <v>0</v>
      </c>
      <c r="H808" s="2"/>
      <c r="I808" s="2"/>
      <c r="J808" s="2"/>
      <c r="K808" s="110">
        <f>L808+M808+N808</f>
        <v>0</v>
      </c>
      <c r="L808" s="2"/>
      <c r="M808" s="2"/>
      <c r="N808" s="2"/>
      <c r="O808" s="110">
        <f>P808+Q808+R808</f>
        <v>0</v>
      </c>
      <c r="P808" s="2"/>
      <c r="Q808" s="2"/>
      <c r="R808" s="2"/>
      <c r="S808" s="110">
        <f>T808+U808+V808</f>
        <v>0</v>
      </c>
      <c r="T808" s="2"/>
      <c r="U808" s="2"/>
      <c r="V808" s="2"/>
      <c r="W808" s="110">
        <f>X808+Y808+Z808</f>
        <v>0</v>
      </c>
      <c r="X808" s="2"/>
      <c r="Y808" s="2"/>
      <c r="Z808" s="2"/>
      <c r="AA808" s="103">
        <f t="shared" si="466"/>
        <v>0</v>
      </c>
      <c r="AB808" s="2">
        <f t="shared" si="460"/>
        <v>0</v>
      </c>
      <c r="AC808" s="110">
        <f t="shared" si="460"/>
        <v>0</v>
      </c>
      <c r="AD808" s="112">
        <f t="shared" si="460"/>
        <v>0</v>
      </c>
      <c r="AE808" s="110">
        <f>AF808+AG808+AH808</f>
        <v>0</v>
      </c>
      <c r="AF808" s="2"/>
      <c r="AG808" s="110"/>
      <c r="AH808" s="112"/>
      <c r="AI808" s="147"/>
      <c r="AJ808" s="147"/>
      <c r="AL808" s="3"/>
      <c r="AM808" s="3"/>
    </row>
    <row r="809" spans="1:39" ht="19.899999999999999" customHeight="1" x14ac:dyDescent="0.2">
      <c r="A809" s="86"/>
      <c r="B809" s="133" t="s">
        <v>25</v>
      </c>
      <c r="C809" s="139">
        <v>116740.7</v>
      </c>
      <c r="D809" s="134"/>
      <c r="E809" s="134"/>
      <c r="F809" s="134"/>
      <c r="G809" s="110">
        <f>H809+I809+J809</f>
        <v>0</v>
      </c>
      <c r="H809" s="2"/>
      <c r="I809" s="2"/>
      <c r="J809" s="2"/>
      <c r="K809" s="110">
        <f>L809+M809+N809</f>
        <v>0</v>
      </c>
      <c r="L809" s="2"/>
      <c r="M809" s="2"/>
      <c r="N809" s="2"/>
      <c r="O809" s="110">
        <f>P809+Q809+R809</f>
        <v>118885.15817</v>
      </c>
      <c r="P809" s="2">
        <v>60289.4</v>
      </c>
      <c r="Q809" s="2">
        <f>42299.9-Q811</f>
        <v>42247.553039999999</v>
      </c>
      <c r="R809" s="2">
        <f>16368.5-R811</f>
        <v>16348.20513</v>
      </c>
      <c r="S809" s="110">
        <f>T809+U809+V809</f>
        <v>112345.8241</v>
      </c>
      <c r="T809" s="2">
        <v>60289.4</v>
      </c>
      <c r="U809" s="2">
        <f>41591.36519-U810-U811</f>
        <v>37532.695240000001</v>
      </c>
      <c r="V809" s="2">
        <f>16094.2821-V810-V811</f>
        <v>14523.728859999999</v>
      </c>
      <c r="W809" s="110">
        <f>X809+Y809+Z809</f>
        <v>112345.8241</v>
      </c>
      <c r="X809" s="2">
        <v>60289.4</v>
      </c>
      <c r="Y809" s="2">
        <f>41591.36519-Y810-Y811</f>
        <v>37532.695240000001</v>
      </c>
      <c r="Z809" s="2">
        <f>16094.2821-Z810-Z811</f>
        <v>14523.728859999999</v>
      </c>
      <c r="AA809" s="103">
        <f t="shared" si="466"/>
        <v>0</v>
      </c>
      <c r="AB809" s="2">
        <f t="shared" si="460"/>
        <v>0</v>
      </c>
      <c r="AC809" s="110">
        <f t="shared" si="460"/>
        <v>0</v>
      </c>
      <c r="AD809" s="112">
        <f t="shared" si="460"/>
        <v>0</v>
      </c>
      <c r="AE809" s="110">
        <f>AF809+AG809+AH809</f>
        <v>0</v>
      </c>
      <c r="AF809" s="2"/>
      <c r="AG809" s="110"/>
      <c r="AH809" s="112"/>
      <c r="AI809" s="147"/>
      <c r="AJ809" s="147"/>
      <c r="AL809" s="3"/>
      <c r="AM809" s="3"/>
    </row>
    <row r="810" spans="1:39" ht="19.899999999999999" customHeight="1" x14ac:dyDescent="0.2">
      <c r="A810" s="86"/>
      <c r="B810" s="133" t="s">
        <v>26</v>
      </c>
      <c r="C810" s="139">
        <v>8607.4</v>
      </c>
      <c r="D810" s="134"/>
      <c r="E810" s="134"/>
      <c r="F810" s="134"/>
      <c r="G810" s="110">
        <f>H810+I810+J810</f>
        <v>0</v>
      </c>
      <c r="H810" s="2"/>
      <c r="I810" s="2"/>
      <c r="J810" s="2"/>
      <c r="K810" s="110">
        <f>L810+M810+N810</f>
        <v>0</v>
      </c>
      <c r="L810" s="2"/>
      <c r="M810" s="2"/>
      <c r="N810" s="2"/>
      <c r="O810" s="110">
        <f>P810+Q810+R810</f>
        <v>0</v>
      </c>
      <c r="P810" s="2"/>
      <c r="Q810" s="2"/>
      <c r="R810" s="2"/>
      <c r="S810" s="110">
        <f>T810+U810+V810</f>
        <v>5556.9252200000001</v>
      </c>
      <c r="T810" s="2"/>
      <c r="U810" s="2">
        <v>4006.5431100000001</v>
      </c>
      <c r="V810" s="2">
        <v>1550.38211</v>
      </c>
      <c r="W810" s="110">
        <f>X810+Y810+Z810</f>
        <v>5556.9252200000001</v>
      </c>
      <c r="X810" s="2"/>
      <c r="Y810" s="2">
        <v>4006.5431100000001</v>
      </c>
      <c r="Z810" s="2">
        <v>1550.38211</v>
      </c>
      <c r="AA810" s="103">
        <f t="shared" si="466"/>
        <v>0</v>
      </c>
      <c r="AB810" s="2">
        <f t="shared" si="460"/>
        <v>0</v>
      </c>
      <c r="AC810" s="110">
        <f t="shared" si="460"/>
        <v>0</v>
      </c>
      <c r="AD810" s="112">
        <f t="shared" si="460"/>
        <v>0</v>
      </c>
      <c r="AE810" s="110">
        <f>AF810+AG810+AH810</f>
        <v>0</v>
      </c>
      <c r="AF810" s="2"/>
      <c r="AG810" s="110"/>
      <c r="AH810" s="112"/>
      <c r="AI810" s="147"/>
      <c r="AJ810" s="147"/>
      <c r="AL810" s="3"/>
      <c r="AM810" s="3"/>
    </row>
    <row r="811" spans="1:39" ht="19.899999999999999" customHeight="1" x14ac:dyDescent="0.2">
      <c r="A811" s="86"/>
      <c r="B811" s="133" t="s">
        <v>27</v>
      </c>
      <c r="C811" s="139">
        <v>128.4</v>
      </c>
      <c r="D811" s="134"/>
      <c r="E811" s="134"/>
      <c r="F811" s="134"/>
      <c r="G811" s="110">
        <f>H811+I811+J811</f>
        <v>0</v>
      </c>
      <c r="H811" s="2"/>
      <c r="I811" s="2"/>
      <c r="J811" s="2"/>
      <c r="K811" s="110">
        <f>L811+M811+N811</f>
        <v>0</v>
      </c>
      <c r="L811" s="2"/>
      <c r="M811" s="2"/>
      <c r="N811" s="2"/>
      <c r="O811" s="110">
        <f>P811+Q811+R811</f>
        <v>72.641829999999999</v>
      </c>
      <c r="P811" s="2"/>
      <c r="Q811" s="2">
        <v>52.346960000000003</v>
      </c>
      <c r="R811" s="2">
        <v>20.29487</v>
      </c>
      <c r="S811" s="110">
        <f>T811+U811+V811</f>
        <v>72.297970000000007</v>
      </c>
      <c r="T811" s="2"/>
      <c r="U811" s="2">
        <v>52.126840000000001</v>
      </c>
      <c r="V811" s="2">
        <v>20.171130000000002</v>
      </c>
      <c r="W811" s="110">
        <f>X811+Y811+Z811</f>
        <v>72.297970000000007</v>
      </c>
      <c r="X811" s="2"/>
      <c r="Y811" s="2">
        <v>52.126840000000001</v>
      </c>
      <c r="Z811" s="2">
        <v>20.171130000000002</v>
      </c>
      <c r="AA811" s="103">
        <f t="shared" si="466"/>
        <v>0</v>
      </c>
      <c r="AB811" s="2">
        <f t="shared" si="460"/>
        <v>0</v>
      </c>
      <c r="AC811" s="110"/>
      <c r="AD811" s="112"/>
      <c r="AE811" s="110"/>
      <c r="AF811" s="2"/>
      <c r="AG811" s="110"/>
      <c r="AH811" s="112"/>
      <c r="AI811" s="147"/>
      <c r="AJ811" s="147"/>
      <c r="AL811" s="3"/>
      <c r="AM811" s="3"/>
    </row>
    <row r="812" spans="1:39" ht="68.25" customHeight="1" x14ac:dyDescent="0.2">
      <c r="A812" s="86">
        <v>141</v>
      </c>
      <c r="B812" s="149" t="s">
        <v>60</v>
      </c>
      <c r="C812" s="143">
        <f t="shared" ref="C812:N812" si="467">SUM(C813:C816)</f>
        <v>191641.3</v>
      </c>
      <c r="D812" s="143">
        <f t="shared" si="467"/>
        <v>0</v>
      </c>
      <c r="E812" s="143">
        <f t="shared" si="467"/>
        <v>26883</v>
      </c>
      <c r="F812" s="143">
        <f t="shared" si="467"/>
        <v>26883</v>
      </c>
      <c r="G812" s="143">
        <f t="shared" si="467"/>
        <v>0</v>
      </c>
      <c r="H812" s="143">
        <f t="shared" si="467"/>
        <v>0</v>
      </c>
      <c r="I812" s="143">
        <f t="shared" si="467"/>
        <v>0</v>
      </c>
      <c r="J812" s="143">
        <f t="shared" si="467"/>
        <v>0</v>
      </c>
      <c r="K812" s="143">
        <f t="shared" si="467"/>
        <v>0</v>
      </c>
      <c r="L812" s="143">
        <f t="shared" si="467"/>
        <v>0</v>
      </c>
      <c r="M812" s="143">
        <f t="shared" si="467"/>
        <v>0</v>
      </c>
      <c r="N812" s="143">
        <f t="shared" si="467"/>
        <v>0</v>
      </c>
      <c r="O812" s="143">
        <f t="shared" ref="O812:Z812" si="468">SUM(O813:O816)</f>
        <v>149814.6</v>
      </c>
      <c r="P812" s="143">
        <f t="shared" si="468"/>
        <v>30101.1</v>
      </c>
      <c r="Q812" s="143">
        <f t="shared" si="468"/>
        <v>86313.3</v>
      </c>
      <c r="R812" s="143">
        <f t="shared" si="468"/>
        <v>33400.199999999997</v>
      </c>
      <c r="S812" s="103">
        <f t="shared" si="468"/>
        <v>149477.12420000002</v>
      </c>
      <c r="T812" s="99">
        <f t="shared" si="468"/>
        <v>30101.099989999999</v>
      </c>
      <c r="U812" s="99">
        <f t="shared" si="468"/>
        <v>86070.077220000006</v>
      </c>
      <c r="V812" s="99">
        <f t="shared" si="468"/>
        <v>33305.946989999997</v>
      </c>
      <c r="W812" s="103">
        <f t="shared" si="468"/>
        <v>149477.12419999999</v>
      </c>
      <c r="X812" s="99">
        <f t="shared" si="468"/>
        <v>30101.099989999999</v>
      </c>
      <c r="Y812" s="99">
        <f t="shared" si="468"/>
        <v>86070.077220000006</v>
      </c>
      <c r="Z812" s="99">
        <f t="shared" si="468"/>
        <v>33305.946989999997</v>
      </c>
      <c r="AA812" s="103">
        <f t="shared" si="466"/>
        <v>0</v>
      </c>
      <c r="AB812" s="99">
        <f t="shared" si="460"/>
        <v>0</v>
      </c>
      <c r="AC812" s="103">
        <f t="shared" si="460"/>
        <v>0</v>
      </c>
      <c r="AD812" s="144">
        <f t="shared" si="460"/>
        <v>0</v>
      </c>
      <c r="AE812" s="103">
        <f>SUM(AE813:AE816)</f>
        <v>0</v>
      </c>
      <c r="AF812" s="99">
        <f>SUM(AF813:AF816)</f>
        <v>0</v>
      </c>
      <c r="AG812" s="103">
        <f>SUM(AG813:AG816)</f>
        <v>0</v>
      </c>
      <c r="AH812" s="144">
        <f>SUM(AH813:AH816)</f>
        <v>0</v>
      </c>
      <c r="AI812" s="145" t="s">
        <v>290</v>
      </c>
      <c r="AJ812" s="145" t="s">
        <v>290</v>
      </c>
      <c r="AL812" s="3"/>
      <c r="AM812" s="3"/>
    </row>
    <row r="813" spans="1:39" ht="19.899999999999999" customHeight="1" x14ac:dyDescent="0.2">
      <c r="A813" s="86"/>
      <c r="B813" s="133" t="s">
        <v>24</v>
      </c>
      <c r="C813" s="139"/>
      <c r="D813" s="150"/>
      <c r="E813" s="150"/>
      <c r="F813" s="150"/>
      <c r="G813" s="110">
        <f>H813+I813+J813</f>
        <v>0</v>
      </c>
      <c r="H813" s="2"/>
      <c r="I813" s="2"/>
      <c r="J813" s="2"/>
      <c r="K813" s="110">
        <f>L813+M813+N813</f>
        <v>0</v>
      </c>
      <c r="L813" s="2"/>
      <c r="M813" s="2"/>
      <c r="N813" s="2"/>
      <c r="O813" s="110">
        <f>P813+Q813+R813</f>
        <v>0</v>
      </c>
      <c r="P813" s="2"/>
      <c r="Q813" s="2"/>
      <c r="R813" s="2"/>
      <c r="S813" s="110">
        <f>T813+U813+V813</f>
        <v>0</v>
      </c>
      <c r="T813" s="2"/>
      <c r="U813" s="2"/>
      <c r="V813" s="2"/>
      <c r="W813" s="110">
        <f>X813+Y813+Z813</f>
        <v>0</v>
      </c>
      <c r="X813" s="2"/>
      <c r="Y813" s="2"/>
      <c r="Z813" s="2"/>
      <c r="AA813" s="103">
        <f t="shared" si="466"/>
        <v>0</v>
      </c>
      <c r="AB813" s="2">
        <f t="shared" ref="AB813:AD816" si="469">X813+H813-L813-(T813-AF813)</f>
        <v>0</v>
      </c>
      <c r="AC813" s="110">
        <f t="shared" si="469"/>
        <v>0</v>
      </c>
      <c r="AD813" s="112">
        <f t="shared" si="469"/>
        <v>0</v>
      </c>
      <c r="AE813" s="110">
        <f>AF813+AG813+AH813</f>
        <v>0</v>
      </c>
      <c r="AF813" s="2"/>
      <c r="AG813" s="110"/>
      <c r="AH813" s="112"/>
      <c r="AI813" s="147"/>
      <c r="AJ813" s="147"/>
      <c r="AL813" s="3"/>
      <c r="AM813" s="3"/>
    </row>
    <row r="814" spans="1:39" ht="19.899999999999999" customHeight="1" x14ac:dyDescent="0.2">
      <c r="A814" s="86"/>
      <c r="B814" s="133" t="s">
        <v>25</v>
      </c>
      <c r="C814" s="139">
        <v>177296.5</v>
      </c>
      <c r="D814" s="150"/>
      <c r="E814" s="148">
        <v>26883</v>
      </c>
      <c r="F814" s="148">
        <v>26883</v>
      </c>
      <c r="G814" s="137">
        <f>H814+I814+J814</f>
        <v>0</v>
      </c>
      <c r="H814" s="2"/>
      <c r="I814" s="2"/>
      <c r="J814" s="2"/>
      <c r="K814" s="110">
        <f>L814+M814+N814</f>
        <v>0</v>
      </c>
      <c r="L814" s="2"/>
      <c r="M814" s="2"/>
      <c r="N814" s="2"/>
      <c r="O814" s="110">
        <f>P814+Q814+R814</f>
        <v>148693.05353999999</v>
      </c>
      <c r="P814" s="2">
        <v>30101.1</v>
      </c>
      <c r="Q814" s="2">
        <f>86313.3-Q816</f>
        <v>85504.660100000008</v>
      </c>
      <c r="R814" s="2">
        <f>33400.2-R816</f>
        <v>33087.293439999994</v>
      </c>
      <c r="S814" s="110">
        <f>T814+U814+V814</f>
        <v>138048.3947</v>
      </c>
      <c r="T814" s="2">
        <v>30101.099989999999</v>
      </c>
      <c r="U814" s="2">
        <f>86070.07722-U815-U816</f>
        <v>77829.963279999996</v>
      </c>
      <c r="V814" s="2">
        <f>33305.94699-V815-V816</f>
        <v>30117.331429999995</v>
      </c>
      <c r="W814" s="110">
        <f>Z814+Y814+X814</f>
        <v>138048.39469999998</v>
      </c>
      <c r="X814" s="2">
        <v>30101.099989999999</v>
      </c>
      <c r="Y814" s="2">
        <f>86070.07722-Y815-Y816</f>
        <v>77829.963279999996</v>
      </c>
      <c r="Z814" s="2">
        <f>33305.94699-Z815-Z816</f>
        <v>30117.331429999995</v>
      </c>
      <c r="AA814" s="103">
        <f t="shared" si="466"/>
        <v>0</v>
      </c>
      <c r="AB814" s="2">
        <f t="shared" si="469"/>
        <v>0</v>
      </c>
      <c r="AC814" s="110">
        <f t="shared" si="469"/>
        <v>0</v>
      </c>
      <c r="AD814" s="112">
        <f t="shared" si="469"/>
        <v>0</v>
      </c>
      <c r="AE814" s="110">
        <f>AF814+AG814+AH814</f>
        <v>0</v>
      </c>
      <c r="AF814" s="2"/>
      <c r="AG814" s="110"/>
      <c r="AH814" s="112"/>
      <c r="AI814" s="147"/>
      <c r="AJ814" s="147"/>
      <c r="AL814" s="3"/>
      <c r="AM814" s="3"/>
    </row>
    <row r="815" spans="1:39" ht="19.899999999999999" customHeight="1" x14ac:dyDescent="0.2">
      <c r="A815" s="86"/>
      <c r="B815" s="133" t="s">
        <v>26</v>
      </c>
      <c r="C815" s="139">
        <v>12387</v>
      </c>
      <c r="D815" s="150"/>
      <c r="E815" s="148"/>
      <c r="F815" s="148"/>
      <c r="G815" s="137">
        <f>H815+I815+J815</f>
        <v>0</v>
      </c>
      <c r="H815" s="2"/>
      <c r="I815" s="2"/>
      <c r="J815" s="2"/>
      <c r="K815" s="110">
        <f>L815+M815+N815</f>
        <v>0</v>
      </c>
      <c r="L815" s="2"/>
      <c r="M815" s="2"/>
      <c r="N815" s="2"/>
      <c r="O815" s="110">
        <f>P815+Q815+R815</f>
        <v>0</v>
      </c>
      <c r="P815" s="2"/>
      <c r="Q815" s="2"/>
      <c r="R815" s="2"/>
      <c r="S815" s="110">
        <f>T815+U815+V815</f>
        <v>10307.2772</v>
      </c>
      <c r="T815" s="2"/>
      <c r="U815" s="2">
        <v>7431.5468300000002</v>
      </c>
      <c r="V815" s="2">
        <v>2875.7303700000002</v>
      </c>
      <c r="W815" s="110">
        <f>X815+Y815+Z815</f>
        <v>10307.2772</v>
      </c>
      <c r="X815" s="2"/>
      <c r="Y815" s="2">
        <v>7431.5468300000002</v>
      </c>
      <c r="Z815" s="2">
        <v>2875.7303700000002</v>
      </c>
      <c r="AA815" s="103">
        <f t="shared" si="466"/>
        <v>0</v>
      </c>
      <c r="AB815" s="2">
        <f t="shared" si="469"/>
        <v>0</v>
      </c>
      <c r="AC815" s="110">
        <f t="shared" si="469"/>
        <v>0</v>
      </c>
      <c r="AD815" s="112">
        <f t="shared" si="469"/>
        <v>0</v>
      </c>
      <c r="AE815" s="110">
        <f>AF815+AG815+AH815</f>
        <v>0</v>
      </c>
      <c r="AF815" s="2"/>
      <c r="AG815" s="110"/>
      <c r="AH815" s="112"/>
      <c r="AI815" s="147"/>
      <c r="AJ815" s="147"/>
      <c r="AL815" s="3"/>
      <c r="AM815" s="3"/>
    </row>
    <row r="816" spans="1:39" ht="19.899999999999999" customHeight="1" x14ac:dyDescent="0.2">
      <c r="A816" s="86"/>
      <c r="B816" s="133" t="s">
        <v>27</v>
      </c>
      <c r="C816" s="139">
        <v>1957.8</v>
      </c>
      <c r="D816" s="150"/>
      <c r="E816" s="150"/>
      <c r="F816" s="150"/>
      <c r="G816" s="110">
        <f>H816+I816+J816</f>
        <v>0</v>
      </c>
      <c r="H816" s="2"/>
      <c r="I816" s="2"/>
      <c r="J816" s="2"/>
      <c r="K816" s="110">
        <f>L816+M816+N816</f>
        <v>0</v>
      </c>
      <c r="L816" s="2"/>
      <c r="M816" s="2"/>
      <c r="N816" s="2"/>
      <c r="O816" s="110">
        <f>P816+Q816+R816</f>
        <v>1121.54646</v>
      </c>
      <c r="P816" s="2"/>
      <c r="Q816" s="2">
        <v>808.63990000000001</v>
      </c>
      <c r="R816" s="2">
        <v>312.90656000000001</v>
      </c>
      <c r="S816" s="110">
        <f>T816+U816+V816</f>
        <v>1121.4522999999999</v>
      </c>
      <c r="T816" s="2"/>
      <c r="U816" s="2">
        <v>808.56710999999996</v>
      </c>
      <c r="V816" s="2">
        <v>312.88519000000002</v>
      </c>
      <c r="W816" s="110">
        <f>X816+Y816+Z816</f>
        <v>1121.4522999999999</v>
      </c>
      <c r="X816" s="2"/>
      <c r="Y816" s="2">
        <v>808.56710999999996</v>
      </c>
      <c r="Z816" s="2">
        <v>312.88519000000002</v>
      </c>
      <c r="AA816" s="103">
        <f t="shared" si="466"/>
        <v>0</v>
      </c>
      <c r="AB816" s="2">
        <f t="shared" si="469"/>
        <v>0</v>
      </c>
      <c r="AC816" s="110">
        <f t="shared" si="469"/>
        <v>0</v>
      </c>
      <c r="AD816" s="112"/>
      <c r="AE816" s="110">
        <f>AF816+AG816+AH816</f>
        <v>0</v>
      </c>
      <c r="AF816" s="2"/>
      <c r="AG816" s="110"/>
      <c r="AH816" s="112"/>
      <c r="AI816" s="147"/>
      <c r="AJ816" s="147"/>
      <c r="AL816" s="3"/>
      <c r="AM816" s="3"/>
    </row>
    <row r="817" spans="1:39" ht="67.5" customHeight="1" x14ac:dyDescent="0.2">
      <c r="A817" s="86">
        <v>142</v>
      </c>
      <c r="B817" s="149" t="s">
        <v>98</v>
      </c>
      <c r="C817" s="143">
        <f t="shared" ref="C817:N817" si="470">SUM(C818:C821)</f>
        <v>94428.2</v>
      </c>
      <c r="D817" s="143">
        <f t="shared" si="470"/>
        <v>0</v>
      </c>
      <c r="E817" s="143">
        <f t="shared" si="470"/>
        <v>24469.8</v>
      </c>
      <c r="F817" s="143">
        <f t="shared" si="470"/>
        <v>24469.8</v>
      </c>
      <c r="G817" s="143">
        <f t="shared" si="470"/>
        <v>0</v>
      </c>
      <c r="H817" s="143">
        <f t="shared" si="470"/>
        <v>0</v>
      </c>
      <c r="I817" s="143">
        <f t="shared" si="470"/>
        <v>0</v>
      </c>
      <c r="J817" s="143">
        <f t="shared" si="470"/>
        <v>0</v>
      </c>
      <c r="K817" s="143">
        <f t="shared" si="470"/>
        <v>0</v>
      </c>
      <c r="L817" s="143">
        <f t="shared" si="470"/>
        <v>0</v>
      </c>
      <c r="M817" s="143">
        <f t="shared" si="470"/>
        <v>0</v>
      </c>
      <c r="N817" s="143">
        <f t="shared" si="470"/>
        <v>0</v>
      </c>
      <c r="O817" s="143">
        <f t="shared" ref="O817:Z817" si="471">SUM(O818:O821)</f>
        <v>63644</v>
      </c>
      <c r="P817" s="143">
        <f t="shared" si="471"/>
        <v>8512</v>
      </c>
      <c r="Q817" s="143">
        <f t="shared" si="471"/>
        <v>39750.199999999997</v>
      </c>
      <c r="R817" s="143">
        <f t="shared" si="471"/>
        <v>15381.8</v>
      </c>
      <c r="S817" s="103">
        <f t="shared" si="471"/>
        <v>62207.623410000007</v>
      </c>
      <c r="T817" s="99">
        <f t="shared" si="471"/>
        <v>8511.9999800000005</v>
      </c>
      <c r="U817" s="99">
        <f t="shared" si="471"/>
        <v>38714.670969999999</v>
      </c>
      <c r="V817" s="99">
        <f t="shared" si="471"/>
        <v>14980.95246</v>
      </c>
      <c r="W817" s="103">
        <f t="shared" si="471"/>
        <v>62207.623410000007</v>
      </c>
      <c r="X817" s="99">
        <f t="shared" si="471"/>
        <v>8511.9999800000005</v>
      </c>
      <c r="Y817" s="99">
        <f t="shared" si="471"/>
        <v>38714.670969999999</v>
      </c>
      <c r="Z817" s="99">
        <f t="shared" si="471"/>
        <v>14980.95246</v>
      </c>
      <c r="AA817" s="103">
        <f t="shared" si="466"/>
        <v>0</v>
      </c>
      <c r="AB817" s="99">
        <f t="shared" ref="AB817:AD826" si="472">X817+H817-L817-(T817-AF817)</f>
        <v>0</v>
      </c>
      <c r="AC817" s="103">
        <f t="shared" si="472"/>
        <v>0</v>
      </c>
      <c r="AD817" s="144">
        <f t="shared" si="472"/>
        <v>0</v>
      </c>
      <c r="AE817" s="103">
        <f>SUM(AE818:AE821)</f>
        <v>0</v>
      </c>
      <c r="AF817" s="99">
        <f>SUM(AF818:AF821)</f>
        <v>0</v>
      </c>
      <c r="AG817" s="103">
        <f>SUM(AG818:AG821)</f>
        <v>0</v>
      </c>
      <c r="AH817" s="144">
        <f>SUM(AH818:AH821)</f>
        <v>0</v>
      </c>
      <c r="AI817" s="145" t="s">
        <v>116</v>
      </c>
      <c r="AJ817" s="145" t="s">
        <v>116</v>
      </c>
      <c r="AL817" s="3"/>
      <c r="AM817" s="3"/>
    </row>
    <row r="818" spans="1:39" ht="19.899999999999999" customHeight="1" x14ac:dyDescent="0.2">
      <c r="A818" s="86"/>
      <c r="B818" s="133" t="s">
        <v>24</v>
      </c>
      <c r="C818" s="148"/>
      <c r="D818" s="151"/>
      <c r="E818" s="151"/>
      <c r="F818" s="151"/>
      <c r="G818" s="137">
        <f>H818+I818+J818</f>
        <v>0</v>
      </c>
      <c r="H818" s="2"/>
      <c r="I818" s="2"/>
      <c r="J818" s="2"/>
      <c r="K818" s="110">
        <f>L818+M818+N818</f>
        <v>0</v>
      </c>
      <c r="L818" s="2"/>
      <c r="M818" s="2"/>
      <c r="N818" s="2"/>
      <c r="O818" s="110">
        <f>P818+Q818+R818</f>
        <v>0</v>
      </c>
      <c r="P818" s="2"/>
      <c r="Q818" s="2"/>
      <c r="R818" s="2"/>
      <c r="S818" s="110">
        <f>T818+U818+V818</f>
        <v>0</v>
      </c>
      <c r="T818" s="2"/>
      <c r="U818" s="2"/>
      <c r="V818" s="2"/>
      <c r="W818" s="110">
        <f>X818+Y818+Z818</f>
        <v>0</v>
      </c>
      <c r="X818" s="2"/>
      <c r="Y818" s="2"/>
      <c r="Z818" s="2"/>
      <c r="AA818" s="103">
        <f t="shared" si="466"/>
        <v>0</v>
      </c>
      <c r="AB818" s="2">
        <f t="shared" si="472"/>
        <v>0</v>
      </c>
      <c r="AC818" s="110">
        <f t="shared" si="472"/>
        <v>0</v>
      </c>
      <c r="AD818" s="112">
        <f t="shared" si="472"/>
        <v>0</v>
      </c>
      <c r="AE818" s="110">
        <f>AF818+AG818+AH818</f>
        <v>0</v>
      </c>
      <c r="AF818" s="2"/>
      <c r="AG818" s="110"/>
      <c r="AH818" s="112"/>
      <c r="AI818" s="147"/>
      <c r="AJ818" s="147"/>
      <c r="AL818" s="3"/>
      <c r="AM818" s="3"/>
    </row>
    <row r="819" spans="1:39" ht="19.899999999999999" customHeight="1" x14ac:dyDescent="0.2">
      <c r="A819" s="86"/>
      <c r="B819" s="133" t="s">
        <v>25</v>
      </c>
      <c r="C819" s="148">
        <v>86866.2</v>
      </c>
      <c r="D819" s="151"/>
      <c r="E819" s="148">
        <v>24469.8</v>
      </c>
      <c r="F819" s="148">
        <v>24469.8</v>
      </c>
      <c r="G819" s="137">
        <f>H819+I819+J819</f>
        <v>0</v>
      </c>
      <c r="H819" s="2"/>
      <c r="I819" s="2"/>
      <c r="J819" s="2"/>
      <c r="K819" s="110">
        <f>L819+M819+N819</f>
        <v>0</v>
      </c>
      <c r="L819" s="2"/>
      <c r="M819" s="2"/>
      <c r="N819" s="2"/>
      <c r="O819" s="110">
        <f>P819+Q819+R819</f>
        <v>62887.13334</v>
      </c>
      <c r="P819" s="2">
        <v>8512</v>
      </c>
      <c r="Q819" s="2">
        <f>39750.2-Q821</f>
        <v>39204.49914</v>
      </c>
      <c r="R819" s="2">
        <f>15381.8-R821</f>
        <v>15170.634199999999</v>
      </c>
      <c r="S819" s="110">
        <f>T819+U819+V819</f>
        <v>56785.251130000004</v>
      </c>
      <c r="T819" s="2">
        <v>8511.9999800000005</v>
      </c>
      <c r="U819" s="2">
        <f>38714.67097-U820-U821</f>
        <v>34805.14056</v>
      </c>
      <c r="V819" s="2">
        <f>14980.95246-V820-V821</f>
        <v>13468.110590000002</v>
      </c>
      <c r="W819" s="110">
        <f>X819+Y819+Z819</f>
        <v>56785.251130000004</v>
      </c>
      <c r="X819" s="2">
        <f>T819</f>
        <v>8511.9999800000005</v>
      </c>
      <c r="Y819" s="2">
        <f>38714.67097-Y820-Y821</f>
        <v>34805.14056</v>
      </c>
      <c r="Z819" s="2">
        <f>14980.95246-Z820-Z821</f>
        <v>13468.110590000002</v>
      </c>
      <c r="AA819" s="103">
        <f t="shared" si="466"/>
        <v>0</v>
      </c>
      <c r="AB819" s="2">
        <f t="shared" si="472"/>
        <v>0</v>
      </c>
      <c r="AC819" s="110">
        <f t="shared" si="472"/>
        <v>0</v>
      </c>
      <c r="AD819" s="112">
        <f t="shared" si="472"/>
        <v>0</v>
      </c>
      <c r="AE819" s="110">
        <f>AF819+AG819+AH819</f>
        <v>0</v>
      </c>
      <c r="AF819" s="2"/>
      <c r="AG819" s="110"/>
      <c r="AH819" s="112"/>
      <c r="AI819" s="147"/>
      <c r="AJ819" s="147"/>
      <c r="AL819" s="3"/>
      <c r="AM819" s="3"/>
    </row>
    <row r="820" spans="1:39" ht="19.899999999999999" customHeight="1" x14ac:dyDescent="0.2">
      <c r="A820" s="86"/>
      <c r="B820" s="133" t="s">
        <v>26</v>
      </c>
      <c r="C820" s="148">
        <v>6925.5</v>
      </c>
      <c r="D820" s="151"/>
      <c r="E820" s="148"/>
      <c r="F820" s="148"/>
      <c r="G820" s="137">
        <f>H820+I820+J820</f>
        <v>0</v>
      </c>
      <c r="H820" s="2"/>
      <c r="I820" s="2"/>
      <c r="J820" s="2"/>
      <c r="K820" s="110">
        <f>L820+M820+N820</f>
        <v>0</v>
      </c>
      <c r="L820" s="2"/>
      <c r="M820" s="2"/>
      <c r="N820" s="2"/>
      <c r="O820" s="110">
        <f>P820+Q820+R820</f>
        <v>0</v>
      </c>
      <c r="P820" s="2"/>
      <c r="Q820" s="2"/>
      <c r="R820" s="2"/>
      <c r="S820" s="110">
        <f>T820+U820+V820</f>
        <v>4665.5056299999997</v>
      </c>
      <c r="T820" s="2"/>
      <c r="U820" s="2">
        <v>3363.8295499999999</v>
      </c>
      <c r="V820" s="2">
        <v>1301.67608</v>
      </c>
      <c r="W820" s="110">
        <f>X820+Y820+Z820</f>
        <v>4665.5056299999997</v>
      </c>
      <c r="X820" s="2"/>
      <c r="Y820" s="2">
        <v>3363.8295499999999</v>
      </c>
      <c r="Z820" s="2">
        <v>1301.67608</v>
      </c>
      <c r="AA820" s="103">
        <f t="shared" si="466"/>
        <v>0</v>
      </c>
      <c r="AB820" s="2">
        <f t="shared" si="472"/>
        <v>0</v>
      </c>
      <c r="AC820" s="110">
        <f t="shared" si="472"/>
        <v>0</v>
      </c>
      <c r="AD820" s="112">
        <f>Z820+J820-N820-(V820-AH820)</f>
        <v>0</v>
      </c>
      <c r="AE820" s="110">
        <f>AF820+AG820+AH820</f>
        <v>0</v>
      </c>
      <c r="AF820" s="2"/>
      <c r="AG820" s="110"/>
      <c r="AH820" s="112"/>
      <c r="AI820" s="147"/>
      <c r="AJ820" s="147"/>
      <c r="AL820" s="3"/>
      <c r="AM820" s="3"/>
    </row>
    <row r="821" spans="1:39" ht="19.899999999999999" customHeight="1" x14ac:dyDescent="0.2">
      <c r="A821" s="86"/>
      <c r="B821" s="133" t="s">
        <v>27</v>
      </c>
      <c r="C821" s="148">
        <v>636.5</v>
      </c>
      <c r="D821" s="151"/>
      <c r="E821" s="148"/>
      <c r="F821" s="148"/>
      <c r="G821" s="137">
        <f>H821+I821+J821</f>
        <v>0</v>
      </c>
      <c r="H821" s="2"/>
      <c r="I821" s="2"/>
      <c r="J821" s="2"/>
      <c r="K821" s="110">
        <f>L821+M821+N821</f>
        <v>0</v>
      </c>
      <c r="L821" s="2"/>
      <c r="M821" s="2"/>
      <c r="N821" s="2"/>
      <c r="O821" s="110">
        <f>P821+Q821+R821</f>
        <v>756.86666000000002</v>
      </c>
      <c r="P821" s="2"/>
      <c r="Q821" s="2">
        <v>545.70086000000003</v>
      </c>
      <c r="R821" s="2">
        <v>211.16579999999999</v>
      </c>
      <c r="S821" s="110">
        <f>T821+U821+V821</f>
        <v>756.86665000000005</v>
      </c>
      <c r="T821" s="2"/>
      <c r="U821" s="2">
        <v>545.70086000000003</v>
      </c>
      <c r="V821" s="2">
        <v>211.16578999999999</v>
      </c>
      <c r="W821" s="110">
        <f>X821+Y821+Z821</f>
        <v>756.86665000000005</v>
      </c>
      <c r="X821" s="2"/>
      <c r="Y821" s="2">
        <v>545.70086000000003</v>
      </c>
      <c r="Z821" s="2">
        <v>211.16578999999999</v>
      </c>
      <c r="AA821" s="103">
        <f t="shared" si="466"/>
        <v>0</v>
      </c>
      <c r="AB821" s="2">
        <f t="shared" si="472"/>
        <v>0</v>
      </c>
      <c r="AC821" s="110"/>
      <c r="AD821" s="112"/>
      <c r="AE821" s="110"/>
      <c r="AF821" s="2"/>
      <c r="AG821" s="110"/>
      <c r="AH821" s="112"/>
      <c r="AI821" s="147"/>
      <c r="AJ821" s="147"/>
      <c r="AL821" s="3"/>
      <c r="AM821" s="3"/>
    </row>
    <row r="822" spans="1:39" ht="80.25" customHeight="1" x14ac:dyDescent="0.2">
      <c r="A822" s="86">
        <v>143</v>
      </c>
      <c r="B822" s="131" t="s">
        <v>61</v>
      </c>
      <c r="C822" s="143">
        <f t="shared" ref="C822:N822" si="473">SUM(C823:C826)</f>
        <v>105585.1</v>
      </c>
      <c r="D822" s="143">
        <f t="shared" si="473"/>
        <v>0</v>
      </c>
      <c r="E822" s="143">
        <f t="shared" si="473"/>
        <v>20000.2</v>
      </c>
      <c r="F822" s="143">
        <f t="shared" si="473"/>
        <v>20000.2</v>
      </c>
      <c r="G822" s="143">
        <f t="shared" si="473"/>
        <v>0</v>
      </c>
      <c r="H822" s="143">
        <f t="shared" si="473"/>
        <v>0</v>
      </c>
      <c r="I822" s="143">
        <f t="shared" si="473"/>
        <v>0</v>
      </c>
      <c r="J822" s="143">
        <f t="shared" si="473"/>
        <v>0</v>
      </c>
      <c r="K822" s="143">
        <f t="shared" si="473"/>
        <v>0</v>
      </c>
      <c r="L822" s="143">
        <f t="shared" si="473"/>
        <v>0</v>
      </c>
      <c r="M822" s="143">
        <f t="shared" si="473"/>
        <v>0</v>
      </c>
      <c r="N822" s="143">
        <f t="shared" si="473"/>
        <v>0</v>
      </c>
      <c r="O822" s="143">
        <f t="shared" ref="O822:Z822" si="474">SUM(O823:O826)</f>
        <v>80774.199999999983</v>
      </c>
      <c r="P822" s="143">
        <f t="shared" si="474"/>
        <v>19780.900000000001</v>
      </c>
      <c r="Q822" s="143">
        <f t="shared" si="474"/>
        <v>43976.2</v>
      </c>
      <c r="R822" s="143">
        <f t="shared" si="474"/>
        <v>17017.099999999999</v>
      </c>
      <c r="S822" s="103">
        <f t="shared" si="474"/>
        <v>79983.736420000001</v>
      </c>
      <c r="T822" s="99">
        <f t="shared" si="474"/>
        <v>19780.899979999998</v>
      </c>
      <c r="U822" s="99">
        <f t="shared" si="474"/>
        <v>43406.257199999993</v>
      </c>
      <c r="V822" s="99">
        <f t="shared" si="474"/>
        <v>16796.579240000003</v>
      </c>
      <c r="W822" s="103">
        <f>SUM(W823:W826)</f>
        <v>79983.736420000001</v>
      </c>
      <c r="X822" s="99">
        <f t="shared" si="474"/>
        <v>19780.899979999998</v>
      </c>
      <c r="Y822" s="99">
        <f t="shared" si="474"/>
        <v>43406.257199999993</v>
      </c>
      <c r="Z822" s="99">
        <f t="shared" si="474"/>
        <v>16796.579240000003</v>
      </c>
      <c r="AA822" s="103">
        <f t="shared" si="466"/>
        <v>0</v>
      </c>
      <c r="AB822" s="99">
        <f t="shared" si="472"/>
        <v>0</v>
      </c>
      <c r="AC822" s="103">
        <f t="shared" si="472"/>
        <v>0</v>
      </c>
      <c r="AD822" s="144">
        <f t="shared" si="472"/>
        <v>0</v>
      </c>
      <c r="AE822" s="103">
        <f>SUM(AE823:AE826)</f>
        <v>0</v>
      </c>
      <c r="AF822" s="99">
        <f>SUM(AF823:AF826)</f>
        <v>0</v>
      </c>
      <c r="AG822" s="103">
        <f>SUM(AG823:AG826)</f>
        <v>0</v>
      </c>
      <c r="AH822" s="144">
        <f>SUM(AH823:AH826)</f>
        <v>0</v>
      </c>
      <c r="AI822" s="145" t="s">
        <v>289</v>
      </c>
      <c r="AJ822" s="145" t="s">
        <v>289</v>
      </c>
      <c r="AL822" s="3"/>
      <c r="AM822" s="3"/>
    </row>
    <row r="823" spans="1:39" ht="19.899999999999999" customHeight="1" x14ac:dyDescent="0.2">
      <c r="A823" s="86"/>
      <c r="B823" s="133" t="s">
        <v>24</v>
      </c>
      <c r="C823" s="148"/>
      <c r="D823" s="151"/>
      <c r="E823" s="151"/>
      <c r="F823" s="151"/>
      <c r="G823" s="137">
        <f>H823+I823+J823</f>
        <v>0</v>
      </c>
      <c r="H823" s="138"/>
      <c r="I823" s="138"/>
      <c r="J823" s="138"/>
      <c r="K823" s="137">
        <f>L823+M823+N823</f>
        <v>0</v>
      </c>
      <c r="L823" s="2"/>
      <c r="M823" s="2"/>
      <c r="N823" s="2"/>
      <c r="O823" s="110">
        <f>P823+Q823+R823</f>
        <v>300</v>
      </c>
      <c r="P823" s="2"/>
      <c r="Q823" s="2">
        <v>216.3</v>
      </c>
      <c r="R823" s="2">
        <v>83.7</v>
      </c>
      <c r="S823" s="110">
        <f>T823+U823+V823</f>
        <v>0</v>
      </c>
      <c r="T823" s="2"/>
      <c r="U823" s="2"/>
      <c r="V823" s="2"/>
      <c r="W823" s="110">
        <f>X823+Y823+Z823</f>
        <v>0</v>
      </c>
      <c r="X823" s="2"/>
      <c r="Y823" s="2"/>
      <c r="Z823" s="2"/>
      <c r="AA823" s="103">
        <f t="shared" si="466"/>
        <v>0</v>
      </c>
      <c r="AB823" s="2">
        <f t="shared" si="472"/>
        <v>0</v>
      </c>
      <c r="AC823" s="110">
        <f t="shared" si="472"/>
        <v>0</v>
      </c>
      <c r="AD823" s="112">
        <f t="shared" si="472"/>
        <v>0</v>
      </c>
      <c r="AE823" s="110">
        <f>AF823+AG823+AH823</f>
        <v>0</v>
      </c>
      <c r="AF823" s="2"/>
      <c r="AG823" s="110"/>
      <c r="AH823" s="112"/>
      <c r="AI823" s="147"/>
      <c r="AJ823" s="147"/>
      <c r="AL823" s="3"/>
      <c r="AM823" s="3"/>
    </row>
    <row r="824" spans="1:39" ht="19.899999999999999" customHeight="1" x14ac:dyDescent="0.2">
      <c r="A824" s="86"/>
      <c r="B824" s="133" t="s">
        <v>25</v>
      </c>
      <c r="C824" s="148">
        <v>99195.7</v>
      </c>
      <c r="D824" s="151"/>
      <c r="E824" s="148">
        <v>20000.2</v>
      </c>
      <c r="F824" s="148">
        <v>20000.2</v>
      </c>
      <c r="G824" s="137">
        <f>H824+I824+J824</f>
        <v>0</v>
      </c>
      <c r="H824" s="138"/>
      <c r="I824" s="138"/>
      <c r="J824" s="138"/>
      <c r="K824" s="137">
        <f>L824+M824+N824</f>
        <v>0</v>
      </c>
      <c r="L824" s="2"/>
      <c r="M824" s="2"/>
      <c r="N824" s="2"/>
      <c r="O824" s="110">
        <f>P824+Q824+R824</f>
        <v>79905.536239999987</v>
      </c>
      <c r="P824" s="2">
        <v>19780.900000000001</v>
      </c>
      <c r="Q824" s="2">
        <f>43976.2-Q823-Q826</f>
        <v>43349.893429999996</v>
      </c>
      <c r="R824" s="2">
        <f>17017.1-R823-R826</f>
        <v>16774.742809999996</v>
      </c>
      <c r="S824" s="110">
        <f>T824+U824+V824</f>
        <v>74628.92</v>
      </c>
      <c r="T824" s="2">
        <v>19780.899979999998</v>
      </c>
      <c r="U824" s="2">
        <f>43406.2572-U825-U826</f>
        <v>39545.434529999999</v>
      </c>
      <c r="V824" s="2">
        <f>16796.57924-V825-V826</f>
        <v>15302.585489999999</v>
      </c>
      <c r="W824" s="110">
        <f>X824+Y824+Z824</f>
        <v>74628.92</v>
      </c>
      <c r="X824" s="2">
        <v>19780.899979999998</v>
      </c>
      <c r="Y824" s="2">
        <f>43406.2572-Y825-Y826</f>
        <v>39545.434529999999</v>
      </c>
      <c r="Z824" s="2">
        <f>16796.57924-Z825-Z826</f>
        <v>15302.585489999999</v>
      </c>
      <c r="AA824" s="103">
        <f t="shared" si="466"/>
        <v>0</v>
      </c>
      <c r="AB824" s="2">
        <f t="shared" si="472"/>
        <v>0</v>
      </c>
      <c r="AC824" s="110">
        <f t="shared" si="472"/>
        <v>0</v>
      </c>
      <c r="AD824" s="112">
        <f t="shared" si="472"/>
        <v>0</v>
      </c>
      <c r="AE824" s="110">
        <f>AF824+AG824+AH824</f>
        <v>0</v>
      </c>
      <c r="AF824" s="2"/>
      <c r="AG824" s="110"/>
      <c r="AH824" s="112"/>
      <c r="AI824" s="147"/>
      <c r="AJ824" s="147"/>
      <c r="AL824" s="3"/>
      <c r="AM824" s="3"/>
    </row>
    <row r="825" spans="1:39" ht="19.899999999999999" customHeight="1" x14ac:dyDescent="0.2">
      <c r="A825" s="86"/>
      <c r="B825" s="133" t="s">
        <v>26</v>
      </c>
      <c r="C825" s="148">
        <v>5896.3</v>
      </c>
      <c r="D825" s="151"/>
      <c r="E825" s="148"/>
      <c r="F825" s="151"/>
      <c r="G825" s="137">
        <f>H825+I825+J825</f>
        <v>0</v>
      </c>
      <c r="H825" s="138"/>
      <c r="I825" s="138"/>
      <c r="J825" s="138"/>
      <c r="K825" s="137">
        <f>L825+M825+N825</f>
        <v>0</v>
      </c>
      <c r="L825" s="2"/>
      <c r="M825" s="2"/>
      <c r="N825" s="2"/>
      <c r="O825" s="110">
        <f>P825+Q825+R825</f>
        <v>0</v>
      </c>
      <c r="P825" s="2"/>
      <c r="Q825" s="2"/>
      <c r="R825" s="2"/>
      <c r="S825" s="110">
        <f>T825+U825+V825</f>
        <v>4786.1526599999997</v>
      </c>
      <c r="T825" s="2"/>
      <c r="U825" s="2">
        <v>3450.8161</v>
      </c>
      <c r="V825" s="2">
        <v>1335.33656</v>
      </c>
      <c r="W825" s="110">
        <f>X825+Y825+Z825</f>
        <v>4786.1526599999997</v>
      </c>
      <c r="X825" s="2"/>
      <c r="Y825" s="2">
        <v>3450.8161</v>
      </c>
      <c r="Z825" s="2">
        <v>1335.33656</v>
      </c>
      <c r="AA825" s="103">
        <f t="shared" si="466"/>
        <v>0</v>
      </c>
      <c r="AB825" s="2">
        <f t="shared" si="472"/>
        <v>0</v>
      </c>
      <c r="AC825" s="110">
        <f t="shared" si="472"/>
        <v>0</v>
      </c>
      <c r="AD825" s="112">
        <f t="shared" si="472"/>
        <v>0</v>
      </c>
      <c r="AE825" s="110">
        <f>AF825+AG825+AH825</f>
        <v>0</v>
      </c>
      <c r="AF825" s="2"/>
      <c r="AG825" s="110"/>
      <c r="AH825" s="112"/>
      <c r="AI825" s="147"/>
      <c r="AJ825" s="147"/>
      <c r="AL825" s="3"/>
      <c r="AM825" s="3"/>
    </row>
    <row r="826" spans="1:39" ht="19.899999999999999" customHeight="1" x14ac:dyDescent="0.2">
      <c r="A826" s="86"/>
      <c r="B826" s="133" t="s">
        <v>27</v>
      </c>
      <c r="C826" s="148">
        <v>493.1</v>
      </c>
      <c r="D826" s="151"/>
      <c r="E826" s="148"/>
      <c r="F826" s="151"/>
      <c r="G826" s="137">
        <f>H826+I826+J826</f>
        <v>0</v>
      </c>
      <c r="H826" s="138"/>
      <c r="I826" s="138"/>
      <c r="J826" s="138"/>
      <c r="K826" s="137">
        <f>L826+M826+N826</f>
        <v>0</v>
      </c>
      <c r="L826" s="2"/>
      <c r="M826" s="2"/>
      <c r="N826" s="2"/>
      <c r="O826" s="110">
        <f>P826+Q826+R826</f>
        <v>568.66376000000002</v>
      </c>
      <c r="P826" s="2"/>
      <c r="Q826" s="2">
        <v>410.00657000000001</v>
      </c>
      <c r="R826" s="2">
        <v>158.65719000000001</v>
      </c>
      <c r="S826" s="110">
        <f>T826+U826+V826</f>
        <v>568.66376000000002</v>
      </c>
      <c r="T826" s="2"/>
      <c r="U826" s="2">
        <v>410.00657000000001</v>
      </c>
      <c r="V826" s="2">
        <v>158.65719000000001</v>
      </c>
      <c r="W826" s="110">
        <f>X826+Y826+Z826</f>
        <v>568.66376000000002</v>
      </c>
      <c r="X826" s="2"/>
      <c r="Y826" s="2">
        <v>410.00657000000001</v>
      </c>
      <c r="Z826" s="2">
        <v>158.65719000000001</v>
      </c>
      <c r="AA826" s="103">
        <f t="shared" si="466"/>
        <v>0</v>
      </c>
      <c r="AB826" s="2">
        <f t="shared" si="472"/>
        <v>0</v>
      </c>
      <c r="AC826" s="110"/>
      <c r="AD826" s="112"/>
      <c r="AE826" s="110"/>
      <c r="AF826" s="2"/>
      <c r="AG826" s="110"/>
      <c r="AH826" s="112"/>
      <c r="AI826" s="147"/>
      <c r="AJ826" s="147"/>
      <c r="AL826" s="3"/>
      <c r="AM826" s="3"/>
    </row>
    <row r="827" spans="1:39" ht="81" customHeight="1" x14ac:dyDescent="0.2">
      <c r="A827" s="86">
        <v>144</v>
      </c>
      <c r="B827" s="131" t="s">
        <v>62</v>
      </c>
      <c r="C827" s="143">
        <f t="shared" ref="C827:N827" si="475">SUM(C828:C831)</f>
        <v>89816.4</v>
      </c>
      <c r="D827" s="143">
        <f t="shared" si="475"/>
        <v>0</v>
      </c>
      <c r="E827" s="143">
        <f t="shared" si="475"/>
        <v>16470.8</v>
      </c>
      <c r="F827" s="143">
        <f t="shared" si="475"/>
        <v>16470.8</v>
      </c>
      <c r="G827" s="143">
        <f t="shared" si="475"/>
        <v>0</v>
      </c>
      <c r="H827" s="143">
        <f t="shared" si="475"/>
        <v>0</v>
      </c>
      <c r="I827" s="143">
        <f t="shared" si="475"/>
        <v>0</v>
      </c>
      <c r="J827" s="143">
        <f t="shared" si="475"/>
        <v>0</v>
      </c>
      <c r="K827" s="143">
        <f t="shared" si="475"/>
        <v>0</v>
      </c>
      <c r="L827" s="143">
        <f t="shared" si="475"/>
        <v>0</v>
      </c>
      <c r="M827" s="143">
        <f t="shared" si="475"/>
        <v>0</v>
      </c>
      <c r="N827" s="143">
        <f t="shared" si="475"/>
        <v>0</v>
      </c>
      <c r="O827" s="143">
        <f t="shared" ref="O827:Z827" si="476">SUM(O828:O831)</f>
        <v>72867.400000000009</v>
      </c>
      <c r="P827" s="143">
        <f t="shared" si="476"/>
        <v>16290.1</v>
      </c>
      <c r="Q827" s="143">
        <f t="shared" si="476"/>
        <v>40792.1</v>
      </c>
      <c r="R827" s="143">
        <f t="shared" si="476"/>
        <v>15785.2</v>
      </c>
      <c r="S827" s="103">
        <f t="shared" si="476"/>
        <v>71815.185660000003</v>
      </c>
      <c r="T827" s="99">
        <f t="shared" si="476"/>
        <v>16290.1</v>
      </c>
      <c r="U827" s="99">
        <f t="shared" si="476"/>
        <v>40033.854680000004</v>
      </c>
      <c r="V827" s="99">
        <f t="shared" si="476"/>
        <v>15491.23098</v>
      </c>
      <c r="W827" s="103">
        <f t="shared" si="476"/>
        <v>71815.185660000003</v>
      </c>
      <c r="X827" s="99">
        <f t="shared" si="476"/>
        <v>16290.1</v>
      </c>
      <c r="Y827" s="99">
        <f t="shared" si="476"/>
        <v>40033.854680000004</v>
      </c>
      <c r="Z827" s="99">
        <f t="shared" si="476"/>
        <v>15491.23098</v>
      </c>
      <c r="AA827" s="103">
        <f>AB827+AC827+AD827</f>
        <v>0</v>
      </c>
      <c r="AB827" s="99">
        <f t="shared" ref="AB827:AD831" si="477">X827+H827-L827-(T827-AF827)</f>
        <v>0</v>
      </c>
      <c r="AC827" s="103">
        <f t="shared" si="477"/>
        <v>0</v>
      </c>
      <c r="AD827" s="144">
        <f>AD830</f>
        <v>0</v>
      </c>
      <c r="AE827" s="103">
        <f>SUM(AE828:AE831)</f>
        <v>0</v>
      </c>
      <c r="AF827" s="99">
        <f>SUM(AF828:AF831)</f>
        <v>0</v>
      </c>
      <c r="AG827" s="103">
        <f>SUM(AG828:AG831)</f>
        <v>0</v>
      </c>
      <c r="AH827" s="144">
        <f>SUM(AH828:AH831)</f>
        <v>0</v>
      </c>
      <c r="AI827" s="145" t="s">
        <v>116</v>
      </c>
      <c r="AJ827" s="145" t="s">
        <v>116</v>
      </c>
      <c r="AL827" s="3"/>
      <c r="AM827" s="3"/>
    </row>
    <row r="828" spans="1:39" ht="19.899999999999999" customHeight="1" x14ac:dyDescent="0.2">
      <c r="A828" s="86"/>
      <c r="B828" s="133" t="s">
        <v>24</v>
      </c>
      <c r="C828" s="148"/>
      <c r="D828" s="148"/>
      <c r="E828" s="148"/>
      <c r="F828" s="148"/>
      <c r="G828" s="137">
        <f>H828+I828+J828</f>
        <v>0</v>
      </c>
      <c r="H828" s="2"/>
      <c r="I828" s="2"/>
      <c r="J828" s="2"/>
      <c r="K828" s="110">
        <f>L828+M828+N828</f>
        <v>0</v>
      </c>
      <c r="L828" s="2"/>
      <c r="M828" s="2"/>
      <c r="N828" s="2"/>
      <c r="O828" s="110">
        <f>P828+Q828+R828</f>
        <v>0</v>
      </c>
      <c r="P828" s="2"/>
      <c r="Q828" s="2"/>
      <c r="R828" s="2"/>
      <c r="S828" s="110">
        <f>T828+U828+V828</f>
        <v>0</v>
      </c>
      <c r="T828" s="2"/>
      <c r="U828" s="2"/>
      <c r="V828" s="2"/>
      <c r="W828" s="110">
        <f>X828+Y828+Z828</f>
        <v>0</v>
      </c>
      <c r="X828" s="2"/>
      <c r="Y828" s="2"/>
      <c r="Z828" s="2"/>
      <c r="AA828" s="103">
        <f t="shared" ref="AA828:AA831" si="478">AB828+AC828+AD828</f>
        <v>0</v>
      </c>
      <c r="AB828" s="2">
        <f t="shared" si="477"/>
        <v>0</v>
      </c>
      <c r="AC828" s="110">
        <f t="shared" si="477"/>
        <v>0</v>
      </c>
      <c r="AD828" s="112">
        <f t="shared" si="477"/>
        <v>0</v>
      </c>
      <c r="AE828" s="110">
        <f>AF828+AG828+AH828</f>
        <v>0</v>
      </c>
      <c r="AF828" s="2"/>
      <c r="AG828" s="110"/>
      <c r="AH828" s="112"/>
      <c r="AI828" s="147"/>
      <c r="AJ828" s="147"/>
      <c r="AL828" s="3"/>
      <c r="AM828" s="3"/>
    </row>
    <row r="829" spans="1:39" ht="19.899999999999999" customHeight="1" x14ac:dyDescent="0.2">
      <c r="A829" s="86"/>
      <c r="B829" s="133" t="s">
        <v>25</v>
      </c>
      <c r="C829" s="148">
        <v>84319.2</v>
      </c>
      <c r="D829" s="148"/>
      <c r="E829" s="148">
        <v>16470.8</v>
      </c>
      <c r="F829" s="148">
        <v>16470.8</v>
      </c>
      <c r="G829" s="137">
        <f>H829+I829+J829</f>
        <v>0</v>
      </c>
      <c r="H829" s="2"/>
      <c r="I829" s="2"/>
      <c r="J829" s="2"/>
      <c r="K829" s="110">
        <f>L829+M829+N829</f>
        <v>0</v>
      </c>
      <c r="L829" s="2"/>
      <c r="M829" s="2"/>
      <c r="N829" s="2"/>
      <c r="O829" s="110">
        <f t="shared" ref="O829:O831" si="479">P829+Q829+R829</f>
        <v>72414.887260000003</v>
      </c>
      <c r="P829" s="2">
        <v>16290.1</v>
      </c>
      <c r="Q829" s="2">
        <f>40792.1-Q831</f>
        <v>40465.838309999999</v>
      </c>
      <c r="R829" s="2">
        <f>15785.2-R831</f>
        <v>15658.94895</v>
      </c>
      <c r="S829" s="110">
        <f>T829+U829+V829</f>
        <v>67829.95</v>
      </c>
      <c r="T829" s="2">
        <v>16290.1</v>
      </c>
      <c r="U829" s="2">
        <f>332.4+36828.09977</f>
        <v>37160.499770000002</v>
      </c>
      <c r="V829" s="2">
        <f>128.7+14250.65023</f>
        <v>14379.35023</v>
      </c>
      <c r="W829" s="110">
        <f>X829+Y829+Z829</f>
        <v>67829.95</v>
      </c>
      <c r="X829" s="2">
        <v>16290.1</v>
      </c>
      <c r="Y829" s="2">
        <f>332.4+36828.09977</f>
        <v>37160.499770000002</v>
      </c>
      <c r="Z829" s="2">
        <f>128.7+14250.65023</f>
        <v>14379.35023</v>
      </c>
      <c r="AA829" s="103">
        <f t="shared" si="478"/>
        <v>0</v>
      </c>
      <c r="AB829" s="2">
        <f t="shared" si="477"/>
        <v>0</v>
      </c>
      <c r="AC829" s="110">
        <f t="shared" si="477"/>
        <v>0</v>
      </c>
      <c r="AD829" s="112">
        <f t="shared" si="477"/>
        <v>0</v>
      </c>
      <c r="AE829" s="110">
        <f>AF829+AG829+AH829</f>
        <v>0</v>
      </c>
      <c r="AF829" s="2"/>
      <c r="AG829" s="110"/>
      <c r="AH829" s="112"/>
      <c r="AI829" s="147"/>
      <c r="AJ829" s="147"/>
      <c r="AL829" s="3"/>
      <c r="AM829" s="3"/>
    </row>
    <row r="830" spans="1:39" ht="19.899999999999999" customHeight="1" x14ac:dyDescent="0.2">
      <c r="A830" s="86"/>
      <c r="B830" s="133" t="s">
        <v>26</v>
      </c>
      <c r="C830" s="148">
        <v>5044.7</v>
      </c>
      <c r="D830" s="148"/>
      <c r="E830" s="148"/>
      <c r="F830" s="148"/>
      <c r="G830" s="137">
        <f>H830+I830+J830</f>
        <v>0</v>
      </c>
      <c r="H830" s="2"/>
      <c r="I830" s="2"/>
      <c r="J830" s="2"/>
      <c r="K830" s="110">
        <f>L830+M830+N830</f>
        <v>0</v>
      </c>
      <c r="L830" s="2"/>
      <c r="M830" s="2"/>
      <c r="N830" s="2"/>
      <c r="O830" s="110">
        <f t="shared" si="479"/>
        <v>0</v>
      </c>
      <c r="P830" s="2"/>
      <c r="Q830" s="2"/>
      <c r="R830" s="2"/>
      <c r="S830" s="110">
        <f>T830+U830+V830</f>
        <v>3532.7229200000002</v>
      </c>
      <c r="T830" s="2"/>
      <c r="U830" s="2">
        <v>2547.0932200000002</v>
      </c>
      <c r="V830" s="2">
        <v>985.62969999999996</v>
      </c>
      <c r="W830" s="110">
        <f>X830+Y830+Z830</f>
        <v>3532.7229200000002</v>
      </c>
      <c r="X830" s="2"/>
      <c r="Y830" s="2">
        <v>2547.0932200000002</v>
      </c>
      <c r="Z830" s="2">
        <v>985.62969999999996</v>
      </c>
      <c r="AA830" s="103">
        <f t="shared" si="478"/>
        <v>0</v>
      </c>
      <c r="AB830" s="2">
        <f t="shared" si="477"/>
        <v>0</v>
      </c>
      <c r="AC830" s="110">
        <f t="shared" si="477"/>
        <v>0</v>
      </c>
      <c r="AD830" s="110">
        <f t="shared" si="477"/>
        <v>0</v>
      </c>
      <c r="AE830" s="110">
        <f>AF830+AG830+AH830</f>
        <v>0</v>
      </c>
      <c r="AF830" s="2"/>
      <c r="AG830" s="110"/>
      <c r="AH830" s="112"/>
      <c r="AI830" s="147"/>
      <c r="AJ830" s="147"/>
      <c r="AL830" s="3"/>
      <c r="AM830" s="3"/>
    </row>
    <row r="831" spans="1:39" ht="19.899999999999999" customHeight="1" x14ac:dyDescent="0.2">
      <c r="A831" s="86"/>
      <c r="B831" s="133" t="s">
        <v>27</v>
      </c>
      <c r="C831" s="148">
        <v>452.5</v>
      </c>
      <c r="D831" s="148"/>
      <c r="E831" s="148"/>
      <c r="F831" s="148"/>
      <c r="G831" s="137">
        <f>H831+I831+J831</f>
        <v>0</v>
      </c>
      <c r="H831" s="2"/>
      <c r="I831" s="2"/>
      <c r="J831" s="2"/>
      <c r="K831" s="110">
        <f>L831+M831+N831</f>
        <v>0</v>
      </c>
      <c r="L831" s="2"/>
      <c r="M831" s="2"/>
      <c r="N831" s="2"/>
      <c r="O831" s="110">
        <f t="shared" si="479"/>
        <v>452.51274000000001</v>
      </c>
      <c r="P831" s="2"/>
      <c r="Q831" s="2">
        <v>326.26168999999999</v>
      </c>
      <c r="R831" s="2">
        <v>126.25105000000001</v>
      </c>
      <c r="S831" s="110">
        <f>T831+U831+V831</f>
        <v>452.51274000000001</v>
      </c>
      <c r="T831" s="2"/>
      <c r="U831" s="2">
        <v>326.26168999999999</v>
      </c>
      <c r="V831" s="2">
        <v>126.25105000000001</v>
      </c>
      <c r="W831" s="110">
        <f>X831+Y831+Z831</f>
        <v>452.51274000000001</v>
      </c>
      <c r="X831" s="2"/>
      <c r="Y831" s="2">
        <v>326.26168999999999</v>
      </c>
      <c r="Z831" s="2">
        <v>126.25105000000001</v>
      </c>
      <c r="AA831" s="103">
        <f t="shared" si="478"/>
        <v>0</v>
      </c>
      <c r="AB831" s="2">
        <f t="shared" si="477"/>
        <v>0</v>
      </c>
      <c r="AC831" s="110">
        <f t="shared" si="477"/>
        <v>0</v>
      </c>
      <c r="AD831" s="152">
        <f t="shared" si="477"/>
        <v>0</v>
      </c>
      <c r="AE831" s="110">
        <f>AF831+AG831+AH831</f>
        <v>0</v>
      </c>
      <c r="AF831" s="2"/>
      <c r="AG831" s="2"/>
      <c r="AH831" s="2"/>
      <c r="AI831" s="147"/>
      <c r="AJ831" s="147"/>
      <c r="AL831" s="3"/>
      <c r="AM831" s="3"/>
    </row>
    <row r="832" spans="1:39" ht="78" customHeight="1" x14ac:dyDescent="0.2">
      <c r="A832" s="86">
        <v>145</v>
      </c>
      <c r="B832" s="131" t="s">
        <v>63</v>
      </c>
      <c r="C832" s="143">
        <f t="shared" ref="C832:N832" si="480">SUM(C833:C836)</f>
        <v>143044</v>
      </c>
      <c r="D832" s="143">
        <f t="shared" si="480"/>
        <v>0</v>
      </c>
      <c r="E832" s="143">
        <f t="shared" si="480"/>
        <v>26999.3</v>
      </c>
      <c r="F832" s="143">
        <f t="shared" si="480"/>
        <v>26999.3</v>
      </c>
      <c r="G832" s="143">
        <f t="shared" si="480"/>
        <v>0</v>
      </c>
      <c r="H832" s="143">
        <f t="shared" si="480"/>
        <v>0</v>
      </c>
      <c r="I832" s="143">
        <f t="shared" si="480"/>
        <v>0</v>
      </c>
      <c r="J832" s="143">
        <f t="shared" si="480"/>
        <v>0</v>
      </c>
      <c r="K832" s="143">
        <f t="shared" si="480"/>
        <v>0</v>
      </c>
      <c r="L832" s="143">
        <f t="shared" si="480"/>
        <v>0</v>
      </c>
      <c r="M832" s="143">
        <f t="shared" si="480"/>
        <v>0</v>
      </c>
      <c r="N832" s="143">
        <f t="shared" si="480"/>
        <v>0</v>
      </c>
      <c r="O832" s="143">
        <f t="shared" ref="O832:Z832" si="481">SUM(O833:O836)</f>
        <v>109677.70000000001</v>
      </c>
      <c r="P832" s="143">
        <f t="shared" si="481"/>
        <v>12975.1</v>
      </c>
      <c r="Q832" s="143">
        <f t="shared" si="481"/>
        <v>69722.600000000006</v>
      </c>
      <c r="R832" s="143">
        <f t="shared" si="481"/>
        <v>26980</v>
      </c>
      <c r="S832" s="103">
        <f t="shared" si="481"/>
        <v>108984.68403</v>
      </c>
      <c r="T832" s="99">
        <f t="shared" si="481"/>
        <v>12975.1</v>
      </c>
      <c r="U832" s="99">
        <f t="shared" si="481"/>
        <v>69222.886769999997</v>
      </c>
      <c r="V832" s="99">
        <f t="shared" si="481"/>
        <v>26786.697260000001</v>
      </c>
      <c r="W832" s="103">
        <f t="shared" si="481"/>
        <v>108984.68403</v>
      </c>
      <c r="X832" s="99">
        <f t="shared" si="481"/>
        <v>12975.1</v>
      </c>
      <c r="Y832" s="99">
        <f t="shared" si="481"/>
        <v>69222.886769999997</v>
      </c>
      <c r="Z832" s="99">
        <f t="shared" si="481"/>
        <v>26786.697260000001</v>
      </c>
      <c r="AA832" s="103">
        <f t="shared" ref="AA832:AA836" si="482">AB832+AC832+AD832</f>
        <v>0</v>
      </c>
      <c r="AB832" s="99">
        <f t="shared" ref="AB832:AD836" si="483">X832+H832-L832-(T832-AF832)</f>
        <v>0</v>
      </c>
      <c r="AC832" s="103">
        <f t="shared" si="483"/>
        <v>0</v>
      </c>
      <c r="AD832" s="144">
        <f t="shared" si="483"/>
        <v>0</v>
      </c>
      <c r="AE832" s="103">
        <f>SUM(AE833:AE836)</f>
        <v>0</v>
      </c>
      <c r="AF832" s="99">
        <f>SUM(AF833:AF836)</f>
        <v>0</v>
      </c>
      <c r="AG832" s="103">
        <f>SUM(AG833:AG836)</f>
        <v>0</v>
      </c>
      <c r="AH832" s="144">
        <f>SUM(AH833:AH836)</f>
        <v>0</v>
      </c>
      <c r="AI832" s="145" t="s">
        <v>291</v>
      </c>
      <c r="AJ832" s="145" t="s">
        <v>291</v>
      </c>
      <c r="AL832" s="3"/>
      <c r="AM832" s="3"/>
    </row>
    <row r="833" spans="1:39" ht="19.899999999999999" customHeight="1" x14ac:dyDescent="0.2">
      <c r="A833" s="86"/>
      <c r="B833" s="133" t="s">
        <v>24</v>
      </c>
      <c r="C833" s="148"/>
      <c r="D833" s="148"/>
      <c r="E833" s="148"/>
      <c r="F833" s="148"/>
      <c r="G833" s="137">
        <f>H833+I833+J833</f>
        <v>0</v>
      </c>
      <c r="H833" s="2"/>
      <c r="I833" s="2"/>
      <c r="J833" s="2"/>
      <c r="K833" s="110">
        <f>L833+M833+N833</f>
        <v>0</v>
      </c>
      <c r="L833" s="2"/>
      <c r="M833" s="2"/>
      <c r="N833" s="2"/>
      <c r="O833" s="110">
        <f>P833+Q833+R833</f>
        <v>0</v>
      </c>
      <c r="P833" s="2"/>
      <c r="Q833" s="2"/>
      <c r="R833" s="2"/>
      <c r="S833" s="110">
        <f>T833+U833+V833</f>
        <v>0</v>
      </c>
      <c r="T833" s="2"/>
      <c r="U833" s="2"/>
      <c r="V833" s="2"/>
      <c r="W833" s="110">
        <f>X833+Y833+Z833</f>
        <v>0</v>
      </c>
      <c r="X833" s="2"/>
      <c r="Y833" s="2"/>
      <c r="Z833" s="2"/>
      <c r="AA833" s="103">
        <f t="shared" si="482"/>
        <v>0</v>
      </c>
      <c r="AB833" s="2">
        <f t="shared" si="483"/>
        <v>0</v>
      </c>
      <c r="AC833" s="110">
        <f t="shared" si="483"/>
        <v>0</v>
      </c>
      <c r="AD833" s="112">
        <f t="shared" si="483"/>
        <v>0</v>
      </c>
      <c r="AE833" s="110">
        <f>AF833+AG833+AH833</f>
        <v>0</v>
      </c>
      <c r="AF833" s="2"/>
      <c r="AG833" s="110"/>
      <c r="AH833" s="112"/>
      <c r="AI833" s="147"/>
      <c r="AJ833" s="147"/>
      <c r="AL833" s="3"/>
      <c r="AM833" s="3"/>
    </row>
    <row r="834" spans="1:39" ht="19.899999999999999" customHeight="1" x14ac:dyDescent="0.2">
      <c r="A834" s="86"/>
      <c r="B834" s="133" t="s">
        <v>25</v>
      </c>
      <c r="C834" s="148">
        <v>129669</v>
      </c>
      <c r="D834" s="148"/>
      <c r="E834" s="148">
        <v>26999.3</v>
      </c>
      <c r="F834" s="148">
        <v>26999.3</v>
      </c>
      <c r="G834" s="137">
        <f>H834+I834+J834</f>
        <v>0</v>
      </c>
      <c r="H834" s="2"/>
      <c r="I834" s="2"/>
      <c r="J834" s="2"/>
      <c r="K834" s="110">
        <f>L834+M834+N834</f>
        <v>0</v>
      </c>
      <c r="L834" s="2"/>
      <c r="M834" s="2"/>
      <c r="N834" s="2"/>
      <c r="O834" s="110">
        <f>P834+Q834+R834</f>
        <v>109643.88894</v>
      </c>
      <c r="P834" s="2">
        <v>12975.1</v>
      </c>
      <c r="Q834" s="2">
        <f>69722.6-Q836</f>
        <v>69698.222229999999</v>
      </c>
      <c r="R834" s="2">
        <f>26980-R836</f>
        <v>26970.566709999999</v>
      </c>
      <c r="S834" s="110">
        <f>T834+U834+V834</f>
        <v>102669.16799999999</v>
      </c>
      <c r="T834" s="2">
        <v>12975.1</v>
      </c>
      <c r="U834" s="2">
        <f>69222.88677-U835-U836</f>
        <v>64669.399729999997</v>
      </c>
      <c r="V834" s="2">
        <f>26786.69726-V835-V836</f>
        <v>25024.668269999998</v>
      </c>
      <c r="W834" s="110">
        <f>X834+Y834+Z834</f>
        <v>102669.16799999999</v>
      </c>
      <c r="X834" s="2">
        <v>12975.1</v>
      </c>
      <c r="Y834" s="2">
        <f>69222.88677-Y835-Y836</f>
        <v>64669.399729999997</v>
      </c>
      <c r="Z834" s="2">
        <f>26786.69726-Z835-Z836</f>
        <v>25024.668269999998</v>
      </c>
      <c r="AA834" s="103">
        <f t="shared" si="482"/>
        <v>0</v>
      </c>
      <c r="AB834" s="2">
        <f t="shared" si="483"/>
        <v>0</v>
      </c>
      <c r="AC834" s="110">
        <f t="shared" si="483"/>
        <v>0</v>
      </c>
      <c r="AD834" s="112">
        <f t="shared" si="483"/>
        <v>0</v>
      </c>
      <c r="AE834" s="110">
        <f>AF834+AG834+AH834</f>
        <v>0</v>
      </c>
      <c r="AF834" s="2"/>
      <c r="AG834" s="110"/>
      <c r="AH834" s="112"/>
      <c r="AI834" s="147"/>
      <c r="AJ834" s="147"/>
      <c r="AL834" s="3"/>
      <c r="AM834" s="3"/>
    </row>
    <row r="835" spans="1:39" ht="19.899999999999999" customHeight="1" x14ac:dyDescent="0.2">
      <c r="A835" s="86"/>
      <c r="B835" s="133" t="s">
        <v>26</v>
      </c>
      <c r="C835" s="148">
        <v>12000</v>
      </c>
      <c r="D835" s="148"/>
      <c r="E835" s="148"/>
      <c r="F835" s="148"/>
      <c r="G835" s="137">
        <f>H835+I835+J835</f>
        <v>0</v>
      </c>
      <c r="H835" s="2"/>
      <c r="I835" s="2"/>
      <c r="J835" s="2"/>
      <c r="K835" s="110">
        <f>L835+M835+N835</f>
        <v>0</v>
      </c>
      <c r="L835" s="2"/>
      <c r="M835" s="2"/>
      <c r="N835" s="2"/>
      <c r="O835" s="110">
        <f>P835+Q835+R835</f>
        <v>0</v>
      </c>
      <c r="P835" s="2"/>
      <c r="Q835" s="2"/>
      <c r="R835" s="2"/>
      <c r="S835" s="110">
        <f>T835+U835+V835</f>
        <v>6281.7049699999998</v>
      </c>
      <c r="T835" s="2"/>
      <c r="U835" s="2">
        <f>4529.10927</f>
        <v>4529.1092699999999</v>
      </c>
      <c r="V835" s="2">
        <v>1752.5957000000001</v>
      </c>
      <c r="W835" s="110">
        <f>X835+Y835+Z835</f>
        <v>6281.7049699999998</v>
      </c>
      <c r="X835" s="2"/>
      <c r="Y835" s="2">
        <f>4529.10927</f>
        <v>4529.1092699999999</v>
      </c>
      <c r="Z835" s="2">
        <v>1752.5957000000001</v>
      </c>
      <c r="AA835" s="103">
        <f t="shared" si="482"/>
        <v>0</v>
      </c>
      <c r="AB835" s="2">
        <f t="shared" si="483"/>
        <v>0</v>
      </c>
      <c r="AC835" s="110">
        <f t="shared" si="483"/>
        <v>0</v>
      </c>
      <c r="AD835" s="112">
        <f t="shared" si="483"/>
        <v>0</v>
      </c>
      <c r="AE835" s="110">
        <f>AF835+AG835+AH835</f>
        <v>0</v>
      </c>
      <c r="AF835" s="2"/>
      <c r="AG835" s="110"/>
      <c r="AH835" s="112"/>
      <c r="AI835" s="147"/>
      <c r="AJ835" s="147"/>
      <c r="AL835" s="3"/>
      <c r="AM835" s="3"/>
    </row>
    <row r="836" spans="1:39" ht="19.899999999999999" customHeight="1" x14ac:dyDescent="0.2">
      <c r="A836" s="86"/>
      <c r="B836" s="133" t="s">
        <v>27</v>
      </c>
      <c r="C836" s="148">
        <v>1375</v>
      </c>
      <c r="D836" s="148"/>
      <c r="E836" s="148"/>
      <c r="F836" s="148"/>
      <c r="G836" s="137">
        <f>H836+I836+J836</f>
        <v>0</v>
      </c>
      <c r="H836" s="2"/>
      <c r="I836" s="2"/>
      <c r="J836" s="2"/>
      <c r="K836" s="110">
        <f>L836+M836+N836</f>
        <v>0</v>
      </c>
      <c r="L836" s="2"/>
      <c r="M836" s="2"/>
      <c r="N836" s="2"/>
      <c r="O836" s="110">
        <f>P836+Q836+R836</f>
        <v>33.811059999999998</v>
      </c>
      <c r="P836" s="2"/>
      <c r="Q836" s="2">
        <v>24.377770000000002</v>
      </c>
      <c r="R836" s="2">
        <v>9.4332899999999995</v>
      </c>
      <c r="S836" s="110">
        <f>T836+U836+V836</f>
        <v>33.811059999999998</v>
      </c>
      <c r="T836" s="2"/>
      <c r="U836" s="2">
        <v>24.377770000000002</v>
      </c>
      <c r="V836" s="2">
        <v>9.4332899999999995</v>
      </c>
      <c r="W836" s="110">
        <f>X836+Y836+Z836</f>
        <v>33.811059999999998</v>
      </c>
      <c r="X836" s="2"/>
      <c r="Y836" s="2">
        <v>24.377770000000002</v>
      </c>
      <c r="Z836" s="2">
        <v>9.4332899999999995</v>
      </c>
      <c r="AA836" s="103">
        <f t="shared" si="482"/>
        <v>0</v>
      </c>
      <c r="AB836" s="2">
        <f t="shared" si="483"/>
        <v>0</v>
      </c>
      <c r="AC836" s="110"/>
      <c r="AD836" s="112"/>
      <c r="AE836" s="110"/>
      <c r="AF836" s="2"/>
      <c r="AG836" s="110"/>
      <c r="AH836" s="112"/>
      <c r="AI836" s="147"/>
      <c r="AJ836" s="147"/>
      <c r="AL836" s="3"/>
      <c r="AM836" s="3"/>
    </row>
    <row r="837" spans="1:39" ht="63.75" customHeight="1" x14ac:dyDescent="0.2">
      <c r="A837" s="86">
        <v>146</v>
      </c>
      <c r="B837" s="131" t="s">
        <v>64</v>
      </c>
      <c r="C837" s="143">
        <f t="shared" ref="C837:N837" si="484">SUM(C838:C841)</f>
        <v>0</v>
      </c>
      <c r="D837" s="143">
        <f t="shared" si="484"/>
        <v>0</v>
      </c>
      <c r="E837" s="143">
        <f t="shared" si="484"/>
        <v>0</v>
      </c>
      <c r="F837" s="143">
        <f t="shared" si="484"/>
        <v>0</v>
      </c>
      <c r="G837" s="143">
        <f t="shared" si="484"/>
        <v>0</v>
      </c>
      <c r="H837" s="143">
        <f t="shared" si="484"/>
        <v>0</v>
      </c>
      <c r="I837" s="143">
        <f t="shared" si="484"/>
        <v>0</v>
      </c>
      <c r="J837" s="143">
        <f t="shared" si="484"/>
        <v>0</v>
      </c>
      <c r="K837" s="143">
        <f t="shared" si="484"/>
        <v>0</v>
      </c>
      <c r="L837" s="143">
        <f t="shared" si="484"/>
        <v>0</v>
      </c>
      <c r="M837" s="143">
        <f t="shared" si="484"/>
        <v>0</v>
      </c>
      <c r="N837" s="143">
        <f t="shared" si="484"/>
        <v>0</v>
      </c>
      <c r="O837" s="143">
        <f>SUM(P837:R837)</f>
        <v>26934.9</v>
      </c>
      <c r="P837" s="143">
        <f t="shared" ref="P837:R837" si="485">SUM(P838:P841)</f>
        <v>20000</v>
      </c>
      <c r="Q837" s="143">
        <f t="shared" si="485"/>
        <v>5000</v>
      </c>
      <c r="R837" s="143">
        <f t="shared" si="485"/>
        <v>1934.9</v>
      </c>
      <c r="S837" s="103">
        <f>SUM(S838:S841)</f>
        <v>26514.73417</v>
      </c>
      <c r="T837" s="99">
        <f t="shared" ref="T837:Z837" si="486">SUM(T838:T841)</f>
        <v>20000</v>
      </c>
      <c r="U837" s="99">
        <f t="shared" si="486"/>
        <v>4697.0931399999999</v>
      </c>
      <c r="V837" s="99">
        <f t="shared" si="486"/>
        <v>1817.64103</v>
      </c>
      <c r="W837" s="103">
        <f t="shared" si="486"/>
        <v>4570</v>
      </c>
      <c r="X837" s="99">
        <f t="shared" si="486"/>
        <v>0</v>
      </c>
      <c r="Y837" s="99">
        <f t="shared" si="486"/>
        <v>3294.97</v>
      </c>
      <c r="Z837" s="99">
        <f t="shared" si="486"/>
        <v>1275.03</v>
      </c>
      <c r="AA837" s="103">
        <f t="shared" ref="AA837:AA841" si="487">AB837+AC837+AD837</f>
        <v>-6.5000000017789716E-4</v>
      </c>
      <c r="AB837" s="99">
        <f t="shared" ref="AB837:AD841" si="488">X837+H837-L837-(T837-AF837)</f>
        <v>0</v>
      </c>
      <c r="AC837" s="103">
        <f t="shared" si="488"/>
        <v>0</v>
      </c>
      <c r="AD837" s="144">
        <f t="shared" si="488"/>
        <v>-6.5000000017789716E-4</v>
      </c>
      <c r="AE837" s="103">
        <f>SUM(AE838:AE841)</f>
        <v>21944.733520000002</v>
      </c>
      <c r="AF837" s="99">
        <f>SUM(AF838:AF841)</f>
        <v>20000</v>
      </c>
      <c r="AG837" s="103">
        <f>SUM(AG838:AG841)</f>
        <v>1402.1231400000001</v>
      </c>
      <c r="AH837" s="144">
        <f>SUM(AH838:AH841)</f>
        <v>542.61037999999996</v>
      </c>
      <c r="AI837" s="145"/>
      <c r="AJ837" s="145"/>
      <c r="AL837" s="3"/>
      <c r="AM837" s="3"/>
    </row>
    <row r="838" spans="1:39" ht="19.899999999999999" customHeight="1" x14ac:dyDescent="0.2">
      <c r="A838" s="86"/>
      <c r="B838" s="133" t="s">
        <v>24</v>
      </c>
      <c r="C838" s="139"/>
      <c r="D838" s="150"/>
      <c r="E838" s="150"/>
      <c r="F838" s="150"/>
      <c r="G838" s="110">
        <f>H838+I838+J838</f>
        <v>0</v>
      </c>
      <c r="H838" s="2"/>
      <c r="I838" s="2"/>
      <c r="J838" s="2"/>
      <c r="K838" s="110">
        <f>L838+M838+N838</f>
        <v>0</v>
      </c>
      <c r="L838" s="2"/>
      <c r="M838" s="2"/>
      <c r="N838" s="2"/>
      <c r="O838" s="110">
        <f>P838+Q838+R838</f>
        <v>4570</v>
      </c>
      <c r="P838" s="2"/>
      <c r="Q838" s="2">
        <v>3294.97</v>
      </c>
      <c r="R838" s="2">
        <v>1275.03</v>
      </c>
      <c r="S838" s="110">
        <f>T838+U838+V838</f>
        <v>4570</v>
      </c>
      <c r="T838" s="2"/>
      <c r="U838" s="2">
        <v>3294.97</v>
      </c>
      <c r="V838" s="2">
        <v>1275.03</v>
      </c>
      <c r="W838" s="110">
        <f>X838+Y838+Z838</f>
        <v>4570</v>
      </c>
      <c r="X838" s="2"/>
      <c r="Y838" s="2">
        <v>3294.97</v>
      </c>
      <c r="Z838" s="2">
        <v>1275.03</v>
      </c>
      <c r="AA838" s="103">
        <f t="shared" si="487"/>
        <v>0</v>
      </c>
      <c r="AB838" s="2">
        <f t="shared" si="488"/>
        <v>0</v>
      </c>
      <c r="AC838" s="110">
        <f t="shared" si="488"/>
        <v>0</v>
      </c>
      <c r="AD838" s="112">
        <f t="shared" si="488"/>
        <v>0</v>
      </c>
      <c r="AE838" s="110">
        <f>AF838+AG838+AH838</f>
        <v>0</v>
      </c>
      <c r="AF838" s="2"/>
      <c r="AG838" s="110"/>
      <c r="AH838" s="112"/>
      <c r="AI838" s="147"/>
      <c r="AJ838" s="147"/>
      <c r="AL838" s="3"/>
      <c r="AM838" s="3"/>
    </row>
    <row r="839" spans="1:39" ht="19.899999999999999" customHeight="1" x14ac:dyDescent="0.2">
      <c r="A839" s="86"/>
      <c r="B839" s="133" t="s">
        <v>25</v>
      </c>
      <c r="C839" s="139"/>
      <c r="D839" s="150"/>
      <c r="E839" s="148"/>
      <c r="F839" s="148"/>
      <c r="G839" s="110">
        <f>H839+I839+J839</f>
        <v>0</v>
      </c>
      <c r="H839" s="2"/>
      <c r="I839" s="2"/>
      <c r="J839" s="2"/>
      <c r="K839" s="110">
        <f>L839+M839+N839</f>
        <v>0</v>
      </c>
      <c r="L839" s="2"/>
      <c r="M839" s="2"/>
      <c r="N839" s="2"/>
      <c r="O839" s="110">
        <f>P839+Q839+R839</f>
        <v>21376.14</v>
      </c>
      <c r="P839" s="2">
        <v>20000</v>
      </c>
      <c r="Q839" s="2">
        <f>408.2+583.94</f>
        <v>992.1400000000001</v>
      </c>
      <c r="R839" s="2">
        <f>158+226</f>
        <v>384</v>
      </c>
      <c r="S839" s="110">
        <f>T839+U839+V839</f>
        <v>20955.98272</v>
      </c>
      <c r="T839" s="2">
        <v>20000</v>
      </c>
      <c r="U839" s="2">
        <f>4697.09314-U838-U841</f>
        <v>689.23334000000011</v>
      </c>
      <c r="V839" s="2">
        <f>1817.64103-V841-V838</f>
        <v>266.74937999999997</v>
      </c>
      <c r="W839" s="110">
        <f>X839+Y839+Z839</f>
        <v>0</v>
      </c>
      <c r="X839" s="2"/>
      <c r="Y839" s="2"/>
      <c r="Z839" s="2"/>
      <c r="AA839" s="103">
        <f t="shared" si="487"/>
        <v>0</v>
      </c>
      <c r="AB839" s="2">
        <f t="shared" si="488"/>
        <v>0</v>
      </c>
      <c r="AC839" s="110">
        <f t="shared" si="488"/>
        <v>0</v>
      </c>
      <c r="AD839" s="112">
        <f t="shared" si="488"/>
        <v>0</v>
      </c>
      <c r="AE839" s="110">
        <f>AF839+AG839+AH839</f>
        <v>20955.98272</v>
      </c>
      <c r="AF839" s="2">
        <v>20000</v>
      </c>
      <c r="AG839" s="110">
        <f>U839-Y839</f>
        <v>689.23334000000011</v>
      </c>
      <c r="AH839" s="112">
        <f>V839-Z839</f>
        <v>266.74937999999997</v>
      </c>
      <c r="AI839" s="147"/>
      <c r="AJ839" s="147"/>
      <c r="AL839" s="3"/>
      <c r="AM839" s="3"/>
    </row>
    <row r="840" spans="1:39" ht="19.899999999999999" customHeight="1" x14ac:dyDescent="0.2">
      <c r="A840" s="86"/>
      <c r="B840" s="133" t="s">
        <v>26</v>
      </c>
      <c r="C840" s="139"/>
      <c r="D840" s="150"/>
      <c r="E840" s="148"/>
      <c r="F840" s="150"/>
      <c r="G840" s="110">
        <f>H840+I840+J840</f>
        <v>0</v>
      </c>
      <c r="H840" s="2"/>
      <c r="I840" s="2"/>
      <c r="J840" s="2"/>
      <c r="K840" s="110">
        <f>L840+M840+N840</f>
        <v>0</v>
      </c>
      <c r="L840" s="2"/>
      <c r="M840" s="2"/>
      <c r="N840" s="2"/>
      <c r="O840" s="110">
        <f>P840+Q840+R840</f>
        <v>0</v>
      </c>
      <c r="P840" s="2"/>
      <c r="Q840" s="2"/>
      <c r="R840" s="2"/>
      <c r="S840" s="110">
        <f>T840+U840+V840</f>
        <v>0</v>
      </c>
      <c r="T840" s="2"/>
      <c r="U840" s="2"/>
      <c r="V840" s="2"/>
      <c r="W840" s="110">
        <f>X840+Y840+Z840</f>
        <v>0</v>
      </c>
      <c r="X840" s="2"/>
      <c r="Y840" s="2"/>
      <c r="Z840" s="2"/>
      <c r="AA840" s="103">
        <f t="shared" si="487"/>
        <v>0</v>
      </c>
      <c r="AB840" s="2">
        <f t="shared" si="488"/>
        <v>0</v>
      </c>
      <c r="AC840" s="110">
        <f t="shared" si="488"/>
        <v>0</v>
      </c>
      <c r="AD840" s="112">
        <f t="shared" si="488"/>
        <v>0</v>
      </c>
      <c r="AE840" s="110">
        <f>AF840+AG840+AH840</f>
        <v>0</v>
      </c>
      <c r="AF840" s="2"/>
      <c r="AG840" s="110"/>
      <c r="AH840" s="112"/>
      <c r="AI840" s="147"/>
      <c r="AJ840" s="147"/>
      <c r="AL840" s="3"/>
      <c r="AM840" s="3"/>
    </row>
    <row r="841" spans="1:39" ht="19.899999999999999" customHeight="1" x14ac:dyDescent="0.2">
      <c r="A841" s="86"/>
      <c r="B841" s="133" t="s">
        <v>27</v>
      </c>
      <c r="C841" s="139"/>
      <c r="D841" s="150"/>
      <c r="E841" s="150"/>
      <c r="F841" s="150"/>
      <c r="G841" s="110">
        <f>H841+I841+J841</f>
        <v>0</v>
      </c>
      <c r="H841" s="2"/>
      <c r="I841" s="2"/>
      <c r="J841" s="2"/>
      <c r="K841" s="110">
        <f>L841+M841+N841</f>
        <v>0</v>
      </c>
      <c r="L841" s="2"/>
      <c r="M841" s="2"/>
      <c r="N841" s="2"/>
      <c r="O841" s="110">
        <f>P841+Q841+R841</f>
        <v>988.76</v>
      </c>
      <c r="P841" s="2"/>
      <c r="Q841" s="2">
        <v>712.89</v>
      </c>
      <c r="R841" s="2">
        <v>275.87</v>
      </c>
      <c r="S841" s="110">
        <f>T841+U841+V841</f>
        <v>988.75144999999998</v>
      </c>
      <c r="T841" s="2"/>
      <c r="U841" s="2">
        <v>712.88980000000004</v>
      </c>
      <c r="V841" s="2">
        <v>275.86165</v>
      </c>
      <c r="W841" s="110">
        <f>X841+Y841+Z841</f>
        <v>0</v>
      </c>
      <c r="X841" s="2"/>
      <c r="Y841" s="2"/>
      <c r="Z841" s="2"/>
      <c r="AA841" s="103">
        <f t="shared" si="487"/>
        <v>-6.5000000000736691E-4</v>
      </c>
      <c r="AB841" s="2">
        <f t="shared" si="488"/>
        <v>0</v>
      </c>
      <c r="AC841" s="110">
        <f t="shared" si="488"/>
        <v>0</v>
      </c>
      <c r="AD841" s="112">
        <f t="shared" si="488"/>
        <v>-6.5000000000736691E-4</v>
      </c>
      <c r="AE841" s="110">
        <f>AF841+AG841+AH841</f>
        <v>988.75080000000003</v>
      </c>
      <c r="AF841" s="2"/>
      <c r="AG841" s="110">
        <v>712.88980000000004</v>
      </c>
      <c r="AH841" s="112">
        <v>275.86099999999999</v>
      </c>
      <c r="AI841" s="147"/>
      <c r="AJ841" s="147"/>
      <c r="AL841" s="3"/>
      <c r="AM841" s="3"/>
    </row>
    <row r="842" spans="1:39" ht="44.25" customHeight="1" x14ac:dyDescent="0.2">
      <c r="A842" s="86">
        <v>147</v>
      </c>
      <c r="B842" s="131" t="s">
        <v>65</v>
      </c>
      <c r="C842" s="143">
        <f t="shared" ref="C842:N842" si="489">SUM(C843:C846)</f>
        <v>248713</v>
      </c>
      <c r="D842" s="143">
        <f t="shared" si="489"/>
        <v>0</v>
      </c>
      <c r="E842" s="143">
        <f t="shared" si="489"/>
        <v>23151.512999999999</v>
      </c>
      <c r="F842" s="143">
        <f t="shared" si="489"/>
        <v>23151.512999999999</v>
      </c>
      <c r="G842" s="143">
        <f t="shared" si="489"/>
        <v>0</v>
      </c>
      <c r="H842" s="143">
        <f t="shared" si="489"/>
        <v>0</v>
      </c>
      <c r="I842" s="143">
        <f t="shared" si="489"/>
        <v>0</v>
      </c>
      <c r="J842" s="143">
        <f t="shared" si="489"/>
        <v>0</v>
      </c>
      <c r="K842" s="143">
        <f t="shared" si="489"/>
        <v>0</v>
      </c>
      <c r="L842" s="143">
        <f t="shared" si="489"/>
        <v>0</v>
      </c>
      <c r="M842" s="143">
        <f t="shared" si="489"/>
        <v>0</v>
      </c>
      <c r="N842" s="143">
        <f t="shared" si="489"/>
        <v>0</v>
      </c>
      <c r="O842" s="143">
        <f t="shared" ref="O842:Z842" si="490">SUM(O843:O846)</f>
        <v>114261.70000999999</v>
      </c>
      <c r="P842" s="143">
        <f t="shared" si="490"/>
        <v>79814.89899999999</v>
      </c>
      <c r="Q842" s="143">
        <f t="shared" si="490"/>
        <v>24836.1</v>
      </c>
      <c r="R842" s="143">
        <f t="shared" si="490"/>
        <v>9610.7010100000007</v>
      </c>
      <c r="S842" s="103">
        <f t="shared" si="490"/>
        <v>114261.7</v>
      </c>
      <c r="T842" s="99">
        <f t="shared" si="490"/>
        <v>79814.89903</v>
      </c>
      <c r="U842" s="99">
        <f t="shared" si="490"/>
        <v>24836.099979999999</v>
      </c>
      <c r="V842" s="99">
        <f t="shared" si="490"/>
        <v>9610.7009899999994</v>
      </c>
      <c r="W842" s="103">
        <f t="shared" si="490"/>
        <v>114261.7</v>
      </c>
      <c r="X842" s="99">
        <f t="shared" si="490"/>
        <v>79814.89903</v>
      </c>
      <c r="Y842" s="99">
        <f t="shared" si="490"/>
        <v>24836.099979999999</v>
      </c>
      <c r="Z842" s="99">
        <f t="shared" si="490"/>
        <v>9610.7009899999994</v>
      </c>
      <c r="AA842" s="103">
        <f t="shared" ref="AA842:AA846" si="491">AB842+AC842+AD842</f>
        <v>0</v>
      </c>
      <c r="AB842" s="99">
        <f t="shared" ref="AB842:AD846" si="492">X842+H842-L842-(T842-AF842)</f>
        <v>0</v>
      </c>
      <c r="AC842" s="103">
        <f t="shared" si="492"/>
        <v>0</v>
      </c>
      <c r="AD842" s="144">
        <f t="shared" si="492"/>
        <v>0</v>
      </c>
      <c r="AE842" s="103">
        <f>SUM(AE843:AE846)</f>
        <v>0</v>
      </c>
      <c r="AF842" s="99">
        <f>SUM(AF843:AF846)</f>
        <v>0</v>
      </c>
      <c r="AG842" s="103">
        <f>SUM(AG843:AG846)</f>
        <v>0</v>
      </c>
      <c r="AH842" s="144">
        <f>SUM(AH843:AH846)</f>
        <v>0</v>
      </c>
      <c r="AI842" s="145"/>
      <c r="AJ842" s="145"/>
      <c r="AL842" s="3"/>
      <c r="AM842" s="3"/>
    </row>
    <row r="843" spans="1:39" ht="19.899999999999999" customHeight="1" x14ac:dyDescent="0.2">
      <c r="A843" s="86"/>
      <c r="B843" s="133" t="s">
        <v>24</v>
      </c>
      <c r="C843" s="139"/>
      <c r="D843" s="150"/>
      <c r="E843" s="150"/>
      <c r="F843" s="150"/>
      <c r="G843" s="110">
        <f>H843+I843+J843</f>
        <v>0</v>
      </c>
      <c r="H843" s="2"/>
      <c r="I843" s="2"/>
      <c r="J843" s="2"/>
      <c r="K843" s="110">
        <f>L843+M843+N843</f>
        <v>0</v>
      </c>
      <c r="L843" s="2"/>
      <c r="M843" s="2"/>
      <c r="N843" s="2"/>
      <c r="O843" s="110">
        <f>P843+Q843+R843</f>
        <v>0</v>
      </c>
      <c r="P843" s="2"/>
      <c r="Q843" s="2"/>
      <c r="R843" s="2"/>
      <c r="S843" s="110">
        <f>T843+U843+V843</f>
        <v>0</v>
      </c>
      <c r="T843" s="2"/>
      <c r="U843" s="2"/>
      <c r="V843" s="2"/>
      <c r="W843" s="110">
        <f>X843+Y843+Z843</f>
        <v>0</v>
      </c>
      <c r="X843" s="2"/>
      <c r="Y843" s="2"/>
      <c r="Z843" s="2"/>
      <c r="AA843" s="103">
        <f t="shared" si="491"/>
        <v>0</v>
      </c>
      <c r="AB843" s="2">
        <f t="shared" si="492"/>
        <v>0</v>
      </c>
      <c r="AC843" s="110">
        <f t="shared" si="492"/>
        <v>0</v>
      </c>
      <c r="AD843" s="112">
        <f t="shared" si="492"/>
        <v>0</v>
      </c>
      <c r="AE843" s="110">
        <f>AF843+AG843+AH843</f>
        <v>0</v>
      </c>
      <c r="AF843" s="2"/>
      <c r="AG843" s="110"/>
      <c r="AH843" s="112"/>
      <c r="AI843" s="147"/>
      <c r="AJ843" s="147"/>
      <c r="AL843" s="3"/>
      <c r="AM843" s="3"/>
    </row>
    <row r="844" spans="1:39" ht="19.899999999999999" customHeight="1" x14ac:dyDescent="0.2">
      <c r="A844" s="86"/>
      <c r="B844" s="133" t="s">
        <v>25</v>
      </c>
      <c r="C844" s="139">
        <v>234633.7</v>
      </c>
      <c r="D844" s="150"/>
      <c r="E844" s="148">
        <v>23151.512999999999</v>
      </c>
      <c r="F844" s="148">
        <v>23151.512999999999</v>
      </c>
      <c r="G844" s="110">
        <f>H844+I844+J844</f>
        <v>0</v>
      </c>
      <c r="H844" s="2"/>
      <c r="I844" s="2"/>
      <c r="J844" s="2"/>
      <c r="K844" s="110">
        <f>L844+M844+N844</f>
        <v>0</v>
      </c>
      <c r="L844" s="2"/>
      <c r="M844" s="2"/>
      <c r="N844" s="2"/>
      <c r="O844" s="110">
        <f>P844+Q844+R844</f>
        <v>114261.70000999999</v>
      </c>
      <c r="P844" s="2">
        <f>73494.968+6319.931</f>
        <v>79814.89899999999</v>
      </c>
      <c r="Q844" s="2">
        <v>24836.1</v>
      </c>
      <c r="R844" s="2">
        <v>9610.7010100000007</v>
      </c>
      <c r="S844" s="110">
        <f>T844+U844+V844</f>
        <v>114261.7</v>
      </c>
      <c r="T844" s="2">
        <v>79814.89903</v>
      </c>
      <c r="U844" s="2">
        <v>24836.099979999999</v>
      </c>
      <c r="V844" s="2">
        <v>9610.7009899999994</v>
      </c>
      <c r="W844" s="110">
        <f>X844+Y844+Z844</f>
        <v>114261.7</v>
      </c>
      <c r="X844" s="2">
        <v>79814.89903</v>
      </c>
      <c r="Y844" s="2">
        <v>24836.099979999999</v>
      </c>
      <c r="Z844" s="2">
        <v>9610.7009899999994</v>
      </c>
      <c r="AA844" s="103">
        <f t="shared" si="491"/>
        <v>0</v>
      </c>
      <c r="AB844" s="2">
        <f t="shared" si="492"/>
        <v>0</v>
      </c>
      <c r="AC844" s="110">
        <f t="shared" si="492"/>
        <v>0</v>
      </c>
      <c r="AD844" s="112">
        <f t="shared" si="492"/>
        <v>0</v>
      </c>
      <c r="AE844" s="110">
        <f>AF844+AG844+AH844</f>
        <v>0</v>
      </c>
      <c r="AF844" s="2"/>
      <c r="AG844" s="110"/>
      <c r="AH844" s="112"/>
      <c r="AI844" s="147"/>
      <c r="AJ844" s="147"/>
      <c r="AL844" s="3"/>
      <c r="AM844" s="3"/>
    </row>
    <row r="845" spans="1:39" ht="19.899999999999999" customHeight="1" x14ac:dyDescent="0.2">
      <c r="A845" s="86"/>
      <c r="B845" s="133" t="s">
        <v>26</v>
      </c>
      <c r="C845" s="139">
        <v>14079.3</v>
      </c>
      <c r="D845" s="150"/>
      <c r="E845" s="148"/>
      <c r="F845" s="150"/>
      <c r="G845" s="110">
        <f>H845+I845+J845</f>
        <v>0</v>
      </c>
      <c r="H845" s="2"/>
      <c r="I845" s="2"/>
      <c r="J845" s="2"/>
      <c r="K845" s="110">
        <f>L845+M845+N845</f>
        <v>0</v>
      </c>
      <c r="L845" s="2"/>
      <c r="M845" s="2"/>
      <c r="N845" s="2"/>
      <c r="O845" s="110">
        <f>P845+Q845+R845</f>
        <v>0</v>
      </c>
      <c r="P845" s="2"/>
      <c r="Q845" s="2"/>
      <c r="R845" s="2"/>
      <c r="S845" s="110">
        <f>T845+U845+V845</f>
        <v>0</v>
      </c>
      <c r="T845" s="2"/>
      <c r="U845" s="2"/>
      <c r="V845" s="2"/>
      <c r="W845" s="110">
        <f>X845+Y845+Z845</f>
        <v>0</v>
      </c>
      <c r="X845" s="2"/>
      <c r="Y845" s="2"/>
      <c r="Z845" s="2"/>
      <c r="AA845" s="103">
        <f t="shared" si="491"/>
        <v>0</v>
      </c>
      <c r="AB845" s="2">
        <f t="shared" si="492"/>
        <v>0</v>
      </c>
      <c r="AC845" s="110">
        <f t="shared" si="492"/>
        <v>0</v>
      </c>
      <c r="AD845" s="112">
        <f t="shared" si="492"/>
        <v>0</v>
      </c>
      <c r="AE845" s="110">
        <f>AF845+AG845+AH845</f>
        <v>0</v>
      </c>
      <c r="AF845" s="2"/>
      <c r="AG845" s="110"/>
      <c r="AH845" s="112"/>
      <c r="AI845" s="147"/>
      <c r="AJ845" s="147"/>
      <c r="AL845" s="3"/>
      <c r="AM845" s="3"/>
    </row>
    <row r="846" spans="1:39" ht="19.899999999999999" customHeight="1" x14ac:dyDescent="0.2">
      <c r="A846" s="86"/>
      <c r="B846" s="133" t="s">
        <v>27</v>
      </c>
      <c r="C846" s="139"/>
      <c r="D846" s="150"/>
      <c r="E846" s="150"/>
      <c r="F846" s="150"/>
      <c r="G846" s="110">
        <f>H846+I846+J846</f>
        <v>0</v>
      </c>
      <c r="H846" s="2"/>
      <c r="I846" s="2"/>
      <c r="J846" s="2"/>
      <c r="K846" s="110">
        <f>L846+M846+N846</f>
        <v>0</v>
      </c>
      <c r="L846" s="2"/>
      <c r="M846" s="2"/>
      <c r="N846" s="2"/>
      <c r="O846" s="110">
        <f>P846+Q846+R846</f>
        <v>0</v>
      </c>
      <c r="P846" s="2"/>
      <c r="Q846" s="2"/>
      <c r="R846" s="2"/>
      <c r="S846" s="110">
        <f>T846+U846+V846</f>
        <v>0</v>
      </c>
      <c r="T846" s="2"/>
      <c r="U846" s="2"/>
      <c r="V846" s="2"/>
      <c r="W846" s="110">
        <f>X846+Y846+Z846</f>
        <v>0</v>
      </c>
      <c r="X846" s="2"/>
      <c r="Y846" s="2"/>
      <c r="Z846" s="2"/>
      <c r="AA846" s="103">
        <f t="shared" si="491"/>
        <v>0</v>
      </c>
      <c r="AB846" s="2">
        <f t="shared" si="492"/>
        <v>0</v>
      </c>
      <c r="AC846" s="110">
        <f t="shared" si="492"/>
        <v>0</v>
      </c>
      <c r="AD846" s="112">
        <f t="shared" si="492"/>
        <v>0</v>
      </c>
      <c r="AE846" s="110">
        <f>AF846+AG846+AH846</f>
        <v>0</v>
      </c>
      <c r="AF846" s="2"/>
      <c r="AG846" s="110"/>
      <c r="AH846" s="112"/>
      <c r="AI846" s="147"/>
      <c r="AJ846" s="147"/>
      <c r="AL846" s="3"/>
      <c r="AM846" s="3"/>
    </row>
    <row r="847" spans="1:39" ht="29.25" customHeight="1" x14ac:dyDescent="0.2">
      <c r="A847" s="86"/>
      <c r="B847" s="106" t="s">
        <v>52</v>
      </c>
      <c r="C847" s="14">
        <f>SUM(C848,C853,C858,C863,C868)</f>
        <v>4272073.1503600003</v>
      </c>
      <c r="D847" s="14">
        <f t="shared" ref="D847:N847" si="493">SUM(D848,D853,D858,D863,D868)</f>
        <v>196772.41957999999</v>
      </c>
      <c r="E847" s="14">
        <f t="shared" si="493"/>
        <v>493679.17679999996</v>
      </c>
      <c r="F847" s="14">
        <f t="shared" si="493"/>
        <v>325960.18221999996</v>
      </c>
      <c r="G847" s="14">
        <f t="shared" si="493"/>
        <v>0</v>
      </c>
      <c r="H847" s="14">
        <f t="shared" si="493"/>
        <v>0</v>
      </c>
      <c r="I847" s="14">
        <f t="shared" si="493"/>
        <v>0</v>
      </c>
      <c r="J847" s="14">
        <f t="shared" si="493"/>
        <v>0</v>
      </c>
      <c r="K847" s="14">
        <f t="shared" si="493"/>
        <v>167002.82999</v>
      </c>
      <c r="L847" s="14">
        <f t="shared" si="493"/>
        <v>141845.47182000001</v>
      </c>
      <c r="M847" s="14">
        <f t="shared" si="493"/>
        <v>25031.55845</v>
      </c>
      <c r="N847" s="14">
        <f t="shared" si="493"/>
        <v>125.79972000000001</v>
      </c>
      <c r="O847" s="14">
        <f>SUM(O848,O853,O858,O863,O868)</f>
        <v>1415953.9973200001</v>
      </c>
      <c r="P847" s="14">
        <f t="shared" ref="P847:AH847" si="494">SUM(P848,P853,P858,P863,P868)</f>
        <v>1050000</v>
      </c>
      <c r="Q847" s="14">
        <f t="shared" si="494"/>
        <v>361937</v>
      </c>
      <c r="R847" s="14">
        <f t="shared" si="494"/>
        <v>4016.9973200000004</v>
      </c>
      <c r="S847" s="14">
        <f t="shared" si="494"/>
        <v>1415456.3264700002</v>
      </c>
      <c r="T847" s="14">
        <f t="shared" si="494"/>
        <v>1049999.8168000001</v>
      </c>
      <c r="U847" s="14">
        <f t="shared" si="494"/>
        <v>361468.81427999993</v>
      </c>
      <c r="V847" s="14">
        <f t="shared" si="494"/>
        <v>3987.6953899999999</v>
      </c>
      <c r="W847" s="14">
        <f t="shared" si="494"/>
        <v>1289728.6235000002</v>
      </c>
      <c r="X847" s="14">
        <f t="shared" si="494"/>
        <v>1079627.1470699999</v>
      </c>
      <c r="Y847" s="14">
        <f t="shared" si="494"/>
        <v>206688.44594000001</v>
      </c>
      <c r="Z847" s="14">
        <f t="shared" si="494"/>
        <v>3413.0304900000001</v>
      </c>
      <c r="AA847" s="14">
        <f t="shared" si="494"/>
        <v>4.5640000134403343E-2</v>
      </c>
      <c r="AB847" s="14">
        <f t="shared" si="494"/>
        <v>-1.1299998441245407E-3</v>
      </c>
      <c r="AC847" s="14">
        <f>AC868</f>
        <v>4.5640000000275904E-2</v>
      </c>
      <c r="AD847" s="14">
        <f t="shared" si="494"/>
        <v>1.9800000004349203E-3</v>
      </c>
      <c r="AE847" s="14">
        <f t="shared" si="494"/>
        <v>292730.57217</v>
      </c>
      <c r="AF847" s="14">
        <f t="shared" si="494"/>
        <v>112218.14042000001</v>
      </c>
      <c r="AG847" s="14">
        <f t="shared" si="494"/>
        <v>179811.97158000001</v>
      </c>
      <c r="AH847" s="14">
        <f t="shared" si="494"/>
        <v>700.46017000000006</v>
      </c>
      <c r="AI847" s="14"/>
      <c r="AJ847" s="14"/>
      <c r="AL847" s="3"/>
      <c r="AM847" s="3"/>
    </row>
    <row r="848" spans="1:39" ht="100.5" customHeight="1" x14ac:dyDescent="0.2">
      <c r="A848" s="115">
        <v>148</v>
      </c>
      <c r="B848" s="118" t="s">
        <v>253</v>
      </c>
      <c r="C848" s="24">
        <v>1057863.31045</v>
      </c>
      <c r="D848" s="24">
        <f>SUM(D849:D852)</f>
        <v>34535.725449999998</v>
      </c>
      <c r="E848" s="24">
        <v>179578.24169999998</v>
      </c>
      <c r="F848" s="24">
        <v>99114.931700000001</v>
      </c>
      <c r="G848" s="108">
        <f t="shared" ref="G848:G867" si="495">H848+I848+J848</f>
        <v>0</v>
      </c>
      <c r="H848" s="108">
        <f>SUM(H849:H852)</f>
        <v>0</v>
      </c>
      <c r="I848" s="108">
        <f>SUM(I849:I852)</f>
        <v>0</v>
      </c>
      <c r="J848" s="108">
        <f>SUM(J849:J852)</f>
        <v>0</v>
      </c>
      <c r="K848" s="108">
        <f t="shared" ref="K848:K867" si="496">L848+M848+N848</f>
        <v>80463.309990000009</v>
      </c>
      <c r="L848" s="24">
        <f>SUM(L849:L852)</f>
        <v>68342.294610000012</v>
      </c>
      <c r="M848" s="24">
        <f>SUM(M849:M852)</f>
        <v>12060.407149999999</v>
      </c>
      <c r="N848" s="24">
        <f>SUM(N849:N852)</f>
        <v>60.608229999999999</v>
      </c>
      <c r="O848" s="108">
        <f t="shared" ref="O848:O867" si="497">P848+Q848+R848</f>
        <v>342755</v>
      </c>
      <c r="P848" s="24">
        <v>320000</v>
      </c>
      <c r="Q848" s="24">
        <v>22663.9</v>
      </c>
      <c r="R848" s="24">
        <v>91.1</v>
      </c>
      <c r="S848" s="110">
        <f>SUM(T848,U848,V848)</f>
        <v>342356.70061000006</v>
      </c>
      <c r="T848" s="2">
        <v>319999.99479000003</v>
      </c>
      <c r="U848" s="2">
        <v>22267.278989999999</v>
      </c>
      <c r="V848" s="2">
        <v>89.426829999999995</v>
      </c>
      <c r="W848" s="29">
        <f>SUM(X848,Y848,Z848)</f>
        <v>419404.27435000008</v>
      </c>
      <c r="X848" s="111">
        <v>384995.2061800001</v>
      </c>
      <c r="Y848" s="111">
        <v>34259.375800000002</v>
      </c>
      <c r="Z848" s="111">
        <v>149.69237000000001</v>
      </c>
      <c r="AA848" s="103">
        <f t="shared" ref="AA848:AA867" si="498">SUM(AB848:AD848)</f>
        <v>8.5506712821370456E-11</v>
      </c>
      <c r="AB848" s="2">
        <f t="shared" ref="AB848:AB867" si="499">SUM(X848,H848)-SUM(L848)-SUM(T848,-AF848)</f>
        <v>-4.7899999190121889E-3</v>
      </c>
      <c r="AC848" s="110">
        <f t="shared" ref="AC848:AD867" si="500">SUM(Y848,I848)-SUM(M848)-SUM(U848,-AG848)</f>
        <v>1.1000000449712388E-4</v>
      </c>
      <c r="AD848" s="112">
        <f t="shared" si="500"/>
        <v>4.6800000000217779E-3</v>
      </c>
      <c r="AE848" s="29">
        <f t="shared" ref="AE848:AE867" si="501">AF848+AG848+AH848</f>
        <v>3415.7362500000004</v>
      </c>
      <c r="AF848" s="111">
        <f>SUM(AF849:AF852)</f>
        <v>3347.0784300000005</v>
      </c>
      <c r="AG848" s="29">
        <f t="shared" ref="AG848:AH848" si="502">SUM(AG849:AG852)</f>
        <v>68.310450000000003</v>
      </c>
      <c r="AH848" s="113">
        <f t="shared" si="502"/>
        <v>0.34737000000000007</v>
      </c>
      <c r="AI848" s="29"/>
      <c r="AJ848" s="29"/>
      <c r="AL848" s="3"/>
      <c r="AM848" s="3"/>
    </row>
    <row r="849" spans="1:39" ht="19.899999999999999" customHeight="1" x14ac:dyDescent="0.2">
      <c r="A849" s="115"/>
      <c r="B849" s="121" t="s">
        <v>24</v>
      </c>
      <c r="C849" s="2">
        <v>0</v>
      </c>
      <c r="D849" s="2">
        <f>C849</f>
        <v>0</v>
      </c>
      <c r="E849" s="2">
        <v>0</v>
      </c>
      <c r="F849" s="2">
        <v>0</v>
      </c>
      <c r="G849" s="110">
        <f t="shared" si="495"/>
        <v>0</v>
      </c>
      <c r="H849" s="2"/>
      <c r="I849" s="2"/>
      <c r="J849" s="2"/>
      <c r="K849" s="110">
        <f t="shared" si="496"/>
        <v>0</v>
      </c>
      <c r="L849" s="2"/>
      <c r="M849" s="110"/>
      <c r="N849" s="112"/>
      <c r="O849" s="110">
        <f t="shared" si="497"/>
        <v>0</v>
      </c>
      <c r="P849" s="2">
        <v>0</v>
      </c>
      <c r="Q849" s="2">
        <v>0</v>
      </c>
      <c r="R849" s="2">
        <v>0</v>
      </c>
      <c r="S849" s="110">
        <v>0</v>
      </c>
      <c r="T849" s="2" t="s">
        <v>128</v>
      </c>
      <c r="U849" s="2" t="s">
        <v>128</v>
      </c>
      <c r="V849" s="2" t="s">
        <v>128</v>
      </c>
      <c r="W849" s="110">
        <v>0</v>
      </c>
      <c r="X849" s="2" t="s">
        <v>128</v>
      </c>
      <c r="Y849" s="2" t="s">
        <v>128</v>
      </c>
      <c r="Z849" s="2" t="s">
        <v>128</v>
      </c>
      <c r="AA849" s="103">
        <f t="shared" si="498"/>
        <v>0</v>
      </c>
      <c r="AB849" s="2">
        <f t="shared" si="499"/>
        <v>0</v>
      </c>
      <c r="AC849" s="110">
        <f t="shared" si="500"/>
        <v>0</v>
      </c>
      <c r="AD849" s="112">
        <f t="shared" si="500"/>
        <v>0</v>
      </c>
      <c r="AE849" s="110">
        <f t="shared" si="501"/>
        <v>0</v>
      </c>
      <c r="AF849" s="2">
        <v>0</v>
      </c>
      <c r="AG849" s="110">
        <v>0</v>
      </c>
      <c r="AH849" s="112">
        <v>0</v>
      </c>
      <c r="AI849" s="110"/>
      <c r="AJ849" s="110"/>
      <c r="AL849" s="3"/>
      <c r="AM849" s="3"/>
    </row>
    <row r="850" spans="1:39" ht="19.899999999999999" customHeight="1" x14ac:dyDescent="0.2">
      <c r="A850" s="115"/>
      <c r="B850" s="121" t="s">
        <v>25</v>
      </c>
      <c r="C850" s="2">
        <v>881114.08499999996</v>
      </c>
      <c r="D850" s="2"/>
      <c r="E850" s="2">
        <v>175383.46825999999</v>
      </c>
      <c r="F850" s="2">
        <v>94920.158259999997</v>
      </c>
      <c r="G850" s="110">
        <f t="shared" si="495"/>
        <v>0</v>
      </c>
      <c r="H850" s="2"/>
      <c r="I850" s="2"/>
      <c r="J850" s="2"/>
      <c r="K850" s="110">
        <f t="shared" si="496"/>
        <v>80463.309990000009</v>
      </c>
      <c r="L850" s="2">
        <f>68314.14685+28.14776</f>
        <v>68342.294610000012</v>
      </c>
      <c r="M850" s="110">
        <f>12055.4399+4.96725</f>
        <v>12060.407149999999</v>
      </c>
      <c r="N850" s="112">
        <f>60.58325+0.02498</f>
        <v>60.608229999999999</v>
      </c>
      <c r="O850" s="110">
        <f t="shared" si="497"/>
        <v>326886.66476000001</v>
      </c>
      <c r="P850" s="2">
        <v>312303.65622</v>
      </c>
      <c r="Q850" s="2">
        <v>14524.81191</v>
      </c>
      <c r="R850" s="2">
        <v>58.196629999999999</v>
      </c>
      <c r="S850" s="110">
        <v>326886.66476000007</v>
      </c>
      <c r="T850" s="2">
        <v>312303.65622</v>
      </c>
      <c r="U850" s="2">
        <v>14524.81191</v>
      </c>
      <c r="V850" s="2">
        <v>58.196629999999999</v>
      </c>
      <c r="W850" s="110">
        <v>407349.97474999999</v>
      </c>
      <c r="X850" s="2">
        <v>380645.94604000007</v>
      </c>
      <c r="Y850" s="2">
        <v>26585.219170000004</v>
      </c>
      <c r="Z850" s="2">
        <v>118.80954000000001</v>
      </c>
      <c r="AA850" s="103">
        <f t="shared" si="498"/>
        <v>8.5499607394012855E-11</v>
      </c>
      <c r="AB850" s="2">
        <f t="shared" si="499"/>
        <v>-4.7899999190121889E-3</v>
      </c>
      <c r="AC850" s="110">
        <f t="shared" si="500"/>
        <v>1.1000000449712388E-4</v>
      </c>
      <c r="AD850" s="112">
        <f t="shared" si="500"/>
        <v>4.6800000000146724E-3</v>
      </c>
      <c r="AE850" s="110">
        <f t="shared" si="501"/>
        <v>0</v>
      </c>
      <c r="AF850" s="2">
        <v>0</v>
      </c>
      <c r="AG850" s="110">
        <v>0</v>
      </c>
      <c r="AH850" s="112">
        <v>0</v>
      </c>
      <c r="AI850" s="110"/>
      <c r="AJ850" s="110"/>
      <c r="AL850" s="3"/>
      <c r="AM850" s="3"/>
    </row>
    <row r="851" spans="1:39" ht="19.899999999999999" customHeight="1" x14ac:dyDescent="0.2">
      <c r="A851" s="115"/>
      <c r="B851" s="121" t="s">
        <v>26</v>
      </c>
      <c r="C851" s="2">
        <v>142213.5</v>
      </c>
      <c r="D851" s="2"/>
      <c r="E851" s="2">
        <v>0</v>
      </c>
      <c r="F851" s="2">
        <v>0</v>
      </c>
      <c r="G851" s="110">
        <f t="shared" si="495"/>
        <v>0</v>
      </c>
      <c r="H851" s="2"/>
      <c r="I851" s="2"/>
      <c r="J851" s="2"/>
      <c r="K851" s="110">
        <f t="shared" si="496"/>
        <v>0</v>
      </c>
      <c r="L851" s="2"/>
      <c r="M851" s="110"/>
      <c r="N851" s="112"/>
      <c r="O851" s="110">
        <f t="shared" si="497"/>
        <v>0</v>
      </c>
      <c r="P851" s="2">
        <v>0</v>
      </c>
      <c r="Q851" s="2">
        <v>0</v>
      </c>
      <c r="R851" s="2">
        <v>0</v>
      </c>
      <c r="S851" s="110">
        <v>0</v>
      </c>
      <c r="T851" s="2" t="s">
        <v>128</v>
      </c>
      <c r="U851" s="2" t="s">
        <v>128</v>
      </c>
      <c r="V851" s="2" t="s">
        <v>128</v>
      </c>
      <c r="W851" s="110">
        <v>0</v>
      </c>
      <c r="X851" s="2" t="s">
        <v>128</v>
      </c>
      <c r="Y851" s="2" t="s">
        <v>128</v>
      </c>
      <c r="Z851" s="2" t="s">
        <v>128</v>
      </c>
      <c r="AA851" s="103">
        <f t="shared" si="498"/>
        <v>0</v>
      </c>
      <c r="AB851" s="2">
        <f t="shared" si="499"/>
        <v>0</v>
      </c>
      <c r="AC851" s="110">
        <f t="shared" si="500"/>
        <v>0</v>
      </c>
      <c r="AD851" s="112">
        <f t="shared" si="500"/>
        <v>0</v>
      </c>
      <c r="AE851" s="110">
        <f t="shared" si="501"/>
        <v>0</v>
      </c>
      <c r="AF851" s="2">
        <v>0</v>
      </c>
      <c r="AG851" s="110">
        <v>0</v>
      </c>
      <c r="AH851" s="112">
        <v>0</v>
      </c>
      <c r="AI851" s="110"/>
      <c r="AJ851" s="110"/>
      <c r="AL851" s="3"/>
      <c r="AM851" s="3"/>
    </row>
    <row r="852" spans="1:39" ht="19.899999999999999" customHeight="1" x14ac:dyDescent="0.2">
      <c r="A852" s="115"/>
      <c r="B852" s="121" t="s">
        <v>27</v>
      </c>
      <c r="C852" s="2">
        <v>34535.725449999998</v>
      </c>
      <c r="D852" s="2">
        <f>C852</f>
        <v>34535.725449999998</v>
      </c>
      <c r="E852" s="2">
        <v>4194.7734399999999</v>
      </c>
      <c r="F852" s="2">
        <v>4194.7734399999999</v>
      </c>
      <c r="G852" s="110">
        <f t="shared" si="495"/>
        <v>0</v>
      </c>
      <c r="H852" s="2"/>
      <c r="I852" s="2"/>
      <c r="J852" s="2"/>
      <c r="K852" s="110">
        <f t="shared" si="496"/>
        <v>0</v>
      </c>
      <c r="L852" s="2"/>
      <c r="M852" s="110"/>
      <c r="N852" s="112"/>
      <c r="O852" s="110">
        <f t="shared" si="497"/>
        <v>15868.335239999977</v>
      </c>
      <c r="P852" s="2">
        <v>7696.3437799999738</v>
      </c>
      <c r="Q852" s="2">
        <v>8139.0880900000029</v>
      </c>
      <c r="R852" s="2">
        <v>32.903369999999995</v>
      </c>
      <c r="S852" s="110">
        <f>SUM(T852:V852)</f>
        <v>15470.03585000002</v>
      </c>
      <c r="T852" s="2">
        <f>SUM(T848)-SUM(T849:T851)</f>
        <v>7696.3385700000217</v>
      </c>
      <c r="U852" s="2">
        <f>SUM(U848)-SUM(U849:U851)</f>
        <v>7742.4670799999985</v>
      </c>
      <c r="V852" s="2">
        <f>SUM(V848)-SUM(V849:V851)</f>
        <v>31.230199999999996</v>
      </c>
      <c r="W852" s="110">
        <f>SUM(X852:Z852)</f>
        <v>12054.299600000026</v>
      </c>
      <c r="X852" s="2">
        <f>SUM(X848)-SUM(X849:X851)</f>
        <v>4349.2601400000276</v>
      </c>
      <c r="Y852" s="2">
        <f>SUM(Y848)-SUM(Y849:Y851)</f>
        <v>7674.1566299999977</v>
      </c>
      <c r="Z852" s="2">
        <f>SUM(Z848)-SUM(Z849:Z851)</f>
        <v>30.882829999999998</v>
      </c>
      <c r="AA852" s="103">
        <f t="shared" si="498"/>
        <v>0</v>
      </c>
      <c r="AB852" s="2">
        <f t="shared" si="499"/>
        <v>0</v>
      </c>
      <c r="AC852" s="110">
        <f t="shared" si="500"/>
        <v>0</v>
      </c>
      <c r="AD852" s="112">
        <f t="shared" si="500"/>
        <v>0</v>
      </c>
      <c r="AE852" s="110">
        <f t="shared" si="501"/>
        <v>3415.7362500000004</v>
      </c>
      <c r="AF852" s="2">
        <v>3347.0784300000005</v>
      </c>
      <c r="AG852" s="110">
        <v>68.310450000000003</v>
      </c>
      <c r="AH852" s="112">
        <v>0.34737000000000007</v>
      </c>
      <c r="AI852" s="110"/>
      <c r="AJ852" s="110"/>
      <c r="AL852" s="3"/>
      <c r="AM852" s="3"/>
    </row>
    <row r="853" spans="1:39" ht="72.75" customHeight="1" x14ac:dyDescent="0.2">
      <c r="A853" s="115">
        <v>149</v>
      </c>
      <c r="B853" s="118" t="s">
        <v>254</v>
      </c>
      <c r="C853" s="24">
        <v>897447.17323000007</v>
      </c>
      <c r="D853" s="24">
        <f>SUM(D854:D857)</f>
        <v>21956.107770000002</v>
      </c>
      <c r="E853" s="24">
        <v>279281.42301999999</v>
      </c>
      <c r="F853" s="24">
        <v>192741.90301999997</v>
      </c>
      <c r="G853" s="108">
        <f t="shared" si="495"/>
        <v>0</v>
      </c>
      <c r="H853" s="108">
        <f>SUM(H854:H857)</f>
        <v>0</v>
      </c>
      <c r="I853" s="108">
        <f>SUM(I854:I857)</f>
        <v>0</v>
      </c>
      <c r="J853" s="108">
        <f>SUM(J854:J857)</f>
        <v>0</v>
      </c>
      <c r="K853" s="108">
        <f t="shared" si="496"/>
        <v>86539.51999999999</v>
      </c>
      <c r="L853" s="24">
        <f>SUM(L854:L857)</f>
        <v>73503.177209999994</v>
      </c>
      <c r="M853" s="24">
        <f>SUM(M854:M857)</f>
        <v>12971.151300000001</v>
      </c>
      <c r="N853" s="24">
        <f>SUM(N854:N857)</f>
        <v>65.191490000000002</v>
      </c>
      <c r="O853" s="108">
        <f t="shared" si="497"/>
        <v>327408.2</v>
      </c>
      <c r="P853" s="24">
        <v>200000</v>
      </c>
      <c r="Q853" s="24">
        <v>126898.5</v>
      </c>
      <c r="R853" s="24">
        <v>509.70000000000005</v>
      </c>
      <c r="S853" s="110">
        <f>SUM(T853,U853,V853)</f>
        <v>327408.11794999999</v>
      </c>
      <c r="T853" s="2">
        <v>199999.99999999997</v>
      </c>
      <c r="U853" s="2">
        <v>126898.47972999999</v>
      </c>
      <c r="V853" s="2">
        <v>509.63821999999988</v>
      </c>
      <c r="W853" s="29">
        <f>SUM(X853,Y853,Z853)</f>
        <v>343043.65694999998</v>
      </c>
      <c r="X853" s="111">
        <v>271637.4742</v>
      </c>
      <c r="Y853" s="111">
        <v>71107.554239999983</v>
      </c>
      <c r="Z853" s="111">
        <v>298.62851000000006</v>
      </c>
      <c r="AA853" s="103">
        <f>SUM(AB853:AD853)</f>
        <v>2.7261812599044255E-11</v>
      </c>
      <c r="AB853" s="2">
        <f t="shared" si="499"/>
        <v>3.9900000265333802E-3</v>
      </c>
      <c r="AC853" s="110">
        <f t="shared" si="500"/>
        <v>-1.4599999994970858E-3</v>
      </c>
      <c r="AD853" s="112">
        <f>SUM(Z853,J853)-SUM(N853)-SUM(V853,-AH853)+0.00643</f>
        <v>-2.5299999997744817E-3</v>
      </c>
      <c r="AE853" s="29">
        <f t="shared" si="501"/>
        <v>70903.974570000006</v>
      </c>
      <c r="AF853" s="111">
        <f>SUM(AF854:AF857)</f>
        <v>1865.7070000000001</v>
      </c>
      <c r="AG853" s="29">
        <f t="shared" ref="AG853:AH853" si="503">SUM(AG854:AG857)</f>
        <v>68762.075330000007</v>
      </c>
      <c r="AH853" s="113">
        <f t="shared" si="503"/>
        <v>276.19224000000003</v>
      </c>
      <c r="AI853" s="29"/>
      <c r="AJ853" s="29"/>
      <c r="AL853" s="3"/>
      <c r="AM853" s="3"/>
    </row>
    <row r="854" spans="1:39" ht="19.899999999999999" customHeight="1" x14ac:dyDescent="0.2">
      <c r="A854" s="115"/>
      <c r="B854" s="121" t="s">
        <v>24</v>
      </c>
      <c r="C854" s="2">
        <v>0</v>
      </c>
      <c r="D854" s="2">
        <f>C854</f>
        <v>0</v>
      </c>
      <c r="E854" s="2">
        <v>0</v>
      </c>
      <c r="F854" s="2">
        <v>0</v>
      </c>
      <c r="G854" s="110">
        <f t="shared" si="495"/>
        <v>0</v>
      </c>
      <c r="H854" s="2"/>
      <c r="I854" s="2"/>
      <c r="J854" s="2"/>
      <c r="K854" s="110">
        <f t="shared" si="496"/>
        <v>0</v>
      </c>
      <c r="L854" s="2"/>
      <c r="M854" s="110"/>
      <c r="N854" s="112"/>
      <c r="O854" s="110">
        <f t="shared" si="497"/>
        <v>0</v>
      </c>
      <c r="P854" s="2">
        <v>0</v>
      </c>
      <c r="Q854" s="2">
        <v>0</v>
      </c>
      <c r="R854" s="2">
        <v>0</v>
      </c>
      <c r="S854" s="110">
        <v>0</v>
      </c>
      <c r="T854" s="2" t="s">
        <v>128</v>
      </c>
      <c r="U854" s="2" t="s">
        <v>128</v>
      </c>
      <c r="V854" s="2" t="s">
        <v>128</v>
      </c>
      <c r="W854" s="110">
        <v>0</v>
      </c>
      <c r="X854" s="2" t="s">
        <v>128</v>
      </c>
      <c r="Y854" s="2" t="s">
        <v>128</v>
      </c>
      <c r="Z854" s="2" t="s">
        <v>128</v>
      </c>
      <c r="AA854" s="103">
        <f t="shared" si="498"/>
        <v>0</v>
      </c>
      <c r="AB854" s="2">
        <f t="shared" si="499"/>
        <v>0</v>
      </c>
      <c r="AC854" s="110">
        <f t="shared" si="500"/>
        <v>0</v>
      </c>
      <c r="AD854" s="112">
        <f t="shared" si="500"/>
        <v>0</v>
      </c>
      <c r="AE854" s="110">
        <f t="shared" si="501"/>
        <v>0</v>
      </c>
      <c r="AF854" s="2">
        <v>0</v>
      </c>
      <c r="AG854" s="110">
        <v>0</v>
      </c>
      <c r="AH854" s="112">
        <v>0</v>
      </c>
      <c r="AI854" s="110"/>
      <c r="AJ854" s="110"/>
      <c r="AL854" s="3"/>
      <c r="AM854" s="3"/>
    </row>
    <row r="855" spans="1:39" ht="19.899999999999999" customHeight="1" x14ac:dyDescent="0.2">
      <c r="A855" s="115"/>
      <c r="B855" s="121" t="s">
        <v>25</v>
      </c>
      <c r="C855" s="2">
        <v>772267.13546000002</v>
      </c>
      <c r="D855" s="2"/>
      <c r="E855" s="2">
        <v>273735.54369999998</v>
      </c>
      <c r="F855" s="2">
        <v>187196.02369999999</v>
      </c>
      <c r="G855" s="110">
        <f t="shared" si="495"/>
        <v>0</v>
      </c>
      <c r="H855" s="2"/>
      <c r="I855" s="2"/>
      <c r="J855" s="2"/>
      <c r="K855" s="110">
        <f t="shared" si="496"/>
        <v>86539.51999999999</v>
      </c>
      <c r="L855" s="2">
        <v>73503.177209999994</v>
      </c>
      <c r="M855" s="110">
        <v>12971.151300000001</v>
      </c>
      <c r="N855" s="112">
        <v>65.191490000000002</v>
      </c>
      <c r="O855" s="110">
        <f t="shared" si="497"/>
        <v>318100.94118999998</v>
      </c>
      <c r="P855" s="2">
        <v>194125.05614</v>
      </c>
      <c r="Q855" s="2">
        <v>123480.03563</v>
      </c>
      <c r="R855" s="2">
        <v>495.84942000000001</v>
      </c>
      <c r="S855" s="110">
        <v>318100.85996999993</v>
      </c>
      <c r="T855" s="2">
        <v>194125.05613999997</v>
      </c>
      <c r="U855" s="2">
        <v>123480.01618999999</v>
      </c>
      <c r="V855" s="2">
        <v>495.7876399999999</v>
      </c>
      <c r="W855" s="110">
        <v>335640.37353999994</v>
      </c>
      <c r="X855" s="2">
        <v>267628.23718</v>
      </c>
      <c r="Y855" s="2">
        <v>67727.166109999991</v>
      </c>
      <c r="Z855" s="2">
        <v>284.97025000000008</v>
      </c>
      <c r="AA855" s="103">
        <f>SUM(AB855:AD855)</f>
        <v>2.9251332259172536E-11</v>
      </c>
      <c r="AB855" s="2">
        <f t="shared" si="499"/>
        <v>3.8300000305753201E-3</v>
      </c>
      <c r="AC855" s="110">
        <f t="shared" si="500"/>
        <v>-1.3800000015180558E-3</v>
      </c>
      <c r="AD855" s="112">
        <f>SUM(Z855,J855)-SUM(N855)-SUM(V855,-AH855)+0.00643</f>
        <v>-2.4499999998059321E-3</v>
      </c>
      <c r="AE855" s="110">
        <f t="shared" si="501"/>
        <v>69000</v>
      </c>
      <c r="AF855" s="2">
        <v>0</v>
      </c>
      <c r="AG855" s="110">
        <v>68724</v>
      </c>
      <c r="AH855" s="112">
        <v>276</v>
      </c>
      <c r="AI855" s="110"/>
      <c r="AJ855" s="110"/>
      <c r="AL855" s="3"/>
      <c r="AM855" s="3"/>
    </row>
    <row r="856" spans="1:39" ht="19.899999999999999" customHeight="1" x14ac:dyDescent="0.2">
      <c r="A856" s="115"/>
      <c r="B856" s="121" t="s">
        <v>26</v>
      </c>
      <c r="C856" s="2">
        <v>103223.93</v>
      </c>
      <c r="D856" s="2"/>
      <c r="E856" s="2">
        <v>0</v>
      </c>
      <c r="F856" s="2">
        <v>0</v>
      </c>
      <c r="G856" s="110">
        <f t="shared" si="495"/>
        <v>0</v>
      </c>
      <c r="H856" s="2"/>
      <c r="I856" s="2"/>
      <c r="J856" s="2"/>
      <c r="K856" s="110">
        <f t="shared" si="496"/>
        <v>0</v>
      </c>
      <c r="L856" s="2"/>
      <c r="M856" s="110"/>
      <c r="N856" s="112"/>
      <c r="O856" s="110">
        <f t="shared" si="497"/>
        <v>0</v>
      </c>
      <c r="P856" s="2">
        <v>0</v>
      </c>
      <c r="Q856" s="2">
        <v>0</v>
      </c>
      <c r="R856" s="2">
        <v>0</v>
      </c>
      <c r="S856" s="110">
        <v>0</v>
      </c>
      <c r="T856" s="2" t="s">
        <v>128</v>
      </c>
      <c r="U856" s="2" t="s">
        <v>128</v>
      </c>
      <c r="V856" s="2" t="s">
        <v>128</v>
      </c>
      <c r="W856" s="110">
        <v>0</v>
      </c>
      <c r="X856" s="2" t="s">
        <v>128</v>
      </c>
      <c r="Y856" s="2" t="s">
        <v>128</v>
      </c>
      <c r="Z856" s="2" t="s">
        <v>128</v>
      </c>
      <c r="AA856" s="103">
        <f t="shared" si="498"/>
        <v>0</v>
      </c>
      <c r="AB856" s="2">
        <f t="shared" si="499"/>
        <v>0</v>
      </c>
      <c r="AC856" s="110">
        <f t="shared" si="500"/>
        <v>0</v>
      </c>
      <c r="AD856" s="112">
        <f t="shared" si="500"/>
        <v>0</v>
      </c>
      <c r="AE856" s="110">
        <f t="shared" si="501"/>
        <v>0</v>
      </c>
      <c r="AF856" s="2">
        <v>0</v>
      </c>
      <c r="AG856" s="110">
        <v>0</v>
      </c>
      <c r="AH856" s="112">
        <v>0</v>
      </c>
      <c r="AI856" s="110"/>
      <c r="AJ856" s="110"/>
      <c r="AL856" s="3"/>
      <c r="AM856" s="3"/>
    </row>
    <row r="857" spans="1:39" ht="19.899999999999999" customHeight="1" x14ac:dyDescent="0.2">
      <c r="A857" s="115"/>
      <c r="B857" s="121" t="s">
        <v>27</v>
      </c>
      <c r="C857" s="2">
        <v>21956.107770000002</v>
      </c>
      <c r="D857" s="2">
        <f>C857</f>
        <v>21956.107770000002</v>
      </c>
      <c r="E857" s="2">
        <v>5545.87932</v>
      </c>
      <c r="F857" s="2">
        <v>5545.87932</v>
      </c>
      <c r="G857" s="110">
        <f t="shared" si="495"/>
        <v>0</v>
      </c>
      <c r="H857" s="2"/>
      <c r="I857" s="2"/>
      <c r="J857" s="2"/>
      <c r="K857" s="110">
        <f t="shared" si="496"/>
        <v>0</v>
      </c>
      <c r="L857" s="2"/>
      <c r="M857" s="110"/>
      <c r="N857" s="112"/>
      <c r="O857" s="110">
        <f t="shared" si="497"/>
        <v>9307.2588099999903</v>
      </c>
      <c r="P857" s="2">
        <v>5874.9438600000003</v>
      </c>
      <c r="Q857" s="2">
        <v>3418.4643699999901</v>
      </c>
      <c r="R857" s="2">
        <v>13.850580000000001</v>
      </c>
      <c r="S857" s="110">
        <f>SUM(T857:V857)</f>
        <v>9307.2579799999967</v>
      </c>
      <c r="T857" s="2">
        <f>SUM(T853)-SUM(T854:T856)</f>
        <v>5874.9438599999994</v>
      </c>
      <c r="U857" s="2">
        <f>SUM(U853)-SUM(U854:U856)</f>
        <v>3418.463539999997</v>
      </c>
      <c r="V857" s="2">
        <f>SUM(V853)-SUM(V854:V856)</f>
        <v>13.850579999999979</v>
      </c>
      <c r="W857" s="110">
        <f>SUM(X857:Z857)</f>
        <v>7403.2834099999927</v>
      </c>
      <c r="X857" s="2">
        <f>SUM(X853)-SUM(X854:X856)</f>
        <v>4009.2370200000005</v>
      </c>
      <c r="Y857" s="2">
        <f>SUM(Y853)-SUM(Y854:Y856)</f>
        <v>3380.3881299999921</v>
      </c>
      <c r="Z857" s="2">
        <f>SUM(Z853)-SUM(Z854:Z856)</f>
        <v>13.658259999999984</v>
      </c>
      <c r="AA857" s="103">
        <f t="shared" si="498"/>
        <v>-3.3804070653786766E-12</v>
      </c>
      <c r="AB857" s="2">
        <f t="shared" si="499"/>
        <v>1.6000000141502824E-4</v>
      </c>
      <c r="AC857" s="110">
        <f t="shared" si="500"/>
        <v>-8.0000004800240276E-5</v>
      </c>
      <c r="AD857" s="112">
        <f t="shared" si="500"/>
        <v>-7.9999999995195026E-5</v>
      </c>
      <c r="AE857" s="110">
        <f t="shared" si="501"/>
        <v>1903.9745700000001</v>
      </c>
      <c r="AF857" s="2">
        <v>1865.7070000000001</v>
      </c>
      <c r="AG857" s="110">
        <v>38.075330000000001</v>
      </c>
      <c r="AH857" s="112">
        <v>0.19223999999999994</v>
      </c>
      <c r="AI857" s="110"/>
      <c r="AJ857" s="110"/>
      <c r="AL857" s="3"/>
      <c r="AM857" s="3"/>
    </row>
    <row r="858" spans="1:39" ht="45.75" customHeight="1" x14ac:dyDescent="0.2">
      <c r="A858" s="115">
        <v>150</v>
      </c>
      <c r="B858" s="118" t="s">
        <v>255</v>
      </c>
      <c r="C858" s="24">
        <v>975799.19021999999</v>
      </c>
      <c r="D858" s="24">
        <f>SUM(D859:D862)</f>
        <v>65841.948219999991</v>
      </c>
      <c r="E858" s="24">
        <v>6447.3474999999999</v>
      </c>
      <c r="F858" s="24">
        <v>6447.3474999999999</v>
      </c>
      <c r="G858" s="108">
        <f t="shared" si="495"/>
        <v>0</v>
      </c>
      <c r="H858" s="108">
        <f>SUM(H859:H862)</f>
        <v>0</v>
      </c>
      <c r="I858" s="108">
        <f>SUM(I859:I862)</f>
        <v>0</v>
      </c>
      <c r="J858" s="108">
        <f>SUM(J859:J862)</f>
        <v>0</v>
      </c>
      <c r="K858" s="108">
        <f t="shared" si="496"/>
        <v>0</v>
      </c>
      <c r="L858" s="24">
        <f>SUM(L859:L862)</f>
        <v>0</v>
      </c>
      <c r="M858" s="24">
        <f>SUM(M859:M862)</f>
        <v>0</v>
      </c>
      <c r="N858" s="24">
        <f>SUM(N859:N862)</f>
        <v>0</v>
      </c>
      <c r="O858" s="108">
        <f t="shared" si="497"/>
        <v>302362.39999999997</v>
      </c>
      <c r="P858" s="24">
        <v>250000</v>
      </c>
      <c r="Q858" s="24">
        <v>52257.599999999999</v>
      </c>
      <c r="R858" s="24">
        <v>104.8</v>
      </c>
      <c r="S858" s="110">
        <f>SUM(T858,U858,V858)</f>
        <v>302362.34578999999</v>
      </c>
      <c r="T858" s="2">
        <v>249999.94610999999</v>
      </c>
      <c r="U858" s="2">
        <v>52257.599999999991</v>
      </c>
      <c r="V858" s="2">
        <v>104.79967999999977</v>
      </c>
      <c r="W858" s="29">
        <f>SUM(X858,Y858,Z858)</f>
        <v>189576.25342999998</v>
      </c>
      <c r="X858" s="111">
        <v>148112.87961</v>
      </c>
      <c r="Y858" s="111">
        <v>41380.362240000002</v>
      </c>
      <c r="Z858" s="111">
        <v>83.011580000000009</v>
      </c>
      <c r="AA858" s="103">
        <f t="shared" si="498"/>
        <v>2.4158453015843406E-13</v>
      </c>
      <c r="AB858" s="2">
        <f t="shared" si="499"/>
        <v>0</v>
      </c>
      <c r="AC858" s="110">
        <f t="shared" si="500"/>
        <v>0</v>
      </c>
      <c r="AD858" s="112">
        <f t="shared" si="500"/>
        <v>2.4158453015843406E-13</v>
      </c>
      <c r="AE858" s="29">
        <f t="shared" si="501"/>
        <v>112786.09236000001</v>
      </c>
      <c r="AF858" s="111">
        <f>SUM(AF859:AF862)</f>
        <v>101887.0665</v>
      </c>
      <c r="AG858" s="29">
        <f t="shared" ref="AG858:AH858" si="504">SUM(AG859:AG862)</f>
        <v>10877.23776</v>
      </c>
      <c r="AH858" s="113">
        <f t="shared" si="504"/>
        <v>21.7881</v>
      </c>
      <c r="AI858" s="29"/>
      <c r="AJ858" s="29"/>
      <c r="AL858" s="3"/>
      <c r="AM858" s="3"/>
    </row>
    <row r="859" spans="1:39" ht="19.899999999999999" customHeight="1" x14ac:dyDescent="0.2">
      <c r="A859" s="115"/>
      <c r="B859" s="121" t="s">
        <v>24</v>
      </c>
      <c r="C859" s="2">
        <v>6247.3675000000003</v>
      </c>
      <c r="D859" s="2">
        <f>C859</f>
        <v>6247.3675000000003</v>
      </c>
      <c r="E859" s="2">
        <v>6247.3675000000003</v>
      </c>
      <c r="F859" s="2">
        <v>6247.3675000000003</v>
      </c>
      <c r="G859" s="110">
        <f t="shared" si="495"/>
        <v>0</v>
      </c>
      <c r="H859" s="2"/>
      <c r="I859" s="2"/>
      <c r="J859" s="2"/>
      <c r="K859" s="110">
        <f t="shared" si="496"/>
        <v>0</v>
      </c>
      <c r="L859" s="2"/>
      <c r="M859" s="110"/>
      <c r="N859" s="112"/>
      <c r="O859" s="110">
        <f t="shared" si="497"/>
        <v>0</v>
      </c>
      <c r="P859" s="2">
        <v>0</v>
      </c>
      <c r="Q859" s="2">
        <v>0</v>
      </c>
      <c r="R859" s="2">
        <v>0</v>
      </c>
      <c r="S859" s="110">
        <v>0</v>
      </c>
      <c r="T859" s="2" t="s">
        <v>128</v>
      </c>
      <c r="U859" s="2" t="s">
        <v>128</v>
      </c>
      <c r="V859" s="2" t="s">
        <v>128</v>
      </c>
      <c r="W859" s="110">
        <v>0</v>
      </c>
      <c r="X859" s="2" t="s">
        <v>128</v>
      </c>
      <c r="Y859" s="2" t="s">
        <v>128</v>
      </c>
      <c r="Z859" s="2" t="s">
        <v>128</v>
      </c>
      <c r="AA859" s="103">
        <f t="shared" si="498"/>
        <v>0</v>
      </c>
      <c r="AB859" s="2">
        <f t="shared" si="499"/>
        <v>0</v>
      </c>
      <c r="AC859" s="110">
        <f t="shared" si="500"/>
        <v>0</v>
      </c>
      <c r="AD859" s="112">
        <f t="shared" si="500"/>
        <v>0</v>
      </c>
      <c r="AE859" s="110">
        <f t="shared" si="501"/>
        <v>0</v>
      </c>
      <c r="AF859" s="2">
        <v>0</v>
      </c>
      <c r="AG859" s="110">
        <v>0</v>
      </c>
      <c r="AH859" s="112">
        <v>0</v>
      </c>
      <c r="AI859" s="110"/>
      <c r="AJ859" s="110"/>
      <c r="AL859" s="3"/>
      <c r="AM859" s="3"/>
    </row>
    <row r="860" spans="1:39" ht="19.899999999999999" customHeight="1" x14ac:dyDescent="0.2">
      <c r="A860" s="115"/>
      <c r="B860" s="121" t="s">
        <v>25</v>
      </c>
      <c r="C860" s="2">
        <v>786035.29200000002</v>
      </c>
      <c r="D860" s="2"/>
      <c r="E860" s="2">
        <v>0</v>
      </c>
      <c r="F860" s="2">
        <v>0</v>
      </c>
      <c r="G860" s="110">
        <f t="shared" si="495"/>
        <v>0</v>
      </c>
      <c r="H860" s="2"/>
      <c r="I860" s="2"/>
      <c r="J860" s="2"/>
      <c r="K860" s="110">
        <f t="shared" si="496"/>
        <v>0</v>
      </c>
      <c r="L860" s="2"/>
      <c r="M860" s="110"/>
      <c r="N860" s="112"/>
      <c r="O860" s="110">
        <f t="shared" si="497"/>
        <v>272071.90586</v>
      </c>
      <c r="P860" s="2">
        <v>241346.25169</v>
      </c>
      <c r="Q860" s="2">
        <v>30664.127110000001</v>
      </c>
      <c r="R860" s="2">
        <v>61.527059999999999</v>
      </c>
      <c r="S860" s="110">
        <v>272071.85196999996</v>
      </c>
      <c r="T860" s="2">
        <v>241346.19779999999</v>
      </c>
      <c r="U860" s="2">
        <v>30664.127110000001</v>
      </c>
      <c r="V860" s="2">
        <v>61.527059999999778</v>
      </c>
      <c r="W860" s="110">
        <v>172071.85197000002</v>
      </c>
      <c r="X860" s="2">
        <v>143350.1004</v>
      </c>
      <c r="Y860" s="2">
        <v>28664.222750000004</v>
      </c>
      <c r="Z860" s="2">
        <v>57.52882000000001</v>
      </c>
      <c r="AA860" s="103">
        <f t="shared" si="498"/>
        <v>2.3447910280083306E-13</v>
      </c>
      <c r="AB860" s="2">
        <f t="shared" si="499"/>
        <v>0</v>
      </c>
      <c r="AC860" s="110">
        <f t="shared" si="500"/>
        <v>0</v>
      </c>
      <c r="AD860" s="112">
        <f t="shared" si="500"/>
        <v>2.3447910280083306E-13</v>
      </c>
      <c r="AE860" s="110">
        <f t="shared" si="501"/>
        <v>100000</v>
      </c>
      <c r="AF860" s="2">
        <v>97996.097399999999</v>
      </c>
      <c r="AG860" s="110">
        <v>1999.90436</v>
      </c>
      <c r="AH860" s="112">
        <v>3.99824</v>
      </c>
      <c r="AI860" s="110"/>
      <c r="AJ860" s="110"/>
      <c r="AL860" s="3"/>
      <c r="AM860" s="3"/>
    </row>
    <row r="861" spans="1:39" ht="19.899999999999999" customHeight="1" x14ac:dyDescent="0.2">
      <c r="A861" s="115"/>
      <c r="B861" s="121" t="s">
        <v>26</v>
      </c>
      <c r="C861" s="2">
        <v>123921.95</v>
      </c>
      <c r="D861" s="2"/>
      <c r="E861" s="2">
        <v>0</v>
      </c>
      <c r="F861" s="2">
        <v>0</v>
      </c>
      <c r="G861" s="110">
        <f t="shared" si="495"/>
        <v>0</v>
      </c>
      <c r="H861" s="2"/>
      <c r="I861" s="2"/>
      <c r="J861" s="2"/>
      <c r="K861" s="110">
        <f t="shared" si="496"/>
        <v>0</v>
      </c>
      <c r="L861" s="2"/>
      <c r="M861" s="110"/>
      <c r="N861" s="112"/>
      <c r="O861" s="110">
        <f t="shared" si="497"/>
        <v>0</v>
      </c>
      <c r="P861" s="2">
        <v>0</v>
      </c>
      <c r="Q861" s="2">
        <v>0</v>
      </c>
      <c r="R861" s="2">
        <v>0</v>
      </c>
      <c r="S861" s="110">
        <v>0</v>
      </c>
      <c r="T861" s="2" t="s">
        <v>128</v>
      </c>
      <c r="U861" s="2" t="s">
        <v>128</v>
      </c>
      <c r="V861" s="2" t="s">
        <v>128</v>
      </c>
      <c r="W861" s="110">
        <v>0</v>
      </c>
      <c r="X861" s="2" t="s">
        <v>128</v>
      </c>
      <c r="Y861" s="2" t="s">
        <v>128</v>
      </c>
      <c r="Z861" s="2" t="s">
        <v>128</v>
      </c>
      <c r="AA861" s="103">
        <f t="shared" si="498"/>
        <v>0</v>
      </c>
      <c r="AB861" s="2">
        <f t="shared" si="499"/>
        <v>0</v>
      </c>
      <c r="AC861" s="110">
        <f t="shared" si="500"/>
        <v>0</v>
      </c>
      <c r="AD861" s="112">
        <f t="shared" si="500"/>
        <v>0</v>
      </c>
      <c r="AE861" s="110">
        <f t="shared" si="501"/>
        <v>0</v>
      </c>
      <c r="AF861" s="2">
        <v>0</v>
      </c>
      <c r="AG861" s="110">
        <v>0</v>
      </c>
      <c r="AH861" s="112">
        <v>0</v>
      </c>
      <c r="AI861" s="110"/>
      <c r="AJ861" s="110"/>
      <c r="AL861" s="3"/>
      <c r="AM861" s="3"/>
    </row>
    <row r="862" spans="1:39" ht="19.899999999999999" customHeight="1" x14ac:dyDescent="0.2">
      <c r="A862" s="115"/>
      <c r="B862" s="121" t="s">
        <v>27</v>
      </c>
      <c r="C862" s="2">
        <v>59594.580719999998</v>
      </c>
      <c r="D862" s="2">
        <f>C862</f>
        <v>59594.580719999998</v>
      </c>
      <c r="E862" s="2">
        <v>199.98</v>
      </c>
      <c r="F862" s="2">
        <v>199.98</v>
      </c>
      <c r="G862" s="110">
        <f t="shared" si="495"/>
        <v>0</v>
      </c>
      <c r="H862" s="2"/>
      <c r="I862" s="2"/>
      <c r="J862" s="2"/>
      <c r="K862" s="110">
        <f t="shared" si="496"/>
        <v>0</v>
      </c>
      <c r="L862" s="2"/>
      <c r="M862" s="110"/>
      <c r="N862" s="112"/>
      <c r="O862" s="110">
        <f t="shared" si="497"/>
        <v>30290.494139999999</v>
      </c>
      <c r="P862" s="2">
        <v>8653.7483100000009</v>
      </c>
      <c r="Q862" s="2">
        <v>21593.472890000001</v>
      </c>
      <c r="R862" s="2">
        <v>43.272940000000006</v>
      </c>
      <c r="S862" s="110">
        <f>SUM(T862:V862)</f>
        <v>30290.493819999985</v>
      </c>
      <c r="T862" s="2">
        <f>SUM(T858)-SUM(T859:T861)</f>
        <v>8653.7483099999954</v>
      </c>
      <c r="U862" s="2">
        <f>SUM(U858)-SUM(U859:U861)</f>
        <v>21593.47288999999</v>
      </c>
      <c r="V862" s="2">
        <f>SUM(V858)-SUM(V859:V861)</f>
        <v>43.272619999999989</v>
      </c>
      <c r="W862" s="110">
        <f>SUM(X862:Z862)</f>
        <v>17504.401460000005</v>
      </c>
      <c r="X862" s="2">
        <f>SUM(X858)-SUM(X859:X861)</f>
        <v>4762.7792100000079</v>
      </c>
      <c r="Y862" s="2">
        <f>SUM(Y858)-SUM(Y859:Y861)</f>
        <v>12716.139489999998</v>
      </c>
      <c r="Z862" s="2">
        <f>SUM(Z858)-SUM(Z859:Z861)</f>
        <v>25.482759999999999</v>
      </c>
      <c r="AA862" s="103">
        <f t="shared" si="498"/>
        <v>1.2732925824820995E-11</v>
      </c>
      <c r="AB862" s="2">
        <f t="shared" si="499"/>
        <v>1.2732925824820995E-11</v>
      </c>
      <c r="AC862" s="110">
        <f t="shared" si="500"/>
        <v>0</v>
      </c>
      <c r="AD862" s="112">
        <f t="shared" si="500"/>
        <v>0</v>
      </c>
      <c r="AE862" s="110">
        <f t="shared" si="501"/>
        <v>12786.092360000001</v>
      </c>
      <c r="AF862" s="2">
        <v>3890.9690999999998</v>
      </c>
      <c r="AG862" s="110">
        <v>8877.3333999999995</v>
      </c>
      <c r="AH862" s="112">
        <v>17.789860000000001</v>
      </c>
      <c r="AI862" s="110"/>
      <c r="AJ862" s="110"/>
      <c r="AL862" s="3"/>
      <c r="AM862" s="3"/>
    </row>
    <row r="863" spans="1:39" ht="45.75" customHeight="1" x14ac:dyDescent="0.2">
      <c r="A863" s="115">
        <v>151</v>
      </c>
      <c r="B863" s="118" t="s">
        <v>256</v>
      </c>
      <c r="C863" s="24">
        <v>1052793.5764600001</v>
      </c>
      <c r="D863" s="24">
        <f>SUM(D864:D867)</f>
        <v>74438.638139999995</v>
      </c>
      <c r="E863" s="24">
        <v>7393.1645800000006</v>
      </c>
      <c r="F863" s="24">
        <v>6677</v>
      </c>
      <c r="G863" s="108">
        <f t="shared" si="495"/>
        <v>0</v>
      </c>
      <c r="H863" s="108">
        <f>SUM(H864:H867)</f>
        <v>0</v>
      </c>
      <c r="I863" s="108">
        <f>SUM(I864:I867)</f>
        <v>0</v>
      </c>
      <c r="J863" s="108">
        <f>SUM(J864:J867)</f>
        <v>0</v>
      </c>
      <c r="K863" s="108">
        <f t="shared" si="496"/>
        <v>0</v>
      </c>
      <c r="L863" s="24">
        <f>SUM(L864:L867)</f>
        <v>0</v>
      </c>
      <c r="M863" s="24">
        <f>SUM(M864:M867)</f>
        <v>0</v>
      </c>
      <c r="N863" s="24">
        <f>SUM(N864:N867)</f>
        <v>0</v>
      </c>
      <c r="O863" s="108">
        <f t="shared" si="497"/>
        <v>303844.90000000002</v>
      </c>
      <c r="P863" s="24">
        <v>150000</v>
      </c>
      <c r="Q863" s="24">
        <v>153229.5</v>
      </c>
      <c r="R863" s="24">
        <v>615.4</v>
      </c>
      <c r="S863" s="110">
        <f>SUM(T863,U863,V863)</f>
        <v>303844.70473</v>
      </c>
      <c r="T863" s="2">
        <v>149999.88826999997</v>
      </c>
      <c r="U863" s="2">
        <v>153229.41676000002</v>
      </c>
      <c r="V863" s="2">
        <v>615.39970000000005</v>
      </c>
      <c r="W863" s="29">
        <f>SUM(X863,Y863,Z863)</f>
        <v>198219.93574000002</v>
      </c>
      <c r="X863" s="111">
        <v>144881.59945000001</v>
      </c>
      <c r="Y863" s="111">
        <v>53125.069219999998</v>
      </c>
      <c r="Z863" s="111">
        <v>213.26707000000002</v>
      </c>
      <c r="AA863" s="103">
        <f t="shared" si="498"/>
        <v>2.1117330106790178E-11</v>
      </c>
      <c r="AB863" s="2">
        <f t="shared" si="499"/>
        <v>-3.2999995164573193E-4</v>
      </c>
      <c r="AC863" s="110">
        <f t="shared" si="500"/>
        <v>4.9999997281702235E-4</v>
      </c>
      <c r="AD863" s="112">
        <f t="shared" si="500"/>
        <v>-1.7000000005396032E-4</v>
      </c>
      <c r="AE863" s="29">
        <f t="shared" si="501"/>
        <v>105624.76898999998</v>
      </c>
      <c r="AF863" s="111">
        <f>SUM(AF864:AF867)</f>
        <v>5118.288489999999</v>
      </c>
      <c r="AG863" s="29">
        <f t="shared" ref="AG863:AH863" si="505">SUM(AG864:AG867)</f>
        <v>100104.34804</v>
      </c>
      <c r="AH863" s="113">
        <f t="shared" si="505"/>
        <v>402.13245999999998</v>
      </c>
      <c r="AI863" s="29"/>
      <c r="AJ863" s="29"/>
      <c r="AL863" s="3"/>
      <c r="AM863" s="3"/>
    </row>
    <row r="864" spans="1:39" ht="19.899999999999999" customHeight="1" x14ac:dyDescent="0.2">
      <c r="A864" s="115"/>
      <c r="B864" s="121" t="s">
        <v>24</v>
      </c>
      <c r="C864" s="2">
        <v>6497</v>
      </c>
      <c r="D864" s="2">
        <f>C864</f>
        <v>6497</v>
      </c>
      <c r="E864" s="2">
        <v>6497.0000000000009</v>
      </c>
      <c r="F864" s="2">
        <v>6497</v>
      </c>
      <c r="G864" s="110">
        <f t="shared" si="495"/>
        <v>0</v>
      </c>
      <c r="H864" s="2"/>
      <c r="I864" s="2"/>
      <c r="J864" s="2"/>
      <c r="K864" s="110">
        <f t="shared" si="496"/>
        <v>0</v>
      </c>
      <c r="L864" s="2"/>
      <c r="M864" s="110"/>
      <c r="N864" s="112"/>
      <c r="O864" s="110">
        <f t="shared" si="497"/>
        <v>0</v>
      </c>
      <c r="P864" s="2">
        <v>0</v>
      </c>
      <c r="Q864" s="2">
        <v>0</v>
      </c>
      <c r="R864" s="2">
        <v>0</v>
      </c>
      <c r="S864" s="110">
        <v>0</v>
      </c>
      <c r="T864" s="2" t="s">
        <v>128</v>
      </c>
      <c r="U864" s="2" t="s">
        <v>128</v>
      </c>
      <c r="V864" s="2" t="s">
        <v>128</v>
      </c>
      <c r="W864" s="110">
        <v>0</v>
      </c>
      <c r="X864" s="2" t="s">
        <v>128</v>
      </c>
      <c r="Y864" s="2" t="s">
        <v>128</v>
      </c>
      <c r="Z864" s="2" t="s">
        <v>128</v>
      </c>
      <c r="AA864" s="103">
        <f t="shared" si="498"/>
        <v>0</v>
      </c>
      <c r="AB864" s="2">
        <f t="shared" si="499"/>
        <v>0</v>
      </c>
      <c r="AC864" s="110">
        <f t="shared" si="500"/>
        <v>0</v>
      </c>
      <c r="AD864" s="112">
        <f t="shared" si="500"/>
        <v>0</v>
      </c>
      <c r="AE864" s="110">
        <f t="shared" si="501"/>
        <v>0</v>
      </c>
      <c r="AF864" s="2">
        <v>0</v>
      </c>
      <c r="AG864" s="110">
        <v>0</v>
      </c>
      <c r="AH864" s="112">
        <v>0</v>
      </c>
      <c r="AI864" s="110"/>
      <c r="AJ864" s="110"/>
      <c r="AL864" s="3"/>
      <c r="AM864" s="3"/>
    </row>
    <row r="865" spans="1:39" ht="19.899999999999999" customHeight="1" x14ac:dyDescent="0.2">
      <c r="A865" s="115"/>
      <c r="B865" s="121" t="s">
        <v>25</v>
      </c>
      <c r="C865" s="2">
        <v>776957.53832000005</v>
      </c>
      <c r="D865" s="2"/>
      <c r="E865" s="2">
        <v>0</v>
      </c>
      <c r="F865" s="2">
        <v>0</v>
      </c>
      <c r="G865" s="110">
        <f t="shared" si="495"/>
        <v>0</v>
      </c>
      <c r="H865" s="2"/>
      <c r="I865" s="2"/>
      <c r="J865" s="2"/>
      <c r="K865" s="110">
        <f t="shared" si="496"/>
        <v>0</v>
      </c>
      <c r="L865" s="2"/>
      <c r="M865" s="110"/>
      <c r="N865" s="112"/>
      <c r="O865" s="110">
        <f t="shared" si="497"/>
        <v>293104.57967999997</v>
      </c>
      <c r="P865" s="2">
        <v>141762.16755000001</v>
      </c>
      <c r="Q865" s="2">
        <v>150737.193</v>
      </c>
      <c r="R865" s="2">
        <v>605.21912999999995</v>
      </c>
      <c r="S865" s="110">
        <v>293104.57967999997</v>
      </c>
      <c r="T865" s="2">
        <v>141762.16755999997</v>
      </c>
      <c r="U865" s="2">
        <v>150737.19299000001</v>
      </c>
      <c r="V865" s="2">
        <v>605.21913000000006</v>
      </c>
      <c r="W865" s="110">
        <v>192703.07968</v>
      </c>
      <c r="X865" s="2">
        <v>141762.16756</v>
      </c>
      <c r="Y865" s="2">
        <v>50737.298989999996</v>
      </c>
      <c r="Z865" s="2">
        <v>203.61313000000001</v>
      </c>
      <c r="AA865" s="103">
        <f t="shared" si="498"/>
        <v>0</v>
      </c>
      <c r="AB865" s="2">
        <f t="shared" si="499"/>
        <v>0</v>
      </c>
      <c r="AC865" s="110">
        <f t="shared" si="500"/>
        <v>0</v>
      </c>
      <c r="AD865" s="112">
        <f t="shared" si="500"/>
        <v>0</v>
      </c>
      <c r="AE865" s="110">
        <f t="shared" si="501"/>
        <v>100401.5</v>
      </c>
      <c r="AF865" s="2">
        <v>0</v>
      </c>
      <c r="AG865" s="110">
        <v>99999.894</v>
      </c>
      <c r="AH865" s="112">
        <v>401.60599999999999</v>
      </c>
      <c r="AI865" s="110"/>
      <c r="AJ865" s="110"/>
      <c r="AL865" s="3"/>
      <c r="AM865" s="3"/>
    </row>
    <row r="866" spans="1:39" ht="19.899999999999999" customHeight="1" x14ac:dyDescent="0.2">
      <c r="A866" s="115"/>
      <c r="B866" s="121" t="s">
        <v>26</v>
      </c>
      <c r="C866" s="2">
        <v>201397.4</v>
      </c>
      <c r="D866" s="2"/>
      <c r="E866" s="2">
        <v>0</v>
      </c>
      <c r="F866" s="2">
        <v>0</v>
      </c>
      <c r="G866" s="110">
        <f t="shared" si="495"/>
        <v>0</v>
      </c>
      <c r="H866" s="2"/>
      <c r="I866" s="2"/>
      <c r="J866" s="2"/>
      <c r="K866" s="110">
        <f t="shared" si="496"/>
        <v>0</v>
      </c>
      <c r="L866" s="2"/>
      <c r="M866" s="110"/>
      <c r="N866" s="112"/>
      <c r="O866" s="110">
        <f t="shared" si="497"/>
        <v>0</v>
      </c>
      <c r="P866" s="2">
        <v>0</v>
      </c>
      <c r="Q866" s="2">
        <v>0</v>
      </c>
      <c r="R866" s="2">
        <v>0</v>
      </c>
      <c r="S866" s="110">
        <v>0</v>
      </c>
      <c r="T866" s="2" t="s">
        <v>128</v>
      </c>
      <c r="U866" s="2" t="s">
        <v>128</v>
      </c>
      <c r="V866" s="2" t="s">
        <v>128</v>
      </c>
      <c r="W866" s="110">
        <v>0</v>
      </c>
      <c r="X866" s="2" t="s">
        <v>128</v>
      </c>
      <c r="Y866" s="2" t="s">
        <v>128</v>
      </c>
      <c r="Z866" s="2" t="s">
        <v>128</v>
      </c>
      <c r="AA866" s="103">
        <f t="shared" si="498"/>
        <v>0</v>
      </c>
      <c r="AB866" s="2">
        <f t="shared" si="499"/>
        <v>0</v>
      </c>
      <c r="AC866" s="110">
        <f t="shared" si="500"/>
        <v>0</v>
      </c>
      <c r="AD866" s="112">
        <f t="shared" si="500"/>
        <v>0</v>
      </c>
      <c r="AE866" s="110">
        <f t="shared" si="501"/>
        <v>0</v>
      </c>
      <c r="AF866" s="2">
        <v>0</v>
      </c>
      <c r="AG866" s="110">
        <v>0</v>
      </c>
      <c r="AH866" s="112">
        <v>0</v>
      </c>
      <c r="AI866" s="110"/>
      <c r="AJ866" s="110"/>
      <c r="AL866" s="3"/>
      <c r="AM866" s="3"/>
    </row>
    <row r="867" spans="1:39" ht="19.899999999999999" customHeight="1" x14ac:dyDescent="0.2">
      <c r="A867" s="115"/>
      <c r="B867" s="121" t="s">
        <v>27</v>
      </c>
      <c r="C867" s="2">
        <v>67941.638139999995</v>
      </c>
      <c r="D867" s="2">
        <f>C867</f>
        <v>67941.638139999995</v>
      </c>
      <c r="E867" s="2">
        <v>896.16458</v>
      </c>
      <c r="F867" s="2">
        <v>180</v>
      </c>
      <c r="G867" s="110">
        <f t="shared" si="495"/>
        <v>0</v>
      </c>
      <c r="H867" s="2"/>
      <c r="I867" s="2"/>
      <c r="J867" s="2"/>
      <c r="K867" s="110">
        <f t="shared" si="496"/>
        <v>0</v>
      </c>
      <c r="L867" s="2"/>
      <c r="M867" s="110"/>
      <c r="N867" s="112"/>
      <c r="O867" s="110">
        <f t="shared" si="497"/>
        <v>10740.320319999986</v>
      </c>
      <c r="P867" s="2">
        <v>8237.8324499999871</v>
      </c>
      <c r="Q867" s="2">
        <v>2492.3069999999989</v>
      </c>
      <c r="R867" s="2">
        <v>10.180870000000063</v>
      </c>
      <c r="S867" s="110">
        <f>SUM(T867:V867)</f>
        <v>10740.125050000006</v>
      </c>
      <c r="T867" s="2">
        <f>SUM(T863)-SUM(T864:T866)</f>
        <v>8237.7207099999941</v>
      </c>
      <c r="U867" s="2">
        <f>SUM(U863)-SUM(U864:U866)</f>
        <v>2492.2237700000114</v>
      </c>
      <c r="V867" s="2">
        <f>SUM(V863)-SUM(V864:V866)</f>
        <v>10.180569999999989</v>
      </c>
      <c r="W867" s="110">
        <f>SUM(X867:Z867)</f>
        <v>5516.8560600000092</v>
      </c>
      <c r="X867" s="2">
        <f>SUM(X863)-SUM(X864:X866)</f>
        <v>3119.4318900000071</v>
      </c>
      <c r="Y867" s="2">
        <f>SUM(Y863)-SUM(Y864:Y866)</f>
        <v>2387.7702300000019</v>
      </c>
      <c r="Z867" s="2">
        <f>SUM(Z863)-SUM(Z864:Z866)</f>
        <v>9.6539400000000057</v>
      </c>
      <c r="AA867" s="103">
        <f t="shared" si="498"/>
        <v>2.5437429940211587E-12</v>
      </c>
      <c r="AB867" s="2">
        <f t="shared" si="499"/>
        <v>-3.2999998802552E-4</v>
      </c>
      <c r="AC867" s="110">
        <f t="shared" si="500"/>
        <v>4.9999999055216904E-4</v>
      </c>
      <c r="AD867" s="112">
        <f t="shared" si="500"/>
        <v>-1.6999999998290605E-4</v>
      </c>
      <c r="AE867" s="110">
        <f t="shared" si="501"/>
        <v>5223.2689899999987</v>
      </c>
      <c r="AF867" s="2">
        <v>5118.288489999999</v>
      </c>
      <c r="AG867" s="110">
        <v>104.45403999999999</v>
      </c>
      <c r="AH867" s="112">
        <v>0.52645999999999993</v>
      </c>
      <c r="AI867" s="110"/>
      <c r="AJ867" s="110"/>
      <c r="AL867" s="3"/>
      <c r="AM867" s="3"/>
    </row>
    <row r="868" spans="1:39" ht="48.75" customHeight="1" x14ac:dyDescent="0.2">
      <c r="A868" s="86">
        <v>152</v>
      </c>
      <c r="B868" s="131" t="s">
        <v>99</v>
      </c>
      <c r="C868" s="143">
        <f>SUM(C869:C872)</f>
        <v>288169.90000000002</v>
      </c>
      <c r="D868" s="143">
        <f t="shared" ref="D868:AH868" si="506">SUM(D869:D872)</f>
        <v>0</v>
      </c>
      <c r="E868" s="143">
        <f t="shared" si="506"/>
        <v>20979</v>
      </c>
      <c r="F868" s="143">
        <f t="shared" si="506"/>
        <v>20979</v>
      </c>
      <c r="G868" s="143">
        <f t="shared" si="506"/>
        <v>0</v>
      </c>
      <c r="H868" s="143">
        <f t="shared" si="506"/>
        <v>0</v>
      </c>
      <c r="I868" s="143">
        <f t="shared" si="506"/>
        <v>0</v>
      </c>
      <c r="J868" s="143">
        <f t="shared" si="506"/>
        <v>0</v>
      </c>
      <c r="K868" s="143">
        <f t="shared" si="506"/>
        <v>0</v>
      </c>
      <c r="L868" s="143">
        <f t="shared" si="506"/>
        <v>0</v>
      </c>
      <c r="M868" s="143">
        <f t="shared" si="506"/>
        <v>0</v>
      </c>
      <c r="N868" s="143">
        <f t="shared" si="506"/>
        <v>0</v>
      </c>
      <c r="O868" s="143">
        <f t="shared" ref="O868:Z868" si="507">SUM(O869:O872)</f>
        <v>139583.49731999999</v>
      </c>
      <c r="P868" s="143">
        <f t="shared" si="507"/>
        <v>130000</v>
      </c>
      <c r="Q868" s="143">
        <f t="shared" si="507"/>
        <v>6887.5</v>
      </c>
      <c r="R868" s="143">
        <f t="shared" si="507"/>
        <v>2695.9973200000004</v>
      </c>
      <c r="S868" s="143">
        <f t="shared" si="507"/>
        <v>139484.45739</v>
      </c>
      <c r="T868" s="143">
        <f t="shared" si="507"/>
        <v>129999.98763</v>
      </c>
      <c r="U868" s="143">
        <f t="shared" si="507"/>
        <v>6816.0388000000003</v>
      </c>
      <c r="V868" s="143">
        <f t="shared" si="507"/>
        <v>2668.4309600000001</v>
      </c>
      <c r="W868" s="143">
        <f>SUM(W869:W872)</f>
        <v>139484.50302999999</v>
      </c>
      <c r="X868" s="143">
        <f t="shared" si="507"/>
        <v>129999.98763</v>
      </c>
      <c r="Y868" s="143">
        <f t="shared" si="507"/>
        <v>6816.0844400000005</v>
      </c>
      <c r="Z868" s="143">
        <f t="shared" si="507"/>
        <v>2668.4309600000001</v>
      </c>
      <c r="AA868" s="143">
        <f t="shared" si="506"/>
        <v>4.5640000000275904E-2</v>
      </c>
      <c r="AB868" s="143">
        <f t="shared" si="506"/>
        <v>0</v>
      </c>
      <c r="AC868" s="143">
        <f t="shared" si="506"/>
        <v>4.5640000000275904E-2</v>
      </c>
      <c r="AD868" s="143">
        <f t="shared" si="506"/>
        <v>0</v>
      </c>
      <c r="AE868" s="143">
        <f t="shared" si="506"/>
        <v>0</v>
      </c>
      <c r="AF868" s="143">
        <f t="shared" si="506"/>
        <v>0</v>
      </c>
      <c r="AG868" s="143">
        <f t="shared" si="506"/>
        <v>0</v>
      </c>
      <c r="AH868" s="143">
        <f t="shared" si="506"/>
        <v>0</v>
      </c>
      <c r="AI868" s="110"/>
      <c r="AJ868" s="110"/>
      <c r="AL868" s="3"/>
      <c r="AM868" s="3"/>
    </row>
    <row r="869" spans="1:39" ht="19.899999999999999" customHeight="1" x14ac:dyDescent="0.2">
      <c r="A869" s="86"/>
      <c r="B869" s="133" t="s">
        <v>24</v>
      </c>
      <c r="C869" s="153"/>
      <c r="D869" s="139"/>
      <c r="E869" s="139"/>
      <c r="F869" s="139"/>
      <c r="G869" s="110">
        <f t="shared" ref="G869:G871" si="508">H869+I869+J869</f>
        <v>0</v>
      </c>
      <c r="H869" s="2"/>
      <c r="I869" s="2"/>
      <c r="J869" s="2"/>
      <c r="K869" s="110">
        <f>L869+M869+N869</f>
        <v>0</v>
      </c>
      <c r="L869" s="2"/>
      <c r="M869" s="2"/>
      <c r="N869" s="2"/>
      <c r="O869" s="110">
        <f>P869+Q869+R869</f>
        <v>0</v>
      </c>
      <c r="P869" s="2"/>
      <c r="Q869" s="2"/>
      <c r="R869" s="2"/>
      <c r="S869" s="110">
        <f>T869+U869+V869</f>
        <v>0</v>
      </c>
      <c r="T869" s="2"/>
      <c r="U869" s="2"/>
      <c r="V869" s="2"/>
      <c r="W869" s="110">
        <f>X869+Y869+Z869</f>
        <v>0</v>
      </c>
      <c r="X869" s="2"/>
      <c r="Y869" s="2"/>
      <c r="Z869" s="2"/>
      <c r="AA869" s="103">
        <f t="shared" ref="AA869:AA872" si="509">AB869+AC869+AD869</f>
        <v>0</v>
      </c>
      <c r="AB869" s="2">
        <f t="shared" ref="AB869:AD871" si="510">X869+H869-L869-(T869-AF869)</f>
        <v>0</v>
      </c>
      <c r="AC869" s="110">
        <f t="shared" si="510"/>
        <v>0</v>
      </c>
      <c r="AD869" s="112">
        <f t="shared" si="510"/>
        <v>0</v>
      </c>
      <c r="AE869" s="110">
        <f>AF869+AG869+AH869</f>
        <v>0</v>
      </c>
      <c r="AF869" s="2"/>
      <c r="AG869" s="110"/>
      <c r="AH869" s="112"/>
      <c r="AI869" s="110"/>
      <c r="AJ869" s="110"/>
      <c r="AL869" s="3"/>
      <c r="AM869" s="3"/>
    </row>
    <row r="870" spans="1:39" ht="19.899999999999999" customHeight="1" x14ac:dyDescent="0.2">
      <c r="A870" s="86"/>
      <c r="B870" s="133" t="s">
        <v>25</v>
      </c>
      <c r="C870" s="148">
        <v>269397.40000000002</v>
      </c>
      <c r="D870" s="148"/>
      <c r="E870" s="148">
        <v>20979</v>
      </c>
      <c r="F870" s="148">
        <v>20979</v>
      </c>
      <c r="G870" s="110">
        <f t="shared" si="508"/>
        <v>0</v>
      </c>
      <c r="H870" s="138"/>
      <c r="I870" s="138"/>
      <c r="J870" s="138"/>
      <c r="K870" s="137">
        <f>L870+M870+N870</f>
        <v>0</v>
      </c>
      <c r="L870" s="138"/>
      <c r="M870" s="138"/>
      <c r="N870" s="138"/>
      <c r="O870" s="137">
        <f>P870+Q870+R870</f>
        <v>135883.82838999998</v>
      </c>
      <c r="P870" s="138">
        <v>126577.91873</v>
      </c>
      <c r="Q870" s="138">
        <f>2583.26148+4104.66</f>
        <v>6687.92148</v>
      </c>
      <c r="R870" s="138">
        <f>1029.66+1588.32818</f>
        <v>2617.9881800000003</v>
      </c>
      <c r="S870" s="137">
        <f>T870+U870+V870</f>
        <v>135883.72876</v>
      </c>
      <c r="T870" s="138">
        <f>126577.91873</f>
        <v>126577.91873</v>
      </c>
      <c r="U870" s="138">
        <f>2583.26103+4104.55858</f>
        <v>6687.8196100000005</v>
      </c>
      <c r="V870" s="138">
        <f>1029.66225+1588.32817</f>
        <v>2617.9904200000001</v>
      </c>
      <c r="W870" s="137">
        <f>X870+Y870+Z870</f>
        <v>135883.77439999999</v>
      </c>
      <c r="X870" s="138">
        <f>126577.91873</f>
        <v>126577.91873</v>
      </c>
      <c r="Y870" s="138">
        <f>2583.26103+4104.55858+0.04564</f>
        <v>6687.8652500000007</v>
      </c>
      <c r="Z870" s="138">
        <f>1029.66225+1588.32817</f>
        <v>2617.9904200000001</v>
      </c>
      <c r="AA870" s="154">
        <f t="shared" si="509"/>
        <v>4.5640000000275904E-2</v>
      </c>
      <c r="AB870" s="138">
        <f t="shared" si="510"/>
        <v>0</v>
      </c>
      <c r="AC870" s="137">
        <f t="shared" si="510"/>
        <v>4.5640000000275904E-2</v>
      </c>
      <c r="AD870" s="155">
        <f>Z870+J870-N870-(V870-AH870)</f>
        <v>0</v>
      </c>
      <c r="AE870" s="137">
        <f>AF870+AG870+AH870</f>
        <v>0</v>
      </c>
      <c r="AF870" s="138"/>
      <c r="AG870" s="137"/>
      <c r="AH870" s="155"/>
      <c r="AI870" s="110"/>
      <c r="AJ870" s="110"/>
      <c r="AL870" s="3"/>
      <c r="AM870" s="3"/>
    </row>
    <row r="871" spans="1:39" ht="19.899999999999999" customHeight="1" x14ac:dyDescent="0.2">
      <c r="A871" s="86"/>
      <c r="B871" s="133" t="s">
        <v>26</v>
      </c>
      <c r="C871" s="139">
        <v>13670.9</v>
      </c>
      <c r="D871" s="139"/>
      <c r="E871" s="139"/>
      <c r="F871" s="139"/>
      <c r="G871" s="110">
        <f t="shared" si="508"/>
        <v>0</v>
      </c>
      <c r="H871" s="2"/>
      <c r="I871" s="2"/>
      <c r="J871" s="2"/>
      <c r="K871" s="110">
        <f>L871+M871+N871</f>
        <v>0</v>
      </c>
      <c r="L871" s="2"/>
      <c r="M871" s="2"/>
      <c r="N871" s="2"/>
      <c r="O871" s="110">
        <f>P871+Q871+R871</f>
        <v>0</v>
      </c>
      <c r="P871" s="2"/>
      <c r="Q871" s="2"/>
      <c r="R871" s="2"/>
      <c r="S871" s="110">
        <f>T871+U871+V871</f>
        <v>0</v>
      </c>
      <c r="T871" s="2"/>
      <c r="U871" s="2"/>
      <c r="V871" s="2"/>
      <c r="W871" s="110">
        <f>X871+Y871+Z871</f>
        <v>0</v>
      </c>
      <c r="X871" s="2"/>
      <c r="Y871" s="2"/>
      <c r="Z871" s="2"/>
      <c r="AA871" s="103">
        <f t="shared" si="509"/>
        <v>0</v>
      </c>
      <c r="AB871" s="2">
        <f t="shared" si="510"/>
        <v>0</v>
      </c>
      <c r="AC871" s="110">
        <f t="shared" si="510"/>
        <v>0</v>
      </c>
      <c r="AD871" s="112">
        <f t="shared" si="510"/>
        <v>0</v>
      </c>
      <c r="AE871" s="110">
        <f>AF871+AG871+AH871</f>
        <v>0</v>
      </c>
      <c r="AF871" s="2"/>
      <c r="AG871" s="110"/>
      <c r="AH871" s="112"/>
      <c r="AI871" s="110"/>
      <c r="AJ871" s="110"/>
      <c r="AL871" s="3"/>
      <c r="AM871" s="3"/>
    </row>
    <row r="872" spans="1:39" ht="19.899999999999999" customHeight="1" x14ac:dyDescent="0.2">
      <c r="A872" s="86"/>
      <c r="B872" s="133" t="s">
        <v>273</v>
      </c>
      <c r="C872" s="139">
        <v>5101.6000000000004</v>
      </c>
      <c r="D872" s="139"/>
      <c r="E872" s="139"/>
      <c r="F872" s="139"/>
      <c r="G872" s="110">
        <f>H872+I872+J872</f>
        <v>0</v>
      </c>
      <c r="H872" s="2"/>
      <c r="I872" s="2"/>
      <c r="J872" s="2"/>
      <c r="K872" s="110">
        <f>L872+M872+N872</f>
        <v>0</v>
      </c>
      <c r="L872" s="2"/>
      <c r="M872" s="2"/>
      <c r="N872" s="2"/>
      <c r="O872" s="110">
        <f>P872+Q872+R872</f>
        <v>3699.6689300000003</v>
      </c>
      <c r="P872" s="2">
        <v>3422.0812700000001</v>
      </c>
      <c r="Q872" s="2">
        <f>69.83852+129.74</f>
        <v>199.57852000000003</v>
      </c>
      <c r="R872" s="2">
        <f>50.17183+27.83731</f>
        <v>78.009140000000002</v>
      </c>
      <c r="S872" s="110">
        <f>T872+U872+V872</f>
        <v>3600.7286300000001</v>
      </c>
      <c r="T872" s="2">
        <v>3422.0689000000002</v>
      </c>
      <c r="U872" s="2">
        <f>58.38052+69.83867</f>
        <v>128.21919</v>
      </c>
      <c r="V872" s="2">
        <f>27.84946+22.59108</f>
        <v>50.440539999999999</v>
      </c>
      <c r="W872" s="110">
        <f>X872+Y872+Z872</f>
        <v>3600.7286300000001</v>
      </c>
      <c r="X872" s="2">
        <v>3422.0689000000002</v>
      </c>
      <c r="Y872" s="2">
        <f>58.38052+69.83867</f>
        <v>128.21919</v>
      </c>
      <c r="Z872" s="2">
        <f>27.84946+22.59108</f>
        <v>50.440539999999999</v>
      </c>
      <c r="AA872" s="103">
        <f t="shared" si="509"/>
        <v>0</v>
      </c>
      <c r="AB872" s="138"/>
      <c r="AC872" s="137"/>
      <c r="AD872" s="155"/>
      <c r="AE872" s="110">
        <f>AF872+AG872+AH872</f>
        <v>0</v>
      </c>
      <c r="AF872" s="2"/>
      <c r="AG872" s="110"/>
      <c r="AH872" s="112"/>
      <c r="AI872" s="110"/>
      <c r="AJ872" s="110"/>
      <c r="AL872" s="3"/>
      <c r="AM872" s="3"/>
    </row>
    <row r="873" spans="1:39" ht="29.25" customHeight="1" x14ac:dyDescent="0.2">
      <c r="A873" s="86"/>
      <c r="B873" s="106" t="s">
        <v>53</v>
      </c>
      <c r="C873" s="14">
        <f>C874</f>
        <v>940507.87990000006</v>
      </c>
      <c r="D873" s="14">
        <f t="shared" ref="D873:AH873" si="511">D874</f>
        <v>55480.871279999992</v>
      </c>
      <c r="E873" s="14">
        <f t="shared" si="511"/>
        <v>392901.05979000003</v>
      </c>
      <c r="F873" s="14">
        <f t="shared" si="511"/>
        <v>392901.05979000009</v>
      </c>
      <c r="G873" s="14">
        <f t="shared" si="511"/>
        <v>0</v>
      </c>
      <c r="H873" s="14">
        <f t="shared" si="511"/>
        <v>0</v>
      </c>
      <c r="I873" s="14">
        <f t="shared" si="511"/>
        <v>0</v>
      </c>
      <c r="J873" s="14">
        <f t="shared" si="511"/>
        <v>0</v>
      </c>
      <c r="K873" s="14">
        <f t="shared" si="511"/>
        <v>0</v>
      </c>
      <c r="L873" s="14">
        <f t="shared" si="511"/>
        <v>0</v>
      </c>
      <c r="M873" s="14">
        <f t="shared" si="511"/>
        <v>0</v>
      </c>
      <c r="N873" s="14">
        <f t="shared" si="511"/>
        <v>0</v>
      </c>
      <c r="O873" s="14">
        <f t="shared" si="511"/>
        <v>579630.18999999994</v>
      </c>
      <c r="P873" s="14">
        <f t="shared" si="511"/>
        <v>399890.5</v>
      </c>
      <c r="Q873" s="14">
        <f t="shared" si="511"/>
        <v>123502</v>
      </c>
      <c r="R873" s="14">
        <f t="shared" si="511"/>
        <v>56237.689999999995</v>
      </c>
      <c r="S873" s="14">
        <f t="shared" si="511"/>
        <v>572063.69302000001</v>
      </c>
      <c r="T873" s="14">
        <f t="shared" si="511"/>
        <v>399345.67471999995</v>
      </c>
      <c r="U873" s="14">
        <f t="shared" si="511"/>
        <v>118613.70122</v>
      </c>
      <c r="V873" s="14">
        <f t="shared" si="511"/>
        <v>54104.317080000015</v>
      </c>
      <c r="W873" s="14">
        <f t="shared" si="511"/>
        <v>567430.09292000008</v>
      </c>
      <c r="X873" s="14">
        <f t="shared" si="511"/>
        <v>399345.67471999995</v>
      </c>
      <c r="Y873" s="14">
        <f t="shared" si="511"/>
        <v>115272.87555000006</v>
      </c>
      <c r="Z873" s="14">
        <f t="shared" si="511"/>
        <v>52811.542650000018</v>
      </c>
      <c r="AA873" s="14">
        <f t="shared" si="511"/>
        <v>0</v>
      </c>
      <c r="AB873" s="14">
        <f t="shared" si="511"/>
        <v>0</v>
      </c>
      <c r="AC873" s="14">
        <f t="shared" si="511"/>
        <v>0</v>
      </c>
      <c r="AD873" s="14">
        <f t="shared" si="511"/>
        <v>0</v>
      </c>
      <c r="AE873" s="14">
        <f t="shared" si="511"/>
        <v>4633.6000999999997</v>
      </c>
      <c r="AF873" s="14">
        <f t="shared" si="511"/>
        <v>0</v>
      </c>
      <c r="AG873" s="14">
        <f t="shared" si="511"/>
        <v>3340.825670000002</v>
      </c>
      <c r="AH873" s="14">
        <f t="shared" si="511"/>
        <v>1292.7744300000004</v>
      </c>
      <c r="AI873" s="14"/>
      <c r="AJ873" s="14"/>
      <c r="AL873" s="3"/>
      <c r="AM873" s="3"/>
    </row>
    <row r="874" spans="1:39" ht="44.25" customHeight="1" x14ac:dyDescent="0.2">
      <c r="A874" s="86"/>
      <c r="B874" s="106" t="s">
        <v>54</v>
      </c>
      <c r="C874" s="14">
        <f>C875+C880+C885</f>
        <v>940507.87990000006</v>
      </c>
      <c r="D874" s="14">
        <f t="shared" ref="D874:V874" si="512">D875+D880+D885</f>
        <v>55480.871279999992</v>
      </c>
      <c r="E874" s="14">
        <f t="shared" si="512"/>
        <v>392901.05979000003</v>
      </c>
      <c r="F874" s="14">
        <f t="shared" si="512"/>
        <v>392901.05979000009</v>
      </c>
      <c r="G874" s="14">
        <f t="shared" si="512"/>
        <v>0</v>
      </c>
      <c r="H874" s="14">
        <f t="shared" si="512"/>
        <v>0</v>
      </c>
      <c r="I874" s="14">
        <f t="shared" si="512"/>
        <v>0</v>
      </c>
      <c r="J874" s="14">
        <f t="shared" si="512"/>
        <v>0</v>
      </c>
      <c r="K874" s="14">
        <f t="shared" si="512"/>
        <v>0</v>
      </c>
      <c r="L874" s="14">
        <f t="shared" si="512"/>
        <v>0</v>
      </c>
      <c r="M874" s="14">
        <f t="shared" si="512"/>
        <v>0</v>
      </c>
      <c r="N874" s="14">
        <f t="shared" si="512"/>
        <v>0</v>
      </c>
      <c r="O874" s="14">
        <f t="shared" si="512"/>
        <v>579630.18999999994</v>
      </c>
      <c r="P874" s="14">
        <f>P875+P880+P885</f>
        <v>399890.5</v>
      </c>
      <c r="Q874" s="14">
        <f t="shared" ref="Q874:R874" si="513">Q875+Q880+Q885</f>
        <v>123502</v>
      </c>
      <c r="R874" s="14">
        <f t="shared" si="513"/>
        <v>56237.689999999995</v>
      </c>
      <c r="S874" s="14">
        <f t="shared" si="512"/>
        <v>572063.69302000001</v>
      </c>
      <c r="T874" s="14">
        <f t="shared" si="512"/>
        <v>399345.67471999995</v>
      </c>
      <c r="U874" s="14">
        <f t="shared" si="512"/>
        <v>118613.70122</v>
      </c>
      <c r="V874" s="14">
        <f t="shared" si="512"/>
        <v>54104.317080000015</v>
      </c>
      <c r="W874" s="14">
        <f t="shared" ref="W874:AH874" si="514">W875+W880+W885</f>
        <v>567430.09292000008</v>
      </c>
      <c r="X874" s="14">
        <f t="shared" si="514"/>
        <v>399345.67471999995</v>
      </c>
      <c r="Y874" s="14">
        <f t="shared" si="514"/>
        <v>115272.87555000006</v>
      </c>
      <c r="Z874" s="14">
        <f t="shared" si="514"/>
        <v>52811.542650000018</v>
      </c>
      <c r="AA874" s="14">
        <f t="shared" si="514"/>
        <v>0</v>
      </c>
      <c r="AB874" s="14">
        <f t="shared" si="514"/>
        <v>0</v>
      </c>
      <c r="AC874" s="14">
        <f t="shared" si="514"/>
        <v>0</v>
      </c>
      <c r="AD874" s="14">
        <f t="shared" si="514"/>
        <v>0</v>
      </c>
      <c r="AE874" s="14">
        <f t="shared" si="514"/>
        <v>4633.6000999999997</v>
      </c>
      <c r="AF874" s="14">
        <f t="shared" si="514"/>
        <v>0</v>
      </c>
      <c r="AG874" s="14">
        <f t="shared" si="514"/>
        <v>3340.825670000002</v>
      </c>
      <c r="AH874" s="14">
        <f t="shared" si="514"/>
        <v>1292.7744300000004</v>
      </c>
      <c r="AI874" s="14"/>
      <c r="AJ874" s="14"/>
      <c r="AL874" s="3"/>
      <c r="AM874" s="3"/>
    </row>
    <row r="875" spans="1:39" ht="69" customHeight="1" x14ac:dyDescent="0.2">
      <c r="A875" s="86">
        <v>153</v>
      </c>
      <c r="B875" s="118" t="s">
        <v>257</v>
      </c>
      <c r="C875" s="24">
        <v>935420.55471000005</v>
      </c>
      <c r="D875" s="24">
        <f>SUM(D876:D879)</f>
        <v>50393.546089999996</v>
      </c>
      <c r="E875" s="24">
        <v>392901.05979000003</v>
      </c>
      <c r="F875" s="24">
        <v>392901.05979000009</v>
      </c>
      <c r="G875" s="108">
        <f>H875+I875+J875</f>
        <v>0</v>
      </c>
      <c r="H875" s="108">
        <f>SUM(H876:H879)</f>
        <v>0</v>
      </c>
      <c r="I875" s="108">
        <f>SUM(I876:I879)</f>
        <v>0</v>
      </c>
      <c r="J875" s="108">
        <f>SUM(J876:J879)</f>
        <v>0</v>
      </c>
      <c r="K875" s="108">
        <f t="shared" ref="K875:K879" si="515">L875+M875+N875</f>
        <v>0</v>
      </c>
      <c r="L875" s="24">
        <f>SUM(L876:L879)</f>
        <v>0</v>
      </c>
      <c r="M875" s="24">
        <f>SUM(M876:M879)</f>
        <v>0</v>
      </c>
      <c r="N875" s="24">
        <f>SUM(N876:N879)</f>
        <v>0</v>
      </c>
      <c r="O875" s="108">
        <f>P875+Q875+R875</f>
        <v>543349.80000000005</v>
      </c>
      <c r="P875" s="24">
        <v>399890.5</v>
      </c>
      <c r="Q875" s="24">
        <v>97408.8</v>
      </c>
      <c r="R875" s="24">
        <v>46050.5</v>
      </c>
      <c r="S875" s="110">
        <f>SUM(T875,U875,V875)</f>
        <v>538080.73755999992</v>
      </c>
      <c r="T875" s="2">
        <v>399345.67471999995</v>
      </c>
      <c r="U875" s="2">
        <v>94175.163819999987</v>
      </c>
      <c r="V875" s="2">
        <v>44559.899020000012</v>
      </c>
      <c r="W875" s="29">
        <f>SUM(X875,Y875,Z875)</f>
        <v>538080.73756000004</v>
      </c>
      <c r="X875" s="111">
        <v>399345.67471999995</v>
      </c>
      <c r="Y875" s="111">
        <v>94175.163820000045</v>
      </c>
      <c r="Z875" s="111">
        <v>44559.899020000012</v>
      </c>
      <c r="AA875" s="103">
        <f>SUM(AB875:AD875)</f>
        <v>0</v>
      </c>
      <c r="AB875" s="2">
        <f t="shared" ref="AB875:AD879" si="516">SUM(X875,H875)-SUM(L875)-SUM(T875,-AF875)</f>
        <v>0</v>
      </c>
      <c r="AC875" s="110">
        <f t="shared" si="516"/>
        <v>0</v>
      </c>
      <c r="AD875" s="112">
        <f t="shared" si="516"/>
        <v>0</v>
      </c>
      <c r="AE875" s="29">
        <f t="shared" ref="AE875:AE879" si="517">AF875+AG875+AH875</f>
        <v>0</v>
      </c>
      <c r="AF875" s="111">
        <f>SUM(AF876:AF879)</f>
        <v>0</v>
      </c>
      <c r="AG875" s="29">
        <f t="shared" ref="AG875:AH875" si="518">SUM(AG876:AG879)</f>
        <v>0</v>
      </c>
      <c r="AH875" s="113">
        <f t="shared" si="518"/>
        <v>0</v>
      </c>
      <c r="AI875" s="29" t="s">
        <v>119</v>
      </c>
      <c r="AJ875" s="29" t="s">
        <v>119</v>
      </c>
      <c r="AL875" s="3"/>
      <c r="AM875" s="3"/>
    </row>
    <row r="876" spans="1:39" ht="19.899999999999999" customHeight="1" x14ac:dyDescent="0.2">
      <c r="A876" s="86"/>
      <c r="B876" s="121" t="s">
        <v>24</v>
      </c>
      <c r="C876" s="2">
        <v>5749.5739999999996</v>
      </c>
      <c r="D876" s="2">
        <f>C876</f>
        <v>5749.5739999999996</v>
      </c>
      <c r="E876" s="2">
        <v>5749.5739999999996</v>
      </c>
      <c r="F876" s="2">
        <v>5749.5739999999996</v>
      </c>
      <c r="G876" s="110">
        <f>H876+I876+J876</f>
        <v>0</v>
      </c>
      <c r="H876" s="2"/>
      <c r="I876" s="2"/>
      <c r="J876" s="2"/>
      <c r="K876" s="110">
        <f t="shared" si="515"/>
        <v>0</v>
      </c>
      <c r="L876" s="2"/>
      <c r="M876" s="110"/>
      <c r="N876" s="112"/>
      <c r="O876" s="110">
        <f>P876+Q876+R876</f>
        <v>0</v>
      </c>
      <c r="P876" s="2">
        <v>0</v>
      </c>
      <c r="Q876" s="2">
        <v>0</v>
      </c>
      <c r="R876" s="2">
        <v>0</v>
      </c>
      <c r="S876" s="110">
        <v>0</v>
      </c>
      <c r="T876" s="2" t="s">
        <v>128</v>
      </c>
      <c r="U876" s="2" t="s">
        <v>128</v>
      </c>
      <c r="V876" s="2" t="s">
        <v>128</v>
      </c>
      <c r="W876" s="110">
        <v>0</v>
      </c>
      <c r="X876" s="2" t="s">
        <v>128</v>
      </c>
      <c r="Y876" s="2" t="s">
        <v>128</v>
      </c>
      <c r="Z876" s="2" t="s">
        <v>128</v>
      </c>
      <c r="AA876" s="103">
        <f>SUM(AB876:AD876)</f>
        <v>0</v>
      </c>
      <c r="AB876" s="2">
        <f t="shared" si="516"/>
        <v>0</v>
      </c>
      <c r="AC876" s="110">
        <f t="shared" ref="AC876:AD879" si="519">SUM(Y876,I876)-SUM(M876)-SUM(U876,-AG876)</f>
        <v>0</v>
      </c>
      <c r="AD876" s="112">
        <f t="shared" si="519"/>
        <v>0</v>
      </c>
      <c r="AE876" s="110">
        <f t="shared" si="517"/>
        <v>0</v>
      </c>
      <c r="AF876" s="2">
        <v>0</v>
      </c>
      <c r="AG876" s="110">
        <v>0</v>
      </c>
      <c r="AH876" s="112">
        <v>0</v>
      </c>
      <c r="AI876" s="110"/>
      <c r="AJ876" s="110"/>
      <c r="AL876" s="3"/>
      <c r="AM876" s="3"/>
    </row>
    <row r="877" spans="1:39" ht="19.899999999999999" customHeight="1" x14ac:dyDescent="0.2">
      <c r="A877" s="86"/>
      <c r="B877" s="121" t="s">
        <v>25</v>
      </c>
      <c r="C877" s="2">
        <v>715430.29</v>
      </c>
      <c r="D877" s="2"/>
      <c r="E877" s="2">
        <v>363749.08789999998</v>
      </c>
      <c r="F877" s="2">
        <v>363749.08790000004</v>
      </c>
      <c r="G877" s="110">
        <f>H877+I877+J877</f>
        <v>0</v>
      </c>
      <c r="H877" s="2"/>
      <c r="I877" s="2"/>
      <c r="J877" s="2"/>
      <c r="K877" s="110">
        <f t="shared" si="515"/>
        <v>0</v>
      </c>
      <c r="L877" s="2"/>
      <c r="M877" s="110"/>
      <c r="N877" s="112"/>
      <c r="O877" s="110">
        <f>P877+Q877+R877</f>
        <v>351681.20209999999</v>
      </c>
      <c r="P877" s="2">
        <v>270498.92176</v>
      </c>
      <c r="Q877" s="2">
        <v>55166.100610000052</v>
      </c>
      <c r="R877" s="2">
        <v>26016.17973</v>
      </c>
      <c r="S877" s="110">
        <v>351681.20208999998</v>
      </c>
      <c r="T877" s="2">
        <v>270498.92174999998</v>
      </c>
      <c r="U877" s="2">
        <v>55166.100609999994</v>
      </c>
      <c r="V877" s="2">
        <v>26016.17973</v>
      </c>
      <c r="W877" s="110">
        <v>351681.20208999986</v>
      </c>
      <c r="X877" s="2">
        <v>270498.92174999998</v>
      </c>
      <c r="Y877" s="2">
        <v>55166.100609999987</v>
      </c>
      <c r="Z877" s="2">
        <v>26016.179730000007</v>
      </c>
      <c r="AA877" s="103">
        <f>SUM(AB877:AD877)</f>
        <v>0</v>
      </c>
      <c r="AB877" s="2">
        <f t="shared" si="516"/>
        <v>0</v>
      </c>
      <c r="AC877" s="110">
        <f t="shared" si="519"/>
        <v>0</v>
      </c>
      <c r="AD877" s="112">
        <f t="shared" si="519"/>
        <v>0</v>
      </c>
      <c r="AE877" s="110">
        <f t="shared" si="517"/>
        <v>0</v>
      </c>
      <c r="AF877" s="2">
        <v>0</v>
      </c>
      <c r="AG877" s="110">
        <v>0</v>
      </c>
      <c r="AH877" s="112">
        <v>0</v>
      </c>
      <c r="AI877" s="110"/>
      <c r="AJ877" s="110"/>
      <c r="AL877" s="3"/>
      <c r="AM877" s="3"/>
    </row>
    <row r="878" spans="1:39" ht="19.899999999999999" customHeight="1" x14ac:dyDescent="0.2">
      <c r="A878" s="86"/>
      <c r="B878" s="121" t="s">
        <v>26</v>
      </c>
      <c r="C878" s="2">
        <v>169596.71862000006</v>
      </c>
      <c r="D878" s="2"/>
      <c r="E878" s="2">
        <v>0</v>
      </c>
      <c r="F878" s="2">
        <v>0</v>
      </c>
      <c r="G878" s="110">
        <f>H878+I878+J878</f>
        <v>0</v>
      </c>
      <c r="H878" s="2"/>
      <c r="I878" s="2"/>
      <c r="J878" s="2"/>
      <c r="K878" s="110">
        <f t="shared" si="515"/>
        <v>0</v>
      </c>
      <c r="L878" s="2"/>
      <c r="M878" s="110"/>
      <c r="N878" s="112"/>
      <c r="O878" s="110">
        <f>P878+Q878+R878</f>
        <v>169931.99806000001</v>
      </c>
      <c r="P878" s="2">
        <v>129051.31137</v>
      </c>
      <c r="Q878" s="2">
        <v>27688.69910999999</v>
      </c>
      <c r="R878" s="2">
        <v>13191.987580000001</v>
      </c>
      <c r="S878" s="110">
        <v>169596.71862000006</v>
      </c>
      <c r="T878" s="2">
        <v>128846.75297</v>
      </c>
      <c r="U878" s="2">
        <v>27599.950569999997</v>
      </c>
      <c r="V878" s="2">
        <v>13150.015079999999</v>
      </c>
      <c r="W878" s="110">
        <v>169596.71862000006</v>
      </c>
      <c r="X878" s="2">
        <v>128846.75296999999</v>
      </c>
      <c r="Y878" s="2">
        <v>27599.950569999983</v>
      </c>
      <c r="Z878" s="2">
        <v>13150.015080000003</v>
      </c>
      <c r="AA878" s="103">
        <f>SUM(AB878:AD878)</f>
        <v>0</v>
      </c>
      <c r="AB878" s="2">
        <f t="shared" si="516"/>
        <v>0</v>
      </c>
      <c r="AC878" s="110">
        <f t="shared" si="519"/>
        <v>0</v>
      </c>
      <c r="AD878" s="112">
        <f t="shared" si="519"/>
        <v>0</v>
      </c>
      <c r="AE878" s="110">
        <f t="shared" si="517"/>
        <v>0</v>
      </c>
      <c r="AF878" s="2">
        <v>0</v>
      </c>
      <c r="AG878" s="110">
        <v>0</v>
      </c>
      <c r="AH878" s="112">
        <v>0</v>
      </c>
      <c r="AI878" s="110"/>
      <c r="AJ878" s="110"/>
      <c r="AL878" s="3"/>
      <c r="AM878" s="3"/>
    </row>
    <row r="879" spans="1:39" ht="19.899999999999999" customHeight="1" x14ac:dyDescent="0.2">
      <c r="A879" s="86"/>
      <c r="B879" s="121" t="s">
        <v>27</v>
      </c>
      <c r="C879" s="2">
        <v>44643.972089999996</v>
      </c>
      <c r="D879" s="2">
        <f>C879</f>
        <v>44643.972089999996</v>
      </c>
      <c r="E879" s="2">
        <v>23402.39789</v>
      </c>
      <c r="F879" s="2">
        <v>23402.39789</v>
      </c>
      <c r="G879" s="110">
        <f>H879+I879+J879</f>
        <v>0</v>
      </c>
      <c r="H879" s="2"/>
      <c r="I879" s="2"/>
      <c r="J879" s="2"/>
      <c r="K879" s="110">
        <f t="shared" si="515"/>
        <v>0</v>
      </c>
      <c r="L879" s="2"/>
      <c r="M879" s="110"/>
      <c r="N879" s="112"/>
      <c r="O879" s="110">
        <f>P879+Q879+R879</f>
        <v>21736.599839999839</v>
      </c>
      <c r="P879" s="2">
        <v>340.26686999993399</v>
      </c>
      <c r="Q879" s="2">
        <v>14554.000279999917</v>
      </c>
      <c r="R879" s="2">
        <v>6842.3326899999884</v>
      </c>
      <c r="S879" s="110">
        <f>SUM(T879:V879)</f>
        <v>16802.816850000003</v>
      </c>
      <c r="T879" s="2">
        <f>SUM(T875)-SUM(T876:T878)</f>
        <v>0</v>
      </c>
      <c r="U879" s="2">
        <f>SUM(U875)-SUM(U876:U878)</f>
        <v>11409.112639999992</v>
      </c>
      <c r="V879" s="2">
        <f>SUM(V875)-SUM(V876:V878)</f>
        <v>5393.7042100000108</v>
      </c>
      <c r="W879" s="110">
        <f>SUM(X879:Z879)</f>
        <v>16802.816850000083</v>
      </c>
      <c r="X879" s="2">
        <f>SUM(X875)-SUM(X876:X878)</f>
        <v>0</v>
      </c>
      <c r="Y879" s="2">
        <f>SUM(Y875)-SUM(Y876:Y878)</f>
        <v>11409.112640000079</v>
      </c>
      <c r="Z879" s="2">
        <f>SUM(Z875)-SUM(Z876:Z878)</f>
        <v>5393.7042100000035</v>
      </c>
      <c r="AA879" s="103">
        <f>SUM(AB879:AD879)</f>
        <v>8.0035533756017685E-11</v>
      </c>
      <c r="AB879" s="2">
        <f t="shared" si="516"/>
        <v>0</v>
      </c>
      <c r="AC879" s="110">
        <f t="shared" si="519"/>
        <v>8.7311491370201111E-11</v>
      </c>
      <c r="AD879" s="112">
        <f t="shared" si="519"/>
        <v>-7.2759576141834259E-12</v>
      </c>
      <c r="AE879" s="110">
        <f t="shared" si="517"/>
        <v>0</v>
      </c>
      <c r="AF879" s="2">
        <v>0</v>
      </c>
      <c r="AG879" s="110">
        <v>0</v>
      </c>
      <c r="AH879" s="112">
        <v>0</v>
      </c>
      <c r="AI879" s="110"/>
      <c r="AJ879" s="110"/>
      <c r="AL879" s="3"/>
      <c r="AM879" s="3"/>
    </row>
    <row r="880" spans="1:39" ht="52.5" customHeight="1" x14ac:dyDescent="0.2">
      <c r="A880" s="86">
        <v>154</v>
      </c>
      <c r="B880" s="131" t="s">
        <v>101</v>
      </c>
      <c r="C880" s="132">
        <f t="shared" ref="C880:J880" si="520">SUM(C881:C884)</f>
        <v>0</v>
      </c>
      <c r="D880" s="132">
        <f t="shared" si="520"/>
        <v>0</v>
      </c>
      <c r="E880" s="132">
        <f t="shared" si="520"/>
        <v>0</v>
      </c>
      <c r="F880" s="132">
        <f t="shared" si="520"/>
        <v>0</v>
      </c>
      <c r="G880" s="132">
        <f t="shared" si="520"/>
        <v>0</v>
      </c>
      <c r="H880" s="132">
        <f t="shared" si="520"/>
        <v>0</v>
      </c>
      <c r="I880" s="132">
        <f t="shared" si="520"/>
        <v>0</v>
      </c>
      <c r="J880" s="132">
        <f t="shared" si="520"/>
        <v>0</v>
      </c>
      <c r="K880" s="110">
        <f>SUM(K881:K884)</f>
        <v>0</v>
      </c>
      <c r="L880" s="2">
        <f>SUM(L881:L884)</f>
        <v>0</v>
      </c>
      <c r="M880" s="110">
        <f>SUM(M881:M884)</f>
        <v>0</v>
      </c>
      <c r="N880" s="112">
        <f>SUM(N881:N884)</f>
        <v>0</v>
      </c>
      <c r="O880" s="135">
        <f>Q880+R880</f>
        <v>34733.699999999997</v>
      </c>
      <c r="P880" s="135">
        <f>SUM(P881:P884)</f>
        <v>0</v>
      </c>
      <c r="Q880" s="135">
        <f t="shared" ref="Q880:Z880" si="521">SUM(Q881:Q884)</f>
        <v>25043</v>
      </c>
      <c r="R880" s="135">
        <f t="shared" si="521"/>
        <v>9690.6999999999989</v>
      </c>
      <c r="S880" s="137">
        <f t="shared" si="521"/>
        <v>32478.824949999998</v>
      </c>
      <c r="T880" s="138">
        <f t="shared" si="521"/>
        <v>0</v>
      </c>
      <c r="U880" s="138">
        <f t="shared" si="521"/>
        <v>23417.232790000002</v>
      </c>
      <c r="V880" s="138">
        <f t="shared" si="521"/>
        <v>9061.5921600000001</v>
      </c>
      <c r="W880" s="137">
        <f t="shared" si="521"/>
        <v>27845.224849999999</v>
      </c>
      <c r="X880" s="138">
        <f t="shared" si="521"/>
        <v>0</v>
      </c>
      <c r="Y880" s="138">
        <f t="shared" si="521"/>
        <v>20076.40712</v>
      </c>
      <c r="Z880" s="138">
        <f t="shared" si="521"/>
        <v>7768.8177299999998</v>
      </c>
      <c r="AA880" s="154">
        <f t="shared" ref="AA880:AA881" si="522">AB880+AC880+AD880</f>
        <v>0</v>
      </c>
      <c r="AB880" s="138">
        <f t="shared" ref="AB880:AC881" si="523">X880+H880-L880-(T880-AF880)</f>
        <v>0</v>
      </c>
      <c r="AC880" s="137">
        <f t="shared" si="523"/>
        <v>0</v>
      </c>
      <c r="AD880" s="112">
        <f t="shared" ref="AB880:AD884" si="524">Z880+J880-N880-(V880-AH880)</f>
        <v>0</v>
      </c>
      <c r="AE880" s="137">
        <f>SUM(AE881:AE884)</f>
        <v>4633.6000999999997</v>
      </c>
      <c r="AF880" s="156"/>
      <c r="AG880" s="137">
        <f>U880-Y880</f>
        <v>3340.825670000002</v>
      </c>
      <c r="AH880" s="155">
        <f>V880-Z880</f>
        <v>1292.7744300000004</v>
      </c>
      <c r="AI880" s="110"/>
      <c r="AJ880" s="110"/>
      <c r="AL880" s="3"/>
      <c r="AM880" s="3"/>
    </row>
    <row r="881" spans="1:39" ht="19.899999999999999" customHeight="1" x14ac:dyDescent="0.2">
      <c r="A881" s="86"/>
      <c r="B881" s="133" t="s">
        <v>24</v>
      </c>
      <c r="C881" s="134"/>
      <c r="D881" s="134"/>
      <c r="E881" s="134"/>
      <c r="F881" s="134"/>
      <c r="G881" s="110">
        <f>H881+I881+J881</f>
        <v>0</v>
      </c>
      <c r="H881" s="2"/>
      <c r="I881" s="2"/>
      <c r="J881" s="2"/>
      <c r="K881" s="110">
        <f>L881+M881+N881</f>
        <v>0</v>
      </c>
      <c r="L881" s="2"/>
      <c r="M881" s="110"/>
      <c r="N881" s="112"/>
      <c r="O881" s="110">
        <f>P881+Q881+R881</f>
        <v>30100.099900000001</v>
      </c>
      <c r="P881" s="2"/>
      <c r="Q881" s="2">
        <v>21702.174330000002</v>
      </c>
      <c r="R881" s="2">
        <v>8397.9255699999994</v>
      </c>
      <c r="S881" s="110">
        <f>T881+U881+V881</f>
        <v>27845.224849999999</v>
      </c>
      <c r="T881" s="2"/>
      <c r="U881" s="2">
        <v>20076.40712</v>
      </c>
      <c r="V881" s="2">
        <v>7768.8177299999998</v>
      </c>
      <c r="W881" s="110">
        <f>X881+Y881+Z881</f>
        <v>27845.224849999999</v>
      </c>
      <c r="X881" s="2"/>
      <c r="Y881" s="2">
        <v>20076.40712</v>
      </c>
      <c r="Z881" s="2">
        <v>7768.8177299999998</v>
      </c>
      <c r="AA881" s="103">
        <f t="shared" si="522"/>
        <v>0</v>
      </c>
      <c r="AB881" s="2">
        <f t="shared" si="523"/>
        <v>0</v>
      </c>
      <c r="AC881" s="110">
        <f t="shared" si="523"/>
        <v>0</v>
      </c>
      <c r="AD881" s="112">
        <f t="shared" si="524"/>
        <v>0</v>
      </c>
      <c r="AE881" s="110">
        <f>AF881+AG881+AH881</f>
        <v>0</v>
      </c>
      <c r="AF881" s="125"/>
      <c r="AG881" s="110">
        <f t="shared" ref="AG881:AG884" si="525">U881-Y881</f>
        <v>0</v>
      </c>
      <c r="AH881" s="112">
        <f t="shared" ref="AH881:AH884" si="526">V881-Z881</f>
        <v>0</v>
      </c>
      <c r="AI881" s="110"/>
      <c r="AJ881" s="110"/>
      <c r="AL881" s="3"/>
      <c r="AM881" s="3"/>
    </row>
    <row r="882" spans="1:39" ht="19.899999999999999" customHeight="1" x14ac:dyDescent="0.2">
      <c r="A882" s="86"/>
      <c r="B882" s="133" t="s">
        <v>25</v>
      </c>
      <c r="C882" s="134"/>
      <c r="D882" s="134"/>
      <c r="E882" s="134"/>
      <c r="F882" s="134"/>
      <c r="G882" s="110">
        <f>H882+I882+J882</f>
        <v>0</v>
      </c>
      <c r="H882" s="2"/>
      <c r="I882" s="2"/>
      <c r="J882" s="2"/>
      <c r="K882" s="110">
        <f>L882+M882+N882</f>
        <v>0</v>
      </c>
      <c r="L882" s="2"/>
      <c r="M882" s="110"/>
      <c r="N882" s="112"/>
      <c r="O882" s="110">
        <f>P882+Q882+R882</f>
        <v>0</v>
      </c>
      <c r="P882" s="2"/>
      <c r="Q882" s="2"/>
      <c r="R882" s="2"/>
      <c r="S882" s="110">
        <f>T882+U882+V882</f>
        <v>0</v>
      </c>
      <c r="T882" s="2"/>
      <c r="U882" s="2"/>
      <c r="V882" s="2"/>
      <c r="W882" s="110">
        <f>X882+Y882+Z882</f>
        <v>0</v>
      </c>
      <c r="X882" s="2"/>
      <c r="Y882" s="2"/>
      <c r="Z882" s="2"/>
      <c r="AA882" s="103">
        <f>AB882+AC882+AD882</f>
        <v>0</v>
      </c>
      <c r="AB882" s="2">
        <f t="shared" si="524"/>
        <v>0</v>
      </c>
      <c r="AC882" s="110">
        <f t="shared" si="524"/>
        <v>0</v>
      </c>
      <c r="AD882" s="112">
        <f t="shared" si="524"/>
        <v>0</v>
      </c>
      <c r="AE882" s="110">
        <f>AF882+AG882+AH882</f>
        <v>0</v>
      </c>
      <c r="AF882" s="125"/>
      <c r="AG882" s="110">
        <f t="shared" si="525"/>
        <v>0</v>
      </c>
      <c r="AH882" s="112">
        <f t="shared" si="526"/>
        <v>0</v>
      </c>
      <c r="AI882" s="110"/>
      <c r="AJ882" s="110"/>
      <c r="AL882" s="3"/>
      <c r="AM882" s="3"/>
    </row>
    <row r="883" spans="1:39" ht="19.899999999999999" customHeight="1" x14ac:dyDescent="0.2">
      <c r="A883" s="86"/>
      <c r="B883" s="133" t="s">
        <v>26</v>
      </c>
      <c r="C883" s="134"/>
      <c r="D883" s="134"/>
      <c r="E883" s="134"/>
      <c r="F883" s="134"/>
      <c r="G883" s="110">
        <f>H883+I883+J883</f>
        <v>0</v>
      </c>
      <c r="H883" s="2"/>
      <c r="I883" s="2"/>
      <c r="J883" s="2"/>
      <c r="K883" s="110">
        <f>L883+M883+N883</f>
        <v>0</v>
      </c>
      <c r="L883" s="2"/>
      <c r="M883" s="110"/>
      <c r="N883" s="112"/>
      <c r="O883" s="110">
        <f>P883+Q883+R883</f>
        <v>0</v>
      </c>
      <c r="P883" s="2"/>
      <c r="Q883" s="2"/>
      <c r="R883" s="2"/>
      <c r="S883" s="110">
        <f>T883+U883+V883</f>
        <v>0</v>
      </c>
      <c r="T883" s="2"/>
      <c r="U883" s="2"/>
      <c r="V883" s="2"/>
      <c r="W883" s="110">
        <f>X883+Y883+Z883</f>
        <v>0</v>
      </c>
      <c r="X883" s="2"/>
      <c r="Y883" s="2"/>
      <c r="Z883" s="2"/>
      <c r="AA883" s="103">
        <f>AB883+AC883+AD883</f>
        <v>0</v>
      </c>
      <c r="AB883" s="2">
        <f t="shared" si="524"/>
        <v>0</v>
      </c>
      <c r="AC883" s="110">
        <f t="shared" si="524"/>
        <v>0</v>
      </c>
      <c r="AD883" s="112">
        <f t="shared" si="524"/>
        <v>0</v>
      </c>
      <c r="AE883" s="110">
        <f>AF883+AG883+AH883</f>
        <v>0</v>
      </c>
      <c r="AF883" s="125"/>
      <c r="AG883" s="110">
        <f t="shared" si="525"/>
        <v>0</v>
      </c>
      <c r="AH883" s="112">
        <f t="shared" si="526"/>
        <v>0</v>
      </c>
      <c r="AI883" s="110"/>
      <c r="AJ883" s="110"/>
      <c r="AL883" s="3"/>
      <c r="AM883" s="3"/>
    </row>
    <row r="884" spans="1:39" ht="19.899999999999999" customHeight="1" x14ac:dyDescent="0.2">
      <c r="A884" s="86"/>
      <c r="B884" s="133" t="s">
        <v>27</v>
      </c>
      <c r="C884" s="134"/>
      <c r="D884" s="134"/>
      <c r="E884" s="134"/>
      <c r="F884" s="134"/>
      <c r="G884" s="110">
        <f>H884+I884+J884</f>
        <v>0</v>
      </c>
      <c r="H884" s="2"/>
      <c r="I884" s="2"/>
      <c r="J884" s="2"/>
      <c r="K884" s="110">
        <f>L884+M884+N884</f>
        <v>0</v>
      </c>
      <c r="L884" s="2"/>
      <c r="M884" s="110"/>
      <c r="N884" s="112"/>
      <c r="O884" s="110">
        <f>P884+Q884+R884</f>
        <v>4633.6000999999997</v>
      </c>
      <c r="P884" s="2"/>
      <c r="Q884" s="2">
        <v>3340.8256700000002</v>
      </c>
      <c r="R884" s="2">
        <v>1292.7744299999999</v>
      </c>
      <c r="S884" s="110">
        <f>T884+U884+V884</f>
        <v>4633.6000999999997</v>
      </c>
      <c r="T884" s="2"/>
      <c r="U884" s="2">
        <v>3340.8256700000002</v>
      </c>
      <c r="V884" s="2">
        <v>1292.7744299999999</v>
      </c>
      <c r="W884" s="110">
        <f>X884+Y884+Z884</f>
        <v>0</v>
      </c>
      <c r="X884" s="2"/>
      <c r="Y884" s="2"/>
      <c r="Z884" s="2"/>
      <c r="AA884" s="103">
        <f>AB884+AC884+AD884</f>
        <v>0</v>
      </c>
      <c r="AB884" s="2">
        <f t="shared" si="524"/>
        <v>0</v>
      </c>
      <c r="AC884" s="110">
        <f t="shared" si="524"/>
        <v>0</v>
      </c>
      <c r="AD884" s="112">
        <f t="shared" si="524"/>
        <v>0</v>
      </c>
      <c r="AE884" s="110">
        <f>AF884+AG884+AH884</f>
        <v>4633.6000999999997</v>
      </c>
      <c r="AF884" s="125"/>
      <c r="AG884" s="110">
        <f t="shared" si="525"/>
        <v>3340.8256700000002</v>
      </c>
      <c r="AH884" s="112">
        <f t="shared" si="526"/>
        <v>1292.7744299999999</v>
      </c>
      <c r="AI884" s="110"/>
      <c r="AJ884" s="110"/>
      <c r="AL884" s="3"/>
      <c r="AM884" s="3"/>
    </row>
    <row r="885" spans="1:39" ht="44.25" customHeight="1" x14ac:dyDescent="0.2">
      <c r="A885" s="86"/>
      <c r="B885" s="106" t="s">
        <v>54</v>
      </c>
      <c r="C885" s="14">
        <f>SUM(C886)</f>
        <v>5087.3251899999996</v>
      </c>
      <c r="D885" s="14">
        <f t="shared" ref="D885:AH885" si="527">SUM(D886)</f>
        <v>5087.3251899999996</v>
      </c>
      <c r="E885" s="14">
        <f t="shared" si="527"/>
        <v>0</v>
      </c>
      <c r="F885" s="14">
        <f t="shared" si="527"/>
        <v>0</v>
      </c>
      <c r="G885" s="14">
        <f t="shared" si="527"/>
        <v>0</v>
      </c>
      <c r="H885" s="14">
        <f t="shared" si="527"/>
        <v>0</v>
      </c>
      <c r="I885" s="14">
        <f t="shared" si="527"/>
        <v>0</v>
      </c>
      <c r="J885" s="14">
        <f t="shared" si="527"/>
        <v>0</v>
      </c>
      <c r="K885" s="14">
        <f t="shared" si="527"/>
        <v>0</v>
      </c>
      <c r="L885" s="14">
        <f t="shared" si="527"/>
        <v>0</v>
      </c>
      <c r="M885" s="14">
        <f t="shared" si="527"/>
        <v>0</v>
      </c>
      <c r="N885" s="14">
        <f t="shared" si="527"/>
        <v>0</v>
      </c>
      <c r="O885" s="14">
        <f t="shared" si="527"/>
        <v>1546.6899999999998</v>
      </c>
      <c r="P885" s="14">
        <f t="shared" si="527"/>
        <v>0</v>
      </c>
      <c r="Q885" s="14">
        <f t="shared" si="527"/>
        <v>1050.1999999999998</v>
      </c>
      <c r="R885" s="14">
        <f t="shared" si="527"/>
        <v>496.49</v>
      </c>
      <c r="S885" s="14">
        <f t="shared" si="527"/>
        <v>1504.13051</v>
      </c>
      <c r="T885" s="14">
        <f t="shared" si="527"/>
        <v>0</v>
      </c>
      <c r="U885" s="14">
        <f t="shared" si="527"/>
        <v>1021.30461</v>
      </c>
      <c r="V885" s="14">
        <f t="shared" si="527"/>
        <v>482.82589999999993</v>
      </c>
      <c r="W885" s="14">
        <f t="shared" si="527"/>
        <v>1504.1305099999997</v>
      </c>
      <c r="X885" s="14">
        <f t="shared" si="527"/>
        <v>0</v>
      </c>
      <c r="Y885" s="14">
        <f t="shared" si="527"/>
        <v>1021.3046099999998</v>
      </c>
      <c r="Z885" s="14">
        <f t="shared" si="527"/>
        <v>482.82589999999993</v>
      </c>
      <c r="AA885" s="14">
        <f t="shared" si="527"/>
        <v>0</v>
      </c>
      <c r="AB885" s="14">
        <f t="shared" si="527"/>
        <v>0</v>
      </c>
      <c r="AC885" s="14">
        <f t="shared" si="527"/>
        <v>0</v>
      </c>
      <c r="AD885" s="14">
        <f t="shared" si="527"/>
        <v>0</v>
      </c>
      <c r="AE885" s="14">
        <f t="shared" si="527"/>
        <v>0</v>
      </c>
      <c r="AF885" s="14">
        <f t="shared" si="527"/>
        <v>0</v>
      </c>
      <c r="AG885" s="14">
        <f t="shared" si="527"/>
        <v>0</v>
      </c>
      <c r="AH885" s="14">
        <f t="shared" si="527"/>
        <v>0</v>
      </c>
      <c r="AI885" s="14"/>
      <c r="AJ885" s="14"/>
      <c r="AL885" s="3"/>
      <c r="AM885" s="3"/>
    </row>
    <row r="886" spans="1:39" ht="58.5" customHeight="1" x14ac:dyDescent="0.2">
      <c r="A886" s="86">
        <v>155</v>
      </c>
      <c r="B886" s="107" t="s">
        <v>258</v>
      </c>
      <c r="C886" s="24">
        <v>5087.3251899999996</v>
      </c>
      <c r="D886" s="24">
        <f>SUM(D887:D890)</f>
        <v>5087.3251899999996</v>
      </c>
      <c r="E886" s="24">
        <v>0</v>
      </c>
      <c r="F886" s="24">
        <v>0</v>
      </c>
      <c r="G886" s="108">
        <f t="shared" ref="G886:G890" si="528">H886+I886+J886</f>
        <v>0</v>
      </c>
      <c r="H886" s="108">
        <f>SUM(H887:H890)</f>
        <v>0</v>
      </c>
      <c r="I886" s="108">
        <f>SUM(I887:I890)</f>
        <v>0</v>
      </c>
      <c r="J886" s="108">
        <f>SUM(J887:J890)</f>
        <v>0</v>
      </c>
      <c r="K886" s="108">
        <f t="shared" ref="K886:K890" si="529">L886+M886+N886</f>
        <v>0</v>
      </c>
      <c r="L886" s="24">
        <f>SUM(L887:L890)</f>
        <v>0</v>
      </c>
      <c r="M886" s="24">
        <f>SUM(M887:M890)</f>
        <v>0</v>
      </c>
      <c r="N886" s="24">
        <f>SUM(N887:N890)</f>
        <v>0</v>
      </c>
      <c r="O886" s="108">
        <f t="shared" ref="O886:O890" si="530">P886+Q886+R886</f>
        <v>1546.6899999999998</v>
      </c>
      <c r="P886" s="24">
        <v>0</v>
      </c>
      <c r="Q886" s="24">
        <v>1050.1999999999998</v>
      </c>
      <c r="R886" s="24">
        <v>496.49</v>
      </c>
      <c r="S886" s="110">
        <f>SUM(T886,U886,V886)</f>
        <v>1504.13051</v>
      </c>
      <c r="T886" s="2" t="s">
        <v>128</v>
      </c>
      <c r="U886" s="2">
        <v>1021.30461</v>
      </c>
      <c r="V886" s="2">
        <v>482.82589999999993</v>
      </c>
      <c r="W886" s="29">
        <f>SUM(X886,Y886,Z886)</f>
        <v>1504.1305099999997</v>
      </c>
      <c r="X886" s="111" t="s">
        <v>128</v>
      </c>
      <c r="Y886" s="111">
        <v>1021.3046099999998</v>
      </c>
      <c r="Z886" s="111">
        <v>482.82589999999993</v>
      </c>
      <c r="AA886" s="103">
        <f t="shared" ref="AA886:AA890" si="531">SUM(AB886:AD886)</f>
        <v>0</v>
      </c>
      <c r="AB886" s="2">
        <f t="shared" ref="AB886:AB890" si="532">SUM(X886,H886)-SUM(L886)-SUM(T886,-AF886)</f>
        <v>0</v>
      </c>
      <c r="AC886" s="110">
        <f t="shared" ref="AC886:AD890" si="533">SUM(Y886,I886)-SUM(M886)-SUM(U886,-AG886)</f>
        <v>0</v>
      </c>
      <c r="AD886" s="112">
        <f t="shared" si="533"/>
        <v>0</v>
      </c>
      <c r="AE886" s="29">
        <f>AF886+AG886+AH886</f>
        <v>0</v>
      </c>
      <c r="AF886" s="111">
        <f>SUM(AF887:AF890)</f>
        <v>0</v>
      </c>
      <c r="AG886" s="29">
        <f t="shared" ref="AG886:AH886" si="534">SUM(AG887:AG890)</f>
        <v>0</v>
      </c>
      <c r="AH886" s="113">
        <f t="shared" si="534"/>
        <v>0</v>
      </c>
      <c r="AI886" s="29"/>
      <c r="AJ886" s="29"/>
      <c r="AL886" s="3"/>
      <c r="AM886" s="3"/>
    </row>
    <row r="887" spans="1:39" ht="19.899999999999999" customHeight="1" x14ac:dyDescent="0.2">
      <c r="A887" s="86"/>
      <c r="B887" s="114" t="s">
        <v>24</v>
      </c>
      <c r="C887" s="2">
        <v>5000</v>
      </c>
      <c r="D887" s="2">
        <f>C887</f>
        <v>5000</v>
      </c>
      <c r="E887" s="2">
        <v>0</v>
      </c>
      <c r="F887" s="2">
        <v>0</v>
      </c>
      <c r="G887" s="110">
        <f t="shared" si="528"/>
        <v>0</v>
      </c>
      <c r="H887" s="110"/>
      <c r="I887" s="110"/>
      <c r="J887" s="110"/>
      <c r="K887" s="110">
        <f t="shared" si="529"/>
        <v>0</v>
      </c>
      <c r="L887" s="2"/>
      <c r="M887" s="110"/>
      <c r="N887" s="112"/>
      <c r="O887" s="110">
        <f t="shared" si="530"/>
        <v>1478.3117400000001</v>
      </c>
      <c r="P887" s="2">
        <v>0</v>
      </c>
      <c r="Q887" s="2">
        <v>1003.77374</v>
      </c>
      <c r="R887" s="2">
        <v>474.53800000000001</v>
      </c>
      <c r="S887" s="110">
        <v>1478.3117400000001</v>
      </c>
      <c r="T887" s="2" t="s">
        <v>128</v>
      </c>
      <c r="U887" s="2">
        <v>1003.77367</v>
      </c>
      <c r="V887" s="2">
        <v>474.53806999999995</v>
      </c>
      <c r="W887" s="110">
        <v>1478.3117399999999</v>
      </c>
      <c r="X887" s="2" t="s">
        <v>128</v>
      </c>
      <c r="Y887" s="2">
        <v>1003.7736699999998</v>
      </c>
      <c r="Z887" s="2">
        <v>474.53806999999995</v>
      </c>
      <c r="AA887" s="103">
        <f t="shared" si="531"/>
        <v>0</v>
      </c>
      <c r="AB887" s="2">
        <f t="shared" si="532"/>
        <v>0</v>
      </c>
      <c r="AC887" s="110">
        <f t="shared" si="533"/>
        <v>0</v>
      </c>
      <c r="AD887" s="112">
        <f t="shared" si="533"/>
        <v>0</v>
      </c>
      <c r="AE887" s="110">
        <f>AF887+AG887+AH887</f>
        <v>0</v>
      </c>
      <c r="AF887" s="2">
        <v>0</v>
      </c>
      <c r="AG887" s="110">
        <v>0</v>
      </c>
      <c r="AH887" s="112">
        <v>0</v>
      </c>
      <c r="AI887" s="110"/>
      <c r="AJ887" s="110"/>
      <c r="AL887" s="3"/>
      <c r="AM887" s="3"/>
    </row>
    <row r="888" spans="1:39" ht="19.899999999999999" customHeight="1" x14ac:dyDescent="0.2">
      <c r="A888" s="86"/>
      <c r="B888" s="114" t="s">
        <v>25</v>
      </c>
      <c r="C888" s="2">
        <v>0</v>
      </c>
      <c r="D888" s="2"/>
      <c r="E888" s="2">
        <v>0</v>
      </c>
      <c r="F888" s="2">
        <v>0</v>
      </c>
      <c r="G888" s="110">
        <f t="shared" si="528"/>
        <v>0</v>
      </c>
      <c r="H888" s="110"/>
      <c r="I888" s="110"/>
      <c r="J888" s="110"/>
      <c r="K888" s="110">
        <f t="shared" si="529"/>
        <v>0</v>
      </c>
      <c r="L888" s="2"/>
      <c r="M888" s="110"/>
      <c r="N888" s="112"/>
      <c r="O888" s="110">
        <f t="shared" si="530"/>
        <v>0</v>
      </c>
      <c r="P888" s="2">
        <v>0</v>
      </c>
      <c r="Q888" s="2">
        <v>0</v>
      </c>
      <c r="R888" s="2">
        <v>0</v>
      </c>
      <c r="S888" s="110">
        <v>0</v>
      </c>
      <c r="T888" s="2" t="s">
        <v>128</v>
      </c>
      <c r="U888" s="2" t="s">
        <v>128</v>
      </c>
      <c r="V888" s="2" t="s">
        <v>128</v>
      </c>
      <c r="W888" s="110">
        <v>0</v>
      </c>
      <c r="X888" s="2" t="s">
        <v>128</v>
      </c>
      <c r="Y888" s="2" t="s">
        <v>128</v>
      </c>
      <c r="Z888" s="2" t="s">
        <v>128</v>
      </c>
      <c r="AA888" s="103">
        <f t="shared" si="531"/>
        <v>0</v>
      </c>
      <c r="AB888" s="2">
        <f t="shared" si="532"/>
        <v>0</v>
      </c>
      <c r="AC888" s="110">
        <f t="shared" si="533"/>
        <v>0</v>
      </c>
      <c r="AD888" s="112">
        <f t="shared" si="533"/>
        <v>0</v>
      </c>
      <c r="AE888" s="110">
        <f>AF888+AG888+AH888</f>
        <v>0</v>
      </c>
      <c r="AF888" s="2">
        <v>0</v>
      </c>
      <c r="AG888" s="110">
        <v>0</v>
      </c>
      <c r="AH888" s="112">
        <v>0</v>
      </c>
      <c r="AI888" s="110"/>
      <c r="AJ888" s="110"/>
      <c r="AL888" s="3"/>
      <c r="AM888" s="3"/>
    </row>
    <row r="889" spans="1:39" ht="19.899999999999999" customHeight="1" x14ac:dyDescent="0.2">
      <c r="A889" s="86"/>
      <c r="B889" s="114" t="s">
        <v>26</v>
      </c>
      <c r="C889" s="2">
        <v>0</v>
      </c>
      <c r="D889" s="2"/>
      <c r="E889" s="2">
        <v>0</v>
      </c>
      <c r="F889" s="2">
        <v>0</v>
      </c>
      <c r="G889" s="110">
        <f t="shared" si="528"/>
        <v>0</v>
      </c>
      <c r="H889" s="110"/>
      <c r="I889" s="110"/>
      <c r="J889" s="110"/>
      <c r="K889" s="110">
        <f t="shared" si="529"/>
        <v>0</v>
      </c>
      <c r="L889" s="2"/>
      <c r="M889" s="110"/>
      <c r="N889" s="112"/>
      <c r="O889" s="110">
        <f t="shared" si="530"/>
        <v>0</v>
      </c>
      <c r="P889" s="2">
        <v>0</v>
      </c>
      <c r="Q889" s="2">
        <v>0</v>
      </c>
      <c r="R889" s="2">
        <v>0</v>
      </c>
      <c r="S889" s="110">
        <v>0</v>
      </c>
      <c r="T889" s="2" t="s">
        <v>128</v>
      </c>
      <c r="U889" s="2" t="s">
        <v>128</v>
      </c>
      <c r="V889" s="2" t="s">
        <v>128</v>
      </c>
      <c r="W889" s="110">
        <v>0</v>
      </c>
      <c r="X889" s="2" t="s">
        <v>128</v>
      </c>
      <c r="Y889" s="2" t="s">
        <v>128</v>
      </c>
      <c r="Z889" s="2" t="s">
        <v>128</v>
      </c>
      <c r="AA889" s="103">
        <f t="shared" si="531"/>
        <v>0</v>
      </c>
      <c r="AB889" s="2">
        <f t="shared" si="532"/>
        <v>0</v>
      </c>
      <c r="AC889" s="110">
        <f t="shared" si="533"/>
        <v>0</v>
      </c>
      <c r="AD889" s="112">
        <f t="shared" si="533"/>
        <v>0</v>
      </c>
      <c r="AE889" s="110">
        <f>AF889+AG889+AH889</f>
        <v>0</v>
      </c>
      <c r="AF889" s="2">
        <v>0</v>
      </c>
      <c r="AG889" s="110">
        <v>0</v>
      </c>
      <c r="AH889" s="112">
        <v>0</v>
      </c>
      <c r="AI889" s="110"/>
      <c r="AJ889" s="110"/>
      <c r="AL889" s="3"/>
      <c r="AM889" s="3"/>
    </row>
    <row r="890" spans="1:39" ht="19.899999999999999" customHeight="1" x14ac:dyDescent="0.2">
      <c r="A890" s="86"/>
      <c r="B890" s="114" t="s">
        <v>27</v>
      </c>
      <c r="C890" s="2">
        <v>87.325190000000006</v>
      </c>
      <c r="D890" s="2">
        <f>C890</f>
        <v>87.325190000000006</v>
      </c>
      <c r="E890" s="2">
        <v>0</v>
      </c>
      <c r="F890" s="2">
        <v>0</v>
      </c>
      <c r="G890" s="110">
        <f t="shared" si="528"/>
        <v>0</v>
      </c>
      <c r="H890" s="110"/>
      <c r="I890" s="110"/>
      <c r="J890" s="110"/>
      <c r="K890" s="110">
        <f t="shared" si="529"/>
        <v>0</v>
      </c>
      <c r="L890" s="2"/>
      <c r="M890" s="110"/>
      <c r="N890" s="112"/>
      <c r="O890" s="110">
        <f t="shared" si="530"/>
        <v>68.378259999999827</v>
      </c>
      <c r="P890" s="2">
        <v>0</v>
      </c>
      <c r="Q890" s="2">
        <v>46.426259999999829</v>
      </c>
      <c r="R890" s="2">
        <v>21.951999999999998</v>
      </c>
      <c r="S890" s="110">
        <f>SUM(T890:V890)</f>
        <v>25.818769999999972</v>
      </c>
      <c r="T890" s="2">
        <f>SUM(T886)-SUM(T887:T889)</f>
        <v>0</v>
      </c>
      <c r="U890" s="2">
        <f>SUM(U886)-SUM(U887:U889)</f>
        <v>17.530939999999987</v>
      </c>
      <c r="V890" s="2">
        <f>SUM(V886)-SUM(V887:V889)</f>
        <v>8.2878299999999854</v>
      </c>
      <c r="W890" s="110">
        <f>SUM(X890:Z890)</f>
        <v>25.818769999999972</v>
      </c>
      <c r="X890" s="2">
        <f>SUM(X886)-SUM(X887:X889)</f>
        <v>0</v>
      </c>
      <c r="Y890" s="2">
        <f>SUM(Y886)-SUM(Y887:Y889)</f>
        <v>17.530939999999987</v>
      </c>
      <c r="Z890" s="2">
        <f>SUM(Z886)-SUM(Z887:Z889)</f>
        <v>8.2878299999999854</v>
      </c>
      <c r="AA890" s="103">
        <f t="shared" si="531"/>
        <v>0</v>
      </c>
      <c r="AB890" s="2">
        <f t="shared" si="532"/>
        <v>0</v>
      </c>
      <c r="AC890" s="110">
        <f t="shared" si="533"/>
        <v>0</v>
      </c>
      <c r="AD890" s="112">
        <f t="shared" si="533"/>
        <v>0</v>
      </c>
      <c r="AE890" s="110">
        <f>AF890+AG890+AH890</f>
        <v>0</v>
      </c>
      <c r="AF890" s="2">
        <v>0</v>
      </c>
      <c r="AG890" s="110">
        <v>0</v>
      </c>
      <c r="AH890" s="112">
        <v>0</v>
      </c>
      <c r="AI890" s="110"/>
      <c r="AJ890" s="110"/>
      <c r="AL890" s="3"/>
      <c r="AM890" s="3"/>
    </row>
    <row r="891" spans="1:39" ht="33" customHeight="1" x14ac:dyDescent="0.2">
      <c r="A891" s="86"/>
      <c r="B891" s="157" t="s">
        <v>34</v>
      </c>
      <c r="C891" s="103">
        <f t="shared" ref="C891:AH891" si="535">C892</f>
        <v>909264.65625999996</v>
      </c>
      <c r="D891" s="103">
        <f t="shared" si="535"/>
        <v>49259.218560000001</v>
      </c>
      <c r="E891" s="103">
        <f t="shared" si="535"/>
        <v>293614.72617000004</v>
      </c>
      <c r="F891" s="103">
        <f t="shared" si="535"/>
        <v>293917.46117000002</v>
      </c>
      <c r="G891" s="103">
        <f t="shared" si="535"/>
        <v>302.73500000000058</v>
      </c>
      <c r="H891" s="103">
        <f t="shared" si="535"/>
        <v>0</v>
      </c>
      <c r="I891" s="103">
        <f t="shared" si="535"/>
        <v>0</v>
      </c>
      <c r="J891" s="103">
        <f t="shared" si="535"/>
        <v>302.73500000000058</v>
      </c>
      <c r="K891" s="103">
        <f t="shared" si="535"/>
        <v>0</v>
      </c>
      <c r="L891" s="103">
        <f t="shared" si="535"/>
        <v>0</v>
      </c>
      <c r="M891" s="103">
        <f t="shared" si="535"/>
        <v>0</v>
      </c>
      <c r="N891" s="103">
        <f t="shared" si="535"/>
        <v>0</v>
      </c>
      <c r="O891" s="103">
        <f t="shared" si="535"/>
        <v>463065.30000000005</v>
      </c>
      <c r="P891" s="103">
        <f t="shared" si="535"/>
        <v>64788.4</v>
      </c>
      <c r="Q891" s="103">
        <f t="shared" si="535"/>
        <v>396051.3</v>
      </c>
      <c r="R891" s="103">
        <f t="shared" si="535"/>
        <v>2225.6</v>
      </c>
      <c r="S891" s="103">
        <f t="shared" si="535"/>
        <v>457171.90630999999</v>
      </c>
      <c r="T891" s="103">
        <f t="shared" si="535"/>
        <v>64788.399980000002</v>
      </c>
      <c r="U891" s="103">
        <f t="shared" si="535"/>
        <v>390190.65023558005</v>
      </c>
      <c r="V891" s="103">
        <f t="shared" si="535"/>
        <v>2192.8560944200003</v>
      </c>
      <c r="W891" s="103">
        <f t="shared" si="535"/>
        <v>457091.90616999991</v>
      </c>
      <c r="X891" s="103">
        <f t="shared" si="535"/>
        <v>64788.399980000002</v>
      </c>
      <c r="Y891" s="103">
        <f t="shared" si="535"/>
        <v>390190.65023999999</v>
      </c>
      <c r="Z891" s="103">
        <f t="shared" si="535"/>
        <v>2112.8559499999997</v>
      </c>
      <c r="AA891" s="103">
        <f t="shared" si="535"/>
        <v>222.73499999997003</v>
      </c>
      <c r="AB891" s="103">
        <f t="shared" si="535"/>
        <v>0</v>
      </c>
      <c r="AC891" s="103">
        <f t="shared" si="535"/>
        <v>4.4199696276336908E-6</v>
      </c>
      <c r="AD891" s="103">
        <f t="shared" si="535"/>
        <v>222.7349955800004</v>
      </c>
      <c r="AE891" s="103">
        <f t="shared" si="535"/>
        <v>0</v>
      </c>
      <c r="AF891" s="103">
        <f t="shared" si="535"/>
        <v>0</v>
      </c>
      <c r="AG891" s="103">
        <f t="shared" si="535"/>
        <v>0</v>
      </c>
      <c r="AH891" s="103">
        <f t="shared" si="535"/>
        <v>0</v>
      </c>
      <c r="AI891" s="103"/>
      <c r="AJ891" s="103"/>
      <c r="AL891" s="3"/>
      <c r="AM891" s="3"/>
    </row>
    <row r="892" spans="1:39" ht="46.5" customHeight="1" x14ac:dyDescent="0.2">
      <c r="A892" s="86"/>
      <c r="B892" s="105" t="s">
        <v>35</v>
      </c>
      <c r="C892" s="103">
        <f t="shared" ref="C892:AD892" si="536">C893</f>
        <v>909264.65625999996</v>
      </c>
      <c r="D892" s="103">
        <f t="shared" si="536"/>
        <v>49259.218560000001</v>
      </c>
      <c r="E892" s="103">
        <f t="shared" si="536"/>
        <v>293614.72617000004</v>
      </c>
      <c r="F892" s="103">
        <f t="shared" si="536"/>
        <v>293917.46117000002</v>
      </c>
      <c r="G892" s="103">
        <f t="shared" si="536"/>
        <v>302.73500000000058</v>
      </c>
      <c r="H892" s="103">
        <f t="shared" si="536"/>
        <v>0</v>
      </c>
      <c r="I892" s="103">
        <f t="shared" si="536"/>
        <v>0</v>
      </c>
      <c r="J892" s="103">
        <f t="shared" si="536"/>
        <v>302.73500000000058</v>
      </c>
      <c r="K892" s="103">
        <f t="shared" si="536"/>
        <v>0</v>
      </c>
      <c r="L892" s="103">
        <f t="shared" si="536"/>
        <v>0</v>
      </c>
      <c r="M892" s="103">
        <f t="shared" si="536"/>
        <v>0</v>
      </c>
      <c r="N892" s="103">
        <f t="shared" si="536"/>
        <v>0</v>
      </c>
      <c r="O892" s="103">
        <f t="shared" si="536"/>
        <v>463065.30000000005</v>
      </c>
      <c r="P892" s="103">
        <f t="shared" si="536"/>
        <v>64788.4</v>
      </c>
      <c r="Q892" s="103">
        <f t="shared" si="536"/>
        <v>396051.3</v>
      </c>
      <c r="R892" s="103">
        <f t="shared" si="536"/>
        <v>2225.6</v>
      </c>
      <c r="S892" s="103">
        <f t="shared" si="536"/>
        <v>457171.90630999999</v>
      </c>
      <c r="T892" s="103">
        <f t="shared" si="536"/>
        <v>64788.399980000002</v>
      </c>
      <c r="U892" s="103">
        <f t="shared" si="536"/>
        <v>390190.65023558005</v>
      </c>
      <c r="V892" s="103">
        <f t="shared" si="536"/>
        <v>2192.8560944200003</v>
      </c>
      <c r="W892" s="103">
        <f t="shared" si="536"/>
        <v>457091.90616999991</v>
      </c>
      <c r="X892" s="103">
        <f t="shared" si="536"/>
        <v>64788.399980000002</v>
      </c>
      <c r="Y892" s="103">
        <f t="shared" si="536"/>
        <v>390190.65023999999</v>
      </c>
      <c r="Z892" s="103">
        <f t="shared" si="536"/>
        <v>2112.8559499999997</v>
      </c>
      <c r="AA892" s="103">
        <f t="shared" si="536"/>
        <v>222.73499999997003</v>
      </c>
      <c r="AB892" s="103">
        <f t="shared" si="536"/>
        <v>0</v>
      </c>
      <c r="AC892" s="103">
        <f t="shared" si="536"/>
        <v>4.4199696276336908E-6</v>
      </c>
      <c r="AD892" s="103">
        <f t="shared" si="536"/>
        <v>222.7349955800004</v>
      </c>
      <c r="AE892" s="103">
        <f>AE893</f>
        <v>0</v>
      </c>
      <c r="AF892" s="103">
        <f>AF893</f>
        <v>0</v>
      </c>
      <c r="AG892" s="103">
        <f>AG893</f>
        <v>0</v>
      </c>
      <c r="AH892" s="103">
        <f>AH893</f>
        <v>0</v>
      </c>
      <c r="AI892" s="103"/>
      <c r="AJ892" s="103"/>
      <c r="AL892" s="3"/>
      <c r="AM892" s="3"/>
    </row>
    <row r="893" spans="1:39" ht="57.75" customHeight="1" x14ac:dyDescent="0.2">
      <c r="A893" s="86"/>
      <c r="B893" s="106" t="s">
        <v>66</v>
      </c>
      <c r="C893" s="14">
        <f t="shared" ref="C893:AH893" si="537">SUM(C894,C925)</f>
        <v>909264.65625999996</v>
      </c>
      <c r="D893" s="14">
        <f t="shared" si="537"/>
        <v>49259.218560000001</v>
      </c>
      <c r="E893" s="14">
        <f t="shared" si="537"/>
        <v>293614.72617000004</v>
      </c>
      <c r="F893" s="14">
        <f t="shared" si="537"/>
        <v>293917.46117000002</v>
      </c>
      <c r="G893" s="14">
        <f t="shared" si="537"/>
        <v>302.73500000000058</v>
      </c>
      <c r="H893" s="14">
        <f t="shared" si="537"/>
        <v>0</v>
      </c>
      <c r="I893" s="14">
        <f t="shared" si="537"/>
        <v>0</v>
      </c>
      <c r="J893" s="14">
        <f t="shared" si="537"/>
        <v>302.73500000000058</v>
      </c>
      <c r="K893" s="14">
        <f t="shared" si="537"/>
        <v>0</v>
      </c>
      <c r="L893" s="14">
        <f t="shared" si="537"/>
        <v>0</v>
      </c>
      <c r="M893" s="14">
        <f t="shared" si="537"/>
        <v>0</v>
      </c>
      <c r="N893" s="14">
        <f t="shared" si="537"/>
        <v>0</v>
      </c>
      <c r="O893" s="14">
        <f t="shared" si="537"/>
        <v>463065.30000000005</v>
      </c>
      <c r="P893" s="14">
        <f t="shared" si="537"/>
        <v>64788.4</v>
      </c>
      <c r="Q893" s="14">
        <f t="shared" si="537"/>
        <v>396051.3</v>
      </c>
      <c r="R893" s="14">
        <f t="shared" si="537"/>
        <v>2225.6</v>
      </c>
      <c r="S893" s="14">
        <f t="shared" si="537"/>
        <v>457171.90630999999</v>
      </c>
      <c r="T893" s="14">
        <f t="shared" si="537"/>
        <v>64788.399980000002</v>
      </c>
      <c r="U893" s="14">
        <f t="shared" si="537"/>
        <v>390190.65023558005</v>
      </c>
      <c r="V893" s="14">
        <f t="shared" si="537"/>
        <v>2192.8560944200003</v>
      </c>
      <c r="W893" s="14">
        <f t="shared" si="537"/>
        <v>457091.90616999991</v>
      </c>
      <c r="X893" s="14">
        <f t="shared" si="537"/>
        <v>64788.399980000002</v>
      </c>
      <c r="Y893" s="14">
        <f t="shared" si="537"/>
        <v>390190.65023999999</v>
      </c>
      <c r="Z893" s="14">
        <f t="shared" si="537"/>
        <v>2112.8559499999997</v>
      </c>
      <c r="AA893" s="14">
        <f t="shared" si="537"/>
        <v>222.73499999997003</v>
      </c>
      <c r="AB893" s="14">
        <f t="shared" si="537"/>
        <v>0</v>
      </c>
      <c r="AC893" s="14">
        <f t="shared" si="537"/>
        <v>4.4199696276336908E-6</v>
      </c>
      <c r="AD893" s="14">
        <f t="shared" si="537"/>
        <v>222.7349955800004</v>
      </c>
      <c r="AE893" s="14">
        <f t="shared" si="537"/>
        <v>0</v>
      </c>
      <c r="AF893" s="14">
        <f t="shared" si="537"/>
        <v>0</v>
      </c>
      <c r="AG893" s="14">
        <f t="shared" si="537"/>
        <v>0</v>
      </c>
      <c r="AH893" s="14">
        <f t="shared" si="537"/>
        <v>0</v>
      </c>
      <c r="AI893" s="14"/>
      <c r="AJ893" s="14"/>
      <c r="AL893" s="3"/>
      <c r="AM893" s="3"/>
    </row>
    <row r="894" spans="1:39" ht="71.25" customHeight="1" x14ac:dyDescent="0.2">
      <c r="A894" s="86"/>
      <c r="B894" s="106" t="s">
        <v>67</v>
      </c>
      <c r="C894" s="14">
        <f>C895+C900+C905+C915+C920</f>
        <v>756411.34883999999</v>
      </c>
      <c r="D894" s="14">
        <f t="shared" ref="D894:AH894" si="538">D895+D900+D905+D915+D920</f>
        <v>43358.809359999999</v>
      </c>
      <c r="E894" s="14">
        <f t="shared" si="538"/>
        <v>289021.94158000004</v>
      </c>
      <c r="F894" s="14">
        <f t="shared" si="538"/>
        <v>289324.67658000003</v>
      </c>
      <c r="G894" s="14">
        <f t="shared" si="538"/>
        <v>302.73500000000058</v>
      </c>
      <c r="H894" s="14">
        <f t="shared" si="538"/>
        <v>0</v>
      </c>
      <c r="I894" s="14">
        <f t="shared" si="538"/>
        <v>0</v>
      </c>
      <c r="J894" s="14">
        <f t="shared" si="538"/>
        <v>302.73500000000058</v>
      </c>
      <c r="K894" s="14">
        <f t="shared" si="538"/>
        <v>0</v>
      </c>
      <c r="L894" s="14">
        <f t="shared" si="538"/>
        <v>0</v>
      </c>
      <c r="M894" s="14">
        <f t="shared" si="538"/>
        <v>0</v>
      </c>
      <c r="N894" s="14">
        <f t="shared" si="538"/>
        <v>0</v>
      </c>
      <c r="O894" s="14">
        <f t="shared" si="538"/>
        <v>312294</v>
      </c>
      <c r="P894" s="14">
        <f t="shared" si="538"/>
        <v>0</v>
      </c>
      <c r="Q894" s="14">
        <f t="shared" si="538"/>
        <v>310424.3</v>
      </c>
      <c r="R894" s="14">
        <f t="shared" si="538"/>
        <v>1869.7</v>
      </c>
      <c r="S894" s="14">
        <f t="shared" si="538"/>
        <v>311134.97370999999</v>
      </c>
      <c r="T894" s="14">
        <f t="shared" si="538"/>
        <v>0</v>
      </c>
      <c r="U894" s="14">
        <f t="shared" si="538"/>
        <v>309267.44834558002</v>
      </c>
      <c r="V894" s="14">
        <f t="shared" si="538"/>
        <v>1867.5253644200002</v>
      </c>
      <c r="W894" s="14">
        <f t="shared" si="538"/>
        <v>311054.97356999991</v>
      </c>
      <c r="X894" s="14">
        <f t="shared" si="538"/>
        <v>0</v>
      </c>
      <c r="Y894" s="14">
        <f t="shared" si="538"/>
        <v>309267.44834999996</v>
      </c>
      <c r="Z894" s="14">
        <f t="shared" si="538"/>
        <v>1787.5252199999998</v>
      </c>
      <c r="AA894" s="14">
        <f t="shared" si="538"/>
        <v>222.73499999997003</v>
      </c>
      <c r="AB894" s="14">
        <f t="shared" si="538"/>
        <v>0</v>
      </c>
      <c r="AC894" s="14">
        <f t="shared" si="538"/>
        <v>4.4199696276336908E-6</v>
      </c>
      <c r="AD894" s="14">
        <f t="shared" si="538"/>
        <v>222.7349955800004</v>
      </c>
      <c r="AE894" s="14">
        <f t="shared" si="538"/>
        <v>0</v>
      </c>
      <c r="AF894" s="14">
        <f t="shared" si="538"/>
        <v>0</v>
      </c>
      <c r="AG894" s="14">
        <f t="shared" si="538"/>
        <v>0</v>
      </c>
      <c r="AH894" s="14">
        <f t="shared" si="538"/>
        <v>0</v>
      </c>
      <c r="AI894" s="14"/>
      <c r="AJ894" s="14"/>
      <c r="AL894" s="3"/>
      <c r="AM894" s="3"/>
    </row>
    <row r="895" spans="1:39" ht="74.25" customHeight="1" x14ac:dyDescent="0.2">
      <c r="A895" s="115">
        <v>156</v>
      </c>
      <c r="B895" s="118" t="s">
        <v>259</v>
      </c>
      <c r="C895" s="24">
        <v>277463.26736</v>
      </c>
      <c r="D895" s="24">
        <f>SUM(D896:D899)</f>
        <v>26864.77276</v>
      </c>
      <c r="E895" s="24">
        <v>166763.85578000004</v>
      </c>
      <c r="F895" s="24">
        <v>166763.85578000004</v>
      </c>
      <c r="G895" s="108">
        <f t="shared" ref="G895:G909" si="539">H895+I895+J895</f>
        <v>0</v>
      </c>
      <c r="H895" s="108">
        <f>SUM(H896:H899)</f>
        <v>0</v>
      </c>
      <c r="I895" s="108">
        <f>SUM(I896:I899)</f>
        <v>0</v>
      </c>
      <c r="J895" s="108">
        <f>SUM(J896:J899)</f>
        <v>0</v>
      </c>
      <c r="K895" s="108">
        <f t="shared" ref="K895:K909" si="540">L895+M895+N895</f>
        <v>0</v>
      </c>
      <c r="L895" s="24">
        <f>SUM(L896:L899)</f>
        <v>0</v>
      </c>
      <c r="M895" s="24">
        <f>SUM(M896:M899)</f>
        <v>0</v>
      </c>
      <c r="N895" s="24">
        <f>SUM(N896:N899)</f>
        <v>0</v>
      </c>
      <c r="O895" s="108">
        <f t="shared" ref="O895:O909" si="541">P895+Q895+R895</f>
        <v>110700.5</v>
      </c>
      <c r="P895" s="24">
        <v>0</v>
      </c>
      <c r="Q895" s="24">
        <v>110479</v>
      </c>
      <c r="R895" s="24">
        <v>221.5</v>
      </c>
      <c r="S895" s="110">
        <f>SUM(T895,U895,V895)</f>
        <v>110699.41158</v>
      </c>
      <c r="T895" s="2">
        <v>0</v>
      </c>
      <c r="U895" s="2">
        <v>110478.01277558001</v>
      </c>
      <c r="V895" s="2">
        <v>221.39880442</v>
      </c>
      <c r="W895" s="29">
        <f>SUM(X895,Y895,Z895)</f>
        <v>110699.41157999997</v>
      </c>
      <c r="X895" s="111">
        <v>0</v>
      </c>
      <c r="Y895" s="111">
        <v>110478.01277999998</v>
      </c>
      <c r="Z895" s="111">
        <v>221.39879999999999</v>
      </c>
      <c r="AA895" s="103">
        <f t="shared" ref="AA895:AA909" si="542">SUM(AB895:AD895)</f>
        <v>-3.0382807381101884E-11</v>
      </c>
      <c r="AB895" s="2">
        <f t="shared" ref="AB895:AB909" si="543">SUM(X895,H895)-SUM(L895)-SUM(T895,-AF895)</f>
        <v>0</v>
      </c>
      <c r="AC895" s="110">
        <f t="shared" ref="AC895:AD909" si="544">SUM(Y895,I895)-SUM(M895)-SUM(U895,-AG895)</f>
        <v>4.4199696276336908E-6</v>
      </c>
      <c r="AD895" s="112">
        <f t="shared" si="544"/>
        <v>-4.4200000104410719E-6</v>
      </c>
      <c r="AE895" s="29">
        <f t="shared" ref="AE895:AE909" si="545">AF895+AG895+AH895</f>
        <v>0</v>
      </c>
      <c r="AF895" s="111">
        <f>SUM(AF896:AF899)</f>
        <v>0</v>
      </c>
      <c r="AG895" s="29">
        <f t="shared" ref="AG895:AH895" si="546">SUM(AG896:AG899)</f>
        <v>0</v>
      </c>
      <c r="AH895" s="113">
        <f t="shared" si="546"/>
        <v>0</v>
      </c>
      <c r="AI895" s="29"/>
      <c r="AJ895" s="29"/>
      <c r="AL895" s="3"/>
      <c r="AM895" s="3"/>
    </row>
    <row r="896" spans="1:39" ht="19.899999999999999" customHeight="1" x14ac:dyDescent="0.2">
      <c r="A896" s="115"/>
      <c r="B896" s="121" t="s">
        <v>24</v>
      </c>
      <c r="C896" s="2">
        <v>6608.79745</v>
      </c>
      <c r="D896" s="2">
        <f>C896</f>
        <v>6608.79745</v>
      </c>
      <c r="E896" s="2">
        <v>6497.9970000000003</v>
      </c>
      <c r="F896" s="2">
        <v>6497.9970000000003</v>
      </c>
      <c r="G896" s="110">
        <f t="shared" si="539"/>
        <v>0</v>
      </c>
      <c r="H896" s="2"/>
      <c r="I896" s="2"/>
      <c r="J896" s="2"/>
      <c r="K896" s="110">
        <f t="shared" si="540"/>
        <v>0</v>
      </c>
      <c r="L896" s="2"/>
      <c r="M896" s="110"/>
      <c r="N896" s="112"/>
      <c r="O896" s="110">
        <f t="shared" si="541"/>
        <v>110.80045</v>
      </c>
      <c r="P896" s="2">
        <v>0</v>
      </c>
      <c r="Q896" s="2">
        <v>110.5788491</v>
      </c>
      <c r="R896" s="2">
        <v>0.22160089999999999</v>
      </c>
      <c r="S896" s="110">
        <v>110.80045</v>
      </c>
      <c r="T896" s="2" t="s">
        <v>128</v>
      </c>
      <c r="U896" s="2">
        <v>110.57885</v>
      </c>
      <c r="V896" s="2">
        <v>0.22159999999999999</v>
      </c>
      <c r="W896" s="110">
        <v>110.80045</v>
      </c>
      <c r="X896" s="2" t="s">
        <v>128</v>
      </c>
      <c r="Y896" s="2">
        <v>110.57884999999999</v>
      </c>
      <c r="Z896" s="2">
        <v>0.22159999999999999</v>
      </c>
      <c r="AA896" s="103">
        <f t="shared" si="542"/>
        <v>0</v>
      </c>
      <c r="AB896" s="2">
        <f t="shared" si="543"/>
        <v>0</v>
      </c>
      <c r="AC896" s="110">
        <f t="shared" si="544"/>
        <v>0</v>
      </c>
      <c r="AD896" s="112">
        <f t="shared" si="544"/>
        <v>0</v>
      </c>
      <c r="AE896" s="110">
        <f t="shared" si="545"/>
        <v>0</v>
      </c>
      <c r="AF896" s="2">
        <v>0</v>
      </c>
      <c r="AG896" s="110">
        <v>0</v>
      </c>
      <c r="AH896" s="112">
        <v>0</v>
      </c>
      <c r="AI896" s="110"/>
      <c r="AJ896" s="110"/>
      <c r="AL896" s="3"/>
      <c r="AM896" s="3"/>
    </row>
    <row r="897" spans="1:39" ht="19.899999999999999" customHeight="1" x14ac:dyDescent="0.2">
      <c r="A897" s="115"/>
      <c r="B897" s="121" t="s">
        <v>25</v>
      </c>
      <c r="C897" s="2">
        <v>237427.32699999999</v>
      </c>
      <c r="D897" s="2"/>
      <c r="E897" s="2">
        <v>146548.70923000001</v>
      </c>
      <c r="F897" s="2">
        <v>146548.70923000001</v>
      </c>
      <c r="G897" s="110">
        <f t="shared" si="539"/>
        <v>0</v>
      </c>
      <c r="H897" s="2"/>
      <c r="I897" s="2"/>
      <c r="J897" s="2"/>
      <c r="K897" s="110">
        <f t="shared" si="540"/>
        <v>0</v>
      </c>
      <c r="L897" s="2"/>
      <c r="M897" s="110"/>
      <c r="N897" s="112"/>
      <c r="O897" s="110">
        <f t="shared" si="541"/>
        <v>90878.617769999983</v>
      </c>
      <c r="P897" s="2">
        <v>0</v>
      </c>
      <c r="Q897" s="2">
        <v>90696.860534459978</v>
      </c>
      <c r="R897" s="2">
        <v>181.75723553999995</v>
      </c>
      <c r="S897" s="110">
        <v>90878.617769999997</v>
      </c>
      <c r="T897" s="2" t="s">
        <v>128</v>
      </c>
      <c r="U897" s="2">
        <v>90696.860550000012</v>
      </c>
      <c r="V897" s="2">
        <v>181.75721999999999</v>
      </c>
      <c r="W897" s="110">
        <v>90878.617769999997</v>
      </c>
      <c r="X897" s="2" t="s">
        <v>128</v>
      </c>
      <c r="Y897" s="2">
        <v>90696.860550000012</v>
      </c>
      <c r="Z897" s="2">
        <v>181.75721999999999</v>
      </c>
      <c r="AA897" s="103">
        <f t="shared" si="542"/>
        <v>0</v>
      </c>
      <c r="AB897" s="2">
        <f t="shared" si="543"/>
        <v>0</v>
      </c>
      <c r="AC897" s="110">
        <f t="shared" si="544"/>
        <v>0</v>
      </c>
      <c r="AD897" s="112">
        <f t="shared" si="544"/>
        <v>0</v>
      </c>
      <c r="AE897" s="110">
        <f t="shared" si="545"/>
        <v>0</v>
      </c>
      <c r="AF897" s="2">
        <v>0</v>
      </c>
      <c r="AG897" s="110">
        <v>0</v>
      </c>
      <c r="AH897" s="112">
        <v>0</v>
      </c>
      <c r="AI897" s="110"/>
      <c r="AJ897" s="110"/>
      <c r="AL897" s="3"/>
      <c r="AM897" s="3"/>
    </row>
    <row r="898" spans="1:39" ht="19.899999999999999" customHeight="1" x14ac:dyDescent="0.2">
      <c r="A898" s="115"/>
      <c r="B898" s="121" t="s">
        <v>26</v>
      </c>
      <c r="C898" s="2">
        <v>13171.167600000002</v>
      </c>
      <c r="D898" s="2"/>
      <c r="E898" s="2">
        <v>0</v>
      </c>
      <c r="F898" s="2">
        <v>0</v>
      </c>
      <c r="G898" s="110">
        <f t="shared" si="539"/>
        <v>0</v>
      </c>
      <c r="H898" s="2"/>
      <c r="I898" s="2"/>
      <c r="J898" s="2"/>
      <c r="K898" s="110">
        <f t="shared" si="540"/>
        <v>0</v>
      </c>
      <c r="L898" s="2"/>
      <c r="M898" s="110"/>
      <c r="N898" s="112"/>
      <c r="O898" s="110">
        <f t="shared" si="541"/>
        <v>13171.167599999999</v>
      </c>
      <c r="P898" s="2">
        <v>0</v>
      </c>
      <c r="Q898" s="2">
        <v>13144.825264799998</v>
      </c>
      <c r="R898" s="2">
        <v>26.342335200000001</v>
      </c>
      <c r="S898" s="110">
        <v>13171.167600000002</v>
      </c>
      <c r="T898" s="2" t="s">
        <v>128</v>
      </c>
      <c r="U898" s="2">
        <v>13144.825265579999</v>
      </c>
      <c r="V898" s="2">
        <v>26.342334420000007</v>
      </c>
      <c r="W898" s="110">
        <v>13171.167600000002</v>
      </c>
      <c r="X898" s="2" t="s">
        <v>128</v>
      </c>
      <c r="Y898" s="2">
        <v>13144.825270000001</v>
      </c>
      <c r="Z898" s="2">
        <v>26.342329999999997</v>
      </c>
      <c r="AA898" s="103">
        <f t="shared" si="542"/>
        <v>2.3590018827235326E-12</v>
      </c>
      <c r="AB898" s="2">
        <f t="shared" si="543"/>
        <v>0</v>
      </c>
      <c r="AC898" s="110">
        <f t="shared" si="544"/>
        <v>4.4200023694429547E-6</v>
      </c>
      <c r="AD898" s="112">
        <f t="shared" si="544"/>
        <v>-4.4200000104410719E-6</v>
      </c>
      <c r="AE898" s="110">
        <f t="shared" si="545"/>
        <v>0</v>
      </c>
      <c r="AF898" s="2">
        <v>0</v>
      </c>
      <c r="AG898" s="110">
        <v>0</v>
      </c>
      <c r="AH898" s="112">
        <v>0</v>
      </c>
      <c r="AI898" s="110"/>
      <c r="AJ898" s="110"/>
      <c r="AL898" s="3"/>
      <c r="AM898" s="3"/>
    </row>
    <row r="899" spans="1:39" ht="19.899999999999999" customHeight="1" x14ac:dyDescent="0.2">
      <c r="A899" s="115"/>
      <c r="B899" s="121" t="s">
        <v>27</v>
      </c>
      <c r="C899" s="2">
        <v>20255.975310000002</v>
      </c>
      <c r="D899" s="2">
        <f>C899</f>
        <v>20255.975310000002</v>
      </c>
      <c r="E899" s="2">
        <v>13717.14955</v>
      </c>
      <c r="F899" s="2">
        <v>13717.149550000002</v>
      </c>
      <c r="G899" s="110">
        <f t="shared" si="539"/>
        <v>0</v>
      </c>
      <c r="H899" s="2"/>
      <c r="I899" s="2"/>
      <c r="J899" s="2"/>
      <c r="K899" s="110">
        <f t="shared" si="540"/>
        <v>0</v>
      </c>
      <c r="L899" s="2"/>
      <c r="M899" s="110"/>
      <c r="N899" s="112"/>
      <c r="O899" s="110">
        <f t="shared" si="541"/>
        <v>6539.9141800000525</v>
      </c>
      <c r="P899" s="2">
        <v>0</v>
      </c>
      <c r="Q899" s="2">
        <v>6526.7353516400526</v>
      </c>
      <c r="R899" s="2">
        <v>13.17882836000005</v>
      </c>
      <c r="S899" s="110">
        <f>SUM(T899:V899)</f>
        <v>6538.8257599999861</v>
      </c>
      <c r="T899" s="2">
        <f>SUM(T895)-SUM(T896:T898)</f>
        <v>0</v>
      </c>
      <c r="U899" s="2">
        <f>SUM(U895)-SUM(U896:U898)</f>
        <v>6525.7481099999859</v>
      </c>
      <c r="V899" s="2">
        <f>SUM(V895)-SUM(V896:V898)</f>
        <v>13.077650000000006</v>
      </c>
      <c r="W899" s="110">
        <f>SUM(X899:Z899)</f>
        <v>6538.825759999957</v>
      </c>
      <c r="X899" s="2">
        <f>SUM(X895)-SUM(X896:X898)</f>
        <v>0</v>
      </c>
      <c r="Y899" s="2">
        <f>SUM(Y895)-SUM(Y896:Y898)</f>
        <v>6525.7481099999568</v>
      </c>
      <c r="Z899" s="2">
        <f>SUM(Z895)-SUM(Z896:Z898)</f>
        <v>13.077650000000006</v>
      </c>
      <c r="AA899" s="103">
        <f t="shared" si="542"/>
        <v>-2.9103830456733704E-11</v>
      </c>
      <c r="AB899" s="2">
        <f t="shared" si="543"/>
        <v>0</v>
      </c>
      <c r="AC899" s="110">
        <f t="shared" si="544"/>
        <v>-2.9103830456733704E-11</v>
      </c>
      <c r="AD899" s="112">
        <f t="shared" si="544"/>
        <v>0</v>
      </c>
      <c r="AE899" s="110">
        <f t="shared" si="545"/>
        <v>0</v>
      </c>
      <c r="AF899" s="2">
        <v>0</v>
      </c>
      <c r="AG899" s="110">
        <v>0</v>
      </c>
      <c r="AH899" s="112">
        <v>0</v>
      </c>
      <c r="AI899" s="110"/>
      <c r="AJ899" s="110"/>
      <c r="AL899" s="3"/>
      <c r="AM899" s="3"/>
    </row>
    <row r="900" spans="1:39" ht="97.5" customHeight="1" x14ac:dyDescent="0.2">
      <c r="A900" s="115">
        <v>157</v>
      </c>
      <c r="B900" s="118" t="s">
        <v>260</v>
      </c>
      <c r="C900" s="24">
        <v>144010.40218</v>
      </c>
      <c r="D900" s="24">
        <f>SUM(D901:D904)</f>
        <v>6290.25198</v>
      </c>
      <c r="E900" s="24">
        <v>22176.861840000001</v>
      </c>
      <c r="F900" s="24">
        <v>22176.861840000001</v>
      </c>
      <c r="G900" s="108">
        <f t="shared" si="539"/>
        <v>0</v>
      </c>
      <c r="H900" s="108">
        <f>SUM(H901:H904)</f>
        <v>0</v>
      </c>
      <c r="I900" s="108">
        <f>SUM(I901:I904)</f>
        <v>0</v>
      </c>
      <c r="J900" s="108">
        <f>SUM(J901:J904)</f>
        <v>0</v>
      </c>
      <c r="K900" s="108">
        <f t="shared" si="540"/>
        <v>0</v>
      </c>
      <c r="L900" s="24">
        <f>SUM(L901:L904)</f>
        <v>0</v>
      </c>
      <c r="M900" s="24">
        <f>SUM(M901:M904)</f>
        <v>0</v>
      </c>
      <c r="N900" s="24">
        <f>SUM(N901:N904)</f>
        <v>0</v>
      </c>
      <c r="O900" s="108">
        <f t="shared" si="541"/>
        <v>121898.30000000002</v>
      </c>
      <c r="P900" s="24">
        <v>0</v>
      </c>
      <c r="Q900" s="24">
        <v>121410.70000000001</v>
      </c>
      <c r="R900" s="24">
        <v>487.6</v>
      </c>
      <c r="S900" s="110">
        <f>SUM(T900,U900,V900)</f>
        <v>121658.21746999999</v>
      </c>
      <c r="T900" s="2">
        <v>0</v>
      </c>
      <c r="U900" s="2">
        <v>121171.58246999999</v>
      </c>
      <c r="V900" s="2">
        <v>486.63499999999999</v>
      </c>
      <c r="W900" s="29">
        <f>SUM(X900,Y900,Z900)</f>
        <v>121658.21746999996</v>
      </c>
      <c r="X900" s="111">
        <v>0</v>
      </c>
      <c r="Y900" s="111">
        <v>121171.58246999996</v>
      </c>
      <c r="Z900" s="111">
        <v>486.63499999999999</v>
      </c>
      <c r="AA900" s="103">
        <f t="shared" si="542"/>
        <v>0</v>
      </c>
      <c r="AB900" s="2">
        <f t="shared" si="543"/>
        <v>0</v>
      </c>
      <c r="AC900" s="110">
        <f t="shared" si="544"/>
        <v>0</v>
      </c>
      <c r="AD900" s="112">
        <f t="shared" si="544"/>
        <v>0</v>
      </c>
      <c r="AE900" s="29">
        <f t="shared" si="545"/>
        <v>0</v>
      </c>
      <c r="AF900" s="111">
        <f>SUM(AF901:AF904)</f>
        <v>0</v>
      </c>
      <c r="AG900" s="29">
        <f t="shared" ref="AG900:AH900" si="547">SUM(AG901:AG904)</f>
        <v>0</v>
      </c>
      <c r="AH900" s="113">
        <f t="shared" si="547"/>
        <v>0</v>
      </c>
      <c r="AI900" s="29"/>
      <c r="AJ900" s="29"/>
      <c r="AL900" s="3"/>
      <c r="AM900" s="3"/>
    </row>
    <row r="901" spans="1:39" ht="19.899999999999999" customHeight="1" x14ac:dyDescent="0.2">
      <c r="A901" s="115"/>
      <c r="B901" s="121" t="s">
        <v>24</v>
      </c>
      <c r="C901" s="2">
        <v>1995.75137</v>
      </c>
      <c r="D901" s="2">
        <f>C901</f>
        <v>1995.75137</v>
      </c>
      <c r="E901" s="2">
        <v>1995.75137</v>
      </c>
      <c r="F901" s="2">
        <v>1995.75137</v>
      </c>
      <c r="G901" s="110">
        <f t="shared" si="539"/>
        <v>0</v>
      </c>
      <c r="H901" s="2"/>
      <c r="I901" s="2"/>
      <c r="J901" s="2"/>
      <c r="K901" s="110">
        <f t="shared" si="540"/>
        <v>0</v>
      </c>
      <c r="L901" s="2"/>
      <c r="M901" s="110"/>
      <c r="N901" s="112"/>
      <c r="O901" s="110">
        <f t="shared" si="541"/>
        <v>0</v>
      </c>
      <c r="P901" s="2">
        <v>0</v>
      </c>
      <c r="Q901" s="2">
        <v>0</v>
      </c>
      <c r="R901" s="2">
        <v>0</v>
      </c>
      <c r="S901" s="110">
        <v>0</v>
      </c>
      <c r="T901" s="2" t="s">
        <v>128</v>
      </c>
      <c r="U901" s="2" t="s">
        <v>128</v>
      </c>
      <c r="V901" s="2" t="s">
        <v>128</v>
      </c>
      <c r="W901" s="110">
        <v>0</v>
      </c>
      <c r="X901" s="2" t="s">
        <v>128</v>
      </c>
      <c r="Y901" s="2" t="s">
        <v>128</v>
      </c>
      <c r="Z901" s="2" t="s">
        <v>128</v>
      </c>
      <c r="AA901" s="103">
        <f t="shared" si="542"/>
        <v>0</v>
      </c>
      <c r="AB901" s="2">
        <f t="shared" si="543"/>
        <v>0</v>
      </c>
      <c r="AC901" s="110">
        <f t="shared" si="544"/>
        <v>0</v>
      </c>
      <c r="AD901" s="112">
        <f t="shared" si="544"/>
        <v>0</v>
      </c>
      <c r="AE901" s="110">
        <f t="shared" si="545"/>
        <v>0</v>
      </c>
      <c r="AF901" s="2">
        <v>0</v>
      </c>
      <c r="AG901" s="110">
        <v>0</v>
      </c>
      <c r="AH901" s="112">
        <v>0</v>
      </c>
      <c r="AI901" s="110"/>
      <c r="AJ901" s="110"/>
      <c r="AL901" s="3"/>
      <c r="AM901" s="3"/>
    </row>
    <row r="902" spans="1:39" ht="19.899999999999999" customHeight="1" x14ac:dyDescent="0.2">
      <c r="A902" s="115"/>
      <c r="B902" s="121" t="s">
        <v>25</v>
      </c>
      <c r="C902" s="2">
        <v>113779.22499999999</v>
      </c>
      <c r="D902" s="2"/>
      <c r="E902" s="2">
        <v>19259.838960000001</v>
      </c>
      <c r="F902" s="2">
        <v>19259.838960000001</v>
      </c>
      <c r="G902" s="110">
        <f t="shared" si="539"/>
        <v>0</v>
      </c>
      <c r="H902" s="2"/>
      <c r="I902" s="2"/>
      <c r="J902" s="2"/>
      <c r="K902" s="110">
        <f t="shared" si="540"/>
        <v>0</v>
      </c>
      <c r="L902" s="2"/>
      <c r="M902" s="110"/>
      <c r="N902" s="112"/>
      <c r="O902" s="110">
        <f t="shared" si="541"/>
        <v>94519.386039999983</v>
      </c>
      <c r="P902" s="2">
        <v>0</v>
      </c>
      <c r="Q902" s="2">
        <v>94141.308495839985</v>
      </c>
      <c r="R902" s="2">
        <v>378.07754415999995</v>
      </c>
      <c r="S902" s="110">
        <v>94367.016710000011</v>
      </c>
      <c r="T902" s="2" t="s">
        <v>128</v>
      </c>
      <c r="U902" s="2">
        <v>93989.548649999997</v>
      </c>
      <c r="V902" s="2">
        <v>377.46806000000004</v>
      </c>
      <c r="W902" s="110">
        <v>94367.016710000011</v>
      </c>
      <c r="X902" s="2" t="s">
        <v>128</v>
      </c>
      <c r="Y902" s="2">
        <v>93989.548650000026</v>
      </c>
      <c r="Z902" s="2">
        <v>377.46806000000004</v>
      </c>
      <c r="AA902" s="103">
        <f t="shared" si="542"/>
        <v>0</v>
      </c>
      <c r="AB902" s="2">
        <f t="shared" si="543"/>
        <v>0</v>
      </c>
      <c r="AC902" s="110">
        <f t="shared" si="544"/>
        <v>0</v>
      </c>
      <c r="AD902" s="112">
        <f t="shared" si="544"/>
        <v>0</v>
      </c>
      <c r="AE902" s="110">
        <f t="shared" si="545"/>
        <v>0</v>
      </c>
      <c r="AF902" s="2">
        <v>0</v>
      </c>
      <c r="AG902" s="110">
        <v>0</v>
      </c>
      <c r="AH902" s="112">
        <v>0</v>
      </c>
      <c r="AI902" s="110"/>
      <c r="AJ902" s="110"/>
      <c r="AL902" s="3"/>
      <c r="AM902" s="3"/>
    </row>
    <row r="903" spans="1:39" ht="19.899999999999999" customHeight="1" x14ac:dyDescent="0.2">
      <c r="A903" s="115"/>
      <c r="B903" s="121" t="s">
        <v>26</v>
      </c>
      <c r="C903" s="2">
        <v>23940.925199999998</v>
      </c>
      <c r="D903" s="2"/>
      <c r="E903" s="2">
        <v>0</v>
      </c>
      <c r="F903" s="2">
        <v>0</v>
      </c>
      <c r="G903" s="110">
        <f t="shared" si="539"/>
        <v>0</v>
      </c>
      <c r="H903" s="2"/>
      <c r="I903" s="2"/>
      <c r="J903" s="2"/>
      <c r="K903" s="110">
        <f t="shared" si="540"/>
        <v>0</v>
      </c>
      <c r="L903" s="2"/>
      <c r="M903" s="110"/>
      <c r="N903" s="112"/>
      <c r="O903" s="110">
        <f t="shared" si="541"/>
        <v>23940.925199999994</v>
      </c>
      <c r="P903" s="2">
        <v>0</v>
      </c>
      <c r="Q903" s="2">
        <v>23845.161499199996</v>
      </c>
      <c r="R903" s="2">
        <v>95.763700800000024</v>
      </c>
      <c r="S903" s="110">
        <v>23940.925199999994</v>
      </c>
      <c r="T903" s="2" t="s">
        <v>128</v>
      </c>
      <c r="U903" s="2">
        <v>23845.161500000006</v>
      </c>
      <c r="V903" s="2">
        <v>95.763699999999986</v>
      </c>
      <c r="W903" s="110">
        <v>23940.925199999994</v>
      </c>
      <c r="X903" s="2" t="s">
        <v>128</v>
      </c>
      <c r="Y903" s="2">
        <v>23845.161500000006</v>
      </c>
      <c r="Z903" s="2">
        <v>95.7637</v>
      </c>
      <c r="AA903" s="103">
        <f t="shared" si="542"/>
        <v>0</v>
      </c>
      <c r="AB903" s="2">
        <f t="shared" si="543"/>
        <v>0</v>
      </c>
      <c r="AC903" s="110">
        <f t="shared" si="544"/>
        <v>0</v>
      </c>
      <c r="AD903" s="112">
        <f t="shared" si="544"/>
        <v>0</v>
      </c>
      <c r="AE903" s="110">
        <f t="shared" si="545"/>
        <v>0</v>
      </c>
      <c r="AF903" s="2">
        <v>0</v>
      </c>
      <c r="AG903" s="110">
        <v>0</v>
      </c>
      <c r="AH903" s="112">
        <v>0</v>
      </c>
      <c r="AI903" s="110"/>
      <c r="AJ903" s="110"/>
      <c r="AL903" s="3"/>
      <c r="AM903" s="3"/>
    </row>
    <row r="904" spans="1:39" ht="19.899999999999999" customHeight="1" x14ac:dyDescent="0.2">
      <c r="A904" s="115"/>
      <c r="B904" s="121" t="s">
        <v>27</v>
      </c>
      <c r="C904" s="2">
        <v>4294.5006100000001</v>
      </c>
      <c r="D904" s="2">
        <f>C904</f>
        <v>4294.5006100000001</v>
      </c>
      <c r="E904" s="2">
        <v>921.27151000000003</v>
      </c>
      <c r="F904" s="2">
        <v>921.27151000000003</v>
      </c>
      <c r="G904" s="110">
        <f t="shared" si="539"/>
        <v>0</v>
      </c>
      <c r="H904" s="2"/>
      <c r="I904" s="2"/>
      <c r="J904" s="2"/>
      <c r="K904" s="110">
        <f t="shared" si="540"/>
        <v>0</v>
      </c>
      <c r="L904" s="2"/>
      <c r="M904" s="110"/>
      <c r="N904" s="112"/>
      <c r="O904" s="110">
        <f t="shared" si="541"/>
        <v>3437.9887600000202</v>
      </c>
      <c r="P904" s="2">
        <v>0</v>
      </c>
      <c r="Q904" s="2">
        <v>3424.2300049600199</v>
      </c>
      <c r="R904" s="2">
        <v>13.758755040000096</v>
      </c>
      <c r="S904" s="110">
        <f>SUM(T904:V904)</f>
        <v>3350.275559999995</v>
      </c>
      <c r="T904" s="2">
        <f>SUM(T900)-SUM(T901:T903)</f>
        <v>0</v>
      </c>
      <c r="U904" s="2">
        <f>SUM(U900)-SUM(U901:U903)</f>
        <v>3336.8723199999949</v>
      </c>
      <c r="V904" s="2">
        <f>SUM(V900)-SUM(V901:V903)</f>
        <v>13.403239999999983</v>
      </c>
      <c r="W904" s="110">
        <f>SUM(X904:Z904)</f>
        <v>3350.2755599999368</v>
      </c>
      <c r="X904" s="2">
        <f>SUM(X900)-SUM(X901:X903)</f>
        <v>0</v>
      </c>
      <c r="Y904" s="2">
        <f>SUM(Y900)-SUM(Y901:Y903)</f>
        <v>3336.8723199999367</v>
      </c>
      <c r="Z904" s="2">
        <f>SUM(Z900)-SUM(Z901:Z903)</f>
        <v>13.403239999999983</v>
      </c>
      <c r="AA904" s="103">
        <f t="shared" si="542"/>
        <v>-5.8207660913467407E-11</v>
      </c>
      <c r="AB904" s="2">
        <f t="shared" si="543"/>
        <v>0</v>
      </c>
      <c r="AC904" s="110">
        <f t="shared" si="544"/>
        <v>-5.8207660913467407E-11</v>
      </c>
      <c r="AD904" s="112">
        <f t="shared" si="544"/>
        <v>0</v>
      </c>
      <c r="AE904" s="110">
        <f t="shared" si="545"/>
        <v>0</v>
      </c>
      <c r="AF904" s="2">
        <v>0</v>
      </c>
      <c r="AG904" s="110">
        <v>0</v>
      </c>
      <c r="AH904" s="112">
        <v>0</v>
      </c>
      <c r="AI904" s="110"/>
      <c r="AJ904" s="110"/>
      <c r="AL904" s="3"/>
      <c r="AM904" s="3"/>
    </row>
    <row r="905" spans="1:39" ht="59.25" customHeight="1" x14ac:dyDescent="0.2">
      <c r="A905" s="115">
        <v>158</v>
      </c>
      <c r="B905" s="118" t="s">
        <v>261</v>
      </c>
      <c r="C905" s="24">
        <v>110306.66229999998</v>
      </c>
      <c r="D905" s="24">
        <f>SUM(D906:D909)</f>
        <v>6352.8846199999989</v>
      </c>
      <c r="E905" s="24">
        <v>29603.841959999998</v>
      </c>
      <c r="F905" s="24">
        <v>29603.841959999998</v>
      </c>
      <c r="G905" s="108">
        <f t="shared" si="539"/>
        <v>0</v>
      </c>
      <c r="H905" s="108">
        <f>SUM(H906:H909)</f>
        <v>0</v>
      </c>
      <c r="I905" s="108">
        <f>SUM(I906:I909)</f>
        <v>0</v>
      </c>
      <c r="J905" s="108">
        <f>SUM(J906:J909)</f>
        <v>0</v>
      </c>
      <c r="K905" s="108">
        <f t="shared" si="540"/>
        <v>0</v>
      </c>
      <c r="L905" s="24">
        <f>SUM(L906:L909)</f>
        <v>0</v>
      </c>
      <c r="M905" s="24">
        <f>SUM(M906:M909)</f>
        <v>0</v>
      </c>
      <c r="N905" s="24">
        <f>SUM(N906:N909)</f>
        <v>0</v>
      </c>
      <c r="O905" s="108">
        <f t="shared" si="541"/>
        <v>76014.900000000009</v>
      </c>
      <c r="P905" s="24">
        <v>0</v>
      </c>
      <c r="Q905" s="24">
        <v>75938.8</v>
      </c>
      <c r="R905" s="24">
        <v>76.099999999999994</v>
      </c>
      <c r="S905" s="110">
        <f>SUM(T905,U905,V905)</f>
        <v>75097.365659999996</v>
      </c>
      <c r="T905" s="2">
        <v>0</v>
      </c>
      <c r="U905" s="2">
        <v>75022.26823999999</v>
      </c>
      <c r="V905" s="2">
        <v>75.09742</v>
      </c>
      <c r="W905" s="29">
        <f>SUM(X905,Y905,Z905)</f>
        <v>75097.365659999996</v>
      </c>
      <c r="X905" s="111">
        <v>0</v>
      </c>
      <c r="Y905" s="111">
        <v>75022.26823999999</v>
      </c>
      <c r="Z905" s="111">
        <v>75.097419999999829</v>
      </c>
      <c r="AA905" s="103">
        <f t="shared" si="542"/>
        <v>-1.7053025658242404E-13</v>
      </c>
      <c r="AB905" s="2">
        <f t="shared" si="543"/>
        <v>0</v>
      </c>
      <c r="AC905" s="110">
        <f t="shared" si="544"/>
        <v>0</v>
      </c>
      <c r="AD905" s="112">
        <f t="shared" si="544"/>
        <v>-1.7053025658242404E-13</v>
      </c>
      <c r="AE905" s="29">
        <f t="shared" si="545"/>
        <v>0</v>
      </c>
      <c r="AF905" s="111">
        <f>SUM(AF906:AF909)</f>
        <v>0</v>
      </c>
      <c r="AG905" s="29">
        <f t="shared" ref="AG905:AH905" si="548">SUM(AG906:AG909)</f>
        <v>0</v>
      </c>
      <c r="AH905" s="113">
        <f t="shared" si="548"/>
        <v>0</v>
      </c>
      <c r="AI905" s="29"/>
      <c r="AJ905" s="29"/>
      <c r="AL905" s="3"/>
      <c r="AM905" s="3"/>
    </row>
    <row r="906" spans="1:39" ht="19.899999999999999" customHeight="1" x14ac:dyDescent="0.2">
      <c r="A906" s="115"/>
      <c r="B906" s="121" t="s">
        <v>24</v>
      </c>
      <c r="C906" s="2">
        <v>3300</v>
      </c>
      <c r="D906" s="2">
        <f>C906</f>
        <v>3300</v>
      </c>
      <c r="E906" s="2">
        <v>3300</v>
      </c>
      <c r="F906" s="2">
        <v>3300</v>
      </c>
      <c r="G906" s="110">
        <f t="shared" si="539"/>
        <v>0</v>
      </c>
      <c r="H906" s="2"/>
      <c r="I906" s="2"/>
      <c r="J906" s="2"/>
      <c r="K906" s="110">
        <f t="shared" si="540"/>
        <v>0</v>
      </c>
      <c r="L906" s="2"/>
      <c r="M906" s="110"/>
      <c r="N906" s="112"/>
      <c r="O906" s="110">
        <f t="shared" si="541"/>
        <v>0</v>
      </c>
      <c r="P906" s="2">
        <v>0</v>
      </c>
      <c r="Q906" s="2">
        <v>0</v>
      </c>
      <c r="R906" s="2">
        <v>0</v>
      </c>
      <c r="S906" s="110">
        <v>0</v>
      </c>
      <c r="T906" s="2" t="s">
        <v>128</v>
      </c>
      <c r="U906" s="2" t="s">
        <v>128</v>
      </c>
      <c r="V906" s="2" t="s">
        <v>128</v>
      </c>
      <c r="W906" s="110">
        <v>0</v>
      </c>
      <c r="X906" s="2" t="s">
        <v>128</v>
      </c>
      <c r="Y906" s="2" t="s">
        <v>128</v>
      </c>
      <c r="Z906" s="2" t="s">
        <v>128</v>
      </c>
      <c r="AA906" s="103">
        <f t="shared" si="542"/>
        <v>0</v>
      </c>
      <c r="AB906" s="2">
        <f t="shared" si="543"/>
        <v>0</v>
      </c>
      <c r="AC906" s="110">
        <f t="shared" si="544"/>
        <v>0</v>
      </c>
      <c r="AD906" s="112">
        <f t="shared" si="544"/>
        <v>0</v>
      </c>
      <c r="AE906" s="110">
        <f t="shared" si="545"/>
        <v>0</v>
      </c>
      <c r="AF906" s="2">
        <v>0</v>
      </c>
      <c r="AG906" s="110">
        <v>0</v>
      </c>
      <c r="AH906" s="112">
        <v>0</v>
      </c>
      <c r="AI906" s="110"/>
      <c r="AJ906" s="110"/>
      <c r="AL906" s="3"/>
      <c r="AM906" s="3"/>
    </row>
    <row r="907" spans="1:39" ht="19.899999999999999" customHeight="1" x14ac:dyDescent="0.2">
      <c r="A907" s="115"/>
      <c r="B907" s="121" t="s">
        <v>25</v>
      </c>
      <c r="C907" s="2">
        <v>84170.744509999975</v>
      </c>
      <c r="D907" s="2"/>
      <c r="E907" s="2">
        <v>25504.826419999998</v>
      </c>
      <c r="F907" s="2">
        <v>25504.826419999998</v>
      </c>
      <c r="G907" s="110">
        <f t="shared" si="539"/>
        <v>0</v>
      </c>
      <c r="H907" s="2"/>
      <c r="I907" s="2"/>
      <c r="J907" s="2"/>
      <c r="K907" s="110">
        <f t="shared" si="540"/>
        <v>0</v>
      </c>
      <c r="L907" s="2"/>
      <c r="M907" s="110"/>
      <c r="N907" s="112"/>
      <c r="O907" s="110">
        <f t="shared" si="541"/>
        <v>54106.220430000001</v>
      </c>
      <c r="P907" s="2">
        <v>0</v>
      </c>
      <c r="Q907" s="2">
        <v>54052.017898489998</v>
      </c>
      <c r="R907" s="2">
        <v>54.202531509999993</v>
      </c>
      <c r="S907" s="110">
        <v>54106.220430000008</v>
      </c>
      <c r="T907" s="2" t="s">
        <v>128</v>
      </c>
      <c r="U907" s="2">
        <v>54052.114189999993</v>
      </c>
      <c r="V907" s="2">
        <v>54.10624</v>
      </c>
      <c r="W907" s="110">
        <v>54106.220430000008</v>
      </c>
      <c r="X907" s="2" t="s">
        <v>128</v>
      </c>
      <c r="Y907" s="2">
        <v>54052.11419</v>
      </c>
      <c r="Z907" s="2">
        <v>54.106239999999822</v>
      </c>
      <c r="AA907" s="103">
        <f t="shared" si="542"/>
        <v>-1.7763568394002505E-13</v>
      </c>
      <c r="AB907" s="2">
        <f t="shared" si="543"/>
        <v>0</v>
      </c>
      <c r="AC907" s="110">
        <f t="shared" si="544"/>
        <v>0</v>
      </c>
      <c r="AD907" s="112">
        <f t="shared" si="544"/>
        <v>-1.7763568394002505E-13</v>
      </c>
      <c r="AE907" s="110">
        <f t="shared" si="545"/>
        <v>0</v>
      </c>
      <c r="AF907" s="2">
        <v>0</v>
      </c>
      <c r="AG907" s="110">
        <v>0</v>
      </c>
      <c r="AH907" s="112">
        <v>0</v>
      </c>
      <c r="AI907" s="110"/>
      <c r="AJ907" s="110"/>
      <c r="AL907" s="3"/>
      <c r="AM907" s="3"/>
    </row>
    <row r="908" spans="1:39" ht="19.899999999999999" customHeight="1" x14ac:dyDescent="0.2">
      <c r="A908" s="115"/>
      <c r="B908" s="121" t="s">
        <v>26</v>
      </c>
      <c r="C908" s="2">
        <v>19783.033170000002</v>
      </c>
      <c r="D908" s="2"/>
      <c r="E908" s="2">
        <v>0</v>
      </c>
      <c r="F908" s="2">
        <v>0</v>
      </c>
      <c r="G908" s="110">
        <f t="shared" si="539"/>
        <v>0</v>
      </c>
      <c r="H908" s="2"/>
      <c r="I908" s="2"/>
      <c r="J908" s="2"/>
      <c r="K908" s="110">
        <f t="shared" si="540"/>
        <v>0</v>
      </c>
      <c r="L908" s="2"/>
      <c r="M908" s="110"/>
      <c r="N908" s="112"/>
      <c r="O908" s="110">
        <f t="shared" si="541"/>
        <v>19621.391169999999</v>
      </c>
      <c r="P908" s="2">
        <v>0</v>
      </c>
      <c r="Q908" s="2">
        <v>19601.769778829999</v>
      </c>
      <c r="R908" s="2">
        <v>19.621391169999995</v>
      </c>
      <c r="S908" s="110">
        <v>19614.576210000003</v>
      </c>
      <c r="T908" s="2" t="s">
        <v>128</v>
      </c>
      <c r="U908" s="2">
        <v>19594.961609999998</v>
      </c>
      <c r="V908" s="2">
        <v>19.614599999999999</v>
      </c>
      <c r="W908" s="110">
        <v>19614.576210000003</v>
      </c>
      <c r="X908" s="2" t="s">
        <v>128</v>
      </c>
      <c r="Y908" s="2">
        <v>19594.961609999998</v>
      </c>
      <c r="Z908" s="2">
        <v>19.614599999999999</v>
      </c>
      <c r="AA908" s="103">
        <f t="shared" si="542"/>
        <v>0</v>
      </c>
      <c r="AB908" s="2">
        <f t="shared" si="543"/>
        <v>0</v>
      </c>
      <c r="AC908" s="110">
        <f t="shared" si="544"/>
        <v>0</v>
      </c>
      <c r="AD908" s="112">
        <f t="shared" si="544"/>
        <v>0</v>
      </c>
      <c r="AE908" s="110">
        <f t="shared" si="545"/>
        <v>0</v>
      </c>
      <c r="AF908" s="2">
        <v>0</v>
      </c>
      <c r="AG908" s="110">
        <v>0</v>
      </c>
      <c r="AH908" s="112">
        <v>0</v>
      </c>
      <c r="AI908" s="110"/>
      <c r="AJ908" s="110"/>
      <c r="AL908" s="3"/>
      <c r="AM908" s="3"/>
    </row>
    <row r="909" spans="1:39" ht="19.899999999999999" customHeight="1" x14ac:dyDescent="0.2">
      <c r="A909" s="115"/>
      <c r="B909" s="121" t="s">
        <v>27</v>
      </c>
      <c r="C909" s="2">
        <v>3052.8846199999994</v>
      </c>
      <c r="D909" s="2">
        <f>C909</f>
        <v>3052.8846199999994</v>
      </c>
      <c r="E909" s="2">
        <v>799.0155400000001</v>
      </c>
      <c r="F909" s="2">
        <v>799.0155400000001</v>
      </c>
      <c r="G909" s="110">
        <f t="shared" si="539"/>
        <v>0</v>
      </c>
      <c r="H909" s="2"/>
      <c r="I909" s="2"/>
      <c r="J909" s="2"/>
      <c r="K909" s="110">
        <f t="shared" si="540"/>
        <v>0</v>
      </c>
      <c r="L909" s="2"/>
      <c r="M909" s="110"/>
      <c r="N909" s="112"/>
      <c r="O909" s="110">
        <f t="shared" si="541"/>
        <v>2287.2884000000163</v>
      </c>
      <c r="P909" s="2">
        <v>0</v>
      </c>
      <c r="Q909" s="2">
        <v>2285.0123226800165</v>
      </c>
      <c r="R909" s="2">
        <v>2.2760773199999926</v>
      </c>
      <c r="S909" s="110">
        <f>SUM(T909:V909)</f>
        <v>1376.569019999999</v>
      </c>
      <c r="T909" s="2">
        <f>SUM(T905)-SUM(T906:T908)</f>
        <v>0</v>
      </c>
      <c r="U909" s="2">
        <f>SUM(U905)-SUM(U906:U908)</f>
        <v>1375.1924399999989</v>
      </c>
      <c r="V909" s="2">
        <f>SUM(V905)-SUM(V906:V908)</f>
        <v>1.3765800000000041</v>
      </c>
      <c r="W909" s="110">
        <f>SUM(X909:Z909)</f>
        <v>1376.569019999999</v>
      </c>
      <c r="X909" s="2">
        <f>SUM(X905)-SUM(X906:X908)</f>
        <v>0</v>
      </c>
      <c r="Y909" s="2">
        <f>SUM(Y905)-SUM(Y906:Y908)</f>
        <v>1375.1924399999989</v>
      </c>
      <c r="Z909" s="2">
        <f>SUM(Z905)-SUM(Z906:Z908)</f>
        <v>1.3765800000000041</v>
      </c>
      <c r="AA909" s="103">
        <f t="shared" si="542"/>
        <v>0</v>
      </c>
      <c r="AB909" s="2">
        <f t="shared" si="543"/>
        <v>0</v>
      </c>
      <c r="AC909" s="110">
        <f t="shared" si="544"/>
        <v>0</v>
      </c>
      <c r="AD909" s="112">
        <f t="shared" si="544"/>
        <v>0</v>
      </c>
      <c r="AE909" s="110">
        <f t="shared" si="545"/>
        <v>0</v>
      </c>
      <c r="AF909" s="2">
        <v>0</v>
      </c>
      <c r="AG909" s="110">
        <v>0</v>
      </c>
      <c r="AH909" s="112">
        <v>0</v>
      </c>
      <c r="AI909" s="110"/>
      <c r="AJ909" s="110"/>
      <c r="AL909" s="3"/>
      <c r="AM909" s="3"/>
    </row>
    <row r="910" spans="1:39" ht="74.25" hidden="1" customHeight="1" x14ac:dyDescent="0.2">
      <c r="A910" s="115"/>
      <c r="B910" s="118"/>
      <c r="C910" s="24"/>
      <c r="D910" s="24"/>
      <c r="E910" s="24"/>
      <c r="F910" s="24"/>
      <c r="G910" s="108"/>
      <c r="H910" s="108"/>
      <c r="I910" s="108"/>
      <c r="J910" s="108"/>
      <c r="K910" s="108"/>
      <c r="L910" s="24"/>
      <c r="M910" s="24"/>
      <c r="N910" s="24"/>
      <c r="O910" s="108"/>
      <c r="P910" s="24"/>
      <c r="Q910" s="24"/>
      <c r="R910" s="24"/>
      <c r="S910" s="110"/>
      <c r="T910" s="2"/>
      <c r="U910" s="2"/>
      <c r="V910" s="2"/>
      <c r="W910" s="29"/>
      <c r="X910" s="111"/>
      <c r="Y910" s="111"/>
      <c r="Z910" s="111"/>
      <c r="AA910" s="103"/>
      <c r="AB910" s="2"/>
      <c r="AC910" s="110"/>
      <c r="AD910" s="112"/>
      <c r="AE910" s="29"/>
      <c r="AF910" s="111"/>
      <c r="AG910" s="29"/>
      <c r="AH910" s="113"/>
      <c r="AI910" s="29"/>
      <c r="AJ910" s="29"/>
      <c r="AL910" s="3"/>
      <c r="AM910" s="3"/>
    </row>
    <row r="911" spans="1:39" ht="19.899999999999999" hidden="1" customHeight="1" x14ac:dyDescent="0.2">
      <c r="A911" s="115"/>
      <c r="B911" s="121"/>
      <c r="C911" s="2"/>
      <c r="D911" s="2"/>
      <c r="E911" s="2"/>
      <c r="F911" s="2"/>
      <c r="G911" s="110"/>
      <c r="H911" s="2"/>
      <c r="I911" s="2"/>
      <c r="J911" s="2"/>
      <c r="K911" s="110"/>
      <c r="L911" s="2"/>
      <c r="M911" s="110"/>
      <c r="N911" s="112"/>
      <c r="O911" s="110"/>
      <c r="P911" s="2"/>
      <c r="Q911" s="2"/>
      <c r="R911" s="2"/>
      <c r="S911" s="110"/>
      <c r="T911" s="2"/>
      <c r="U911" s="2"/>
      <c r="V911" s="2"/>
      <c r="W911" s="110"/>
      <c r="X911" s="2"/>
      <c r="Y911" s="2"/>
      <c r="Z911" s="2"/>
      <c r="AA911" s="103"/>
      <c r="AB911" s="2"/>
      <c r="AC911" s="110"/>
      <c r="AD911" s="112"/>
      <c r="AE911" s="110"/>
      <c r="AF911" s="2"/>
      <c r="AG911" s="110"/>
      <c r="AH911" s="112"/>
      <c r="AI911" s="110"/>
      <c r="AJ911" s="110"/>
      <c r="AL911" s="3"/>
      <c r="AM911" s="3"/>
    </row>
    <row r="912" spans="1:39" ht="19.899999999999999" hidden="1" customHeight="1" x14ac:dyDescent="0.2">
      <c r="A912" s="115"/>
      <c r="B912" s="121"/>
      <c r="C912" s="2"/>
      <c r="D912" s="2"/>
      <c r="E912" s="2"/>
      <c r="F912" s="2"/>
      <c r="G912" s="110"/>
      <c r="H912" s="2"/>
      <c r="I912" s="2"/>
      <c r="J912" s="2"/>
      <c r="K912" s="110"/>
      <c r="L912" s="2"/>
      <c r="M912" s="110"/>
      <c r="N912" s="112"/>
      <c r="O912" s="110"/>
      <c r="P912" s="2"/>
      <c r="Q912" s="2"/>
      <c r="R912" s="2"/>
      <c r="S912" s="110"/>
      <c r="T912" s="2"/>
      <c r="U912" s="2"/>
      <c r="V912" s="2"/>
      <c r="W912" s="110"/>
      <c r="X912" s="2"/>
      <c r="Y912" s="2"/>
      <c r="Z912" s="2"/>
      <c r="AA912" s="103"/>
      <c r="AB912" s="2"/>
      <c r="AC912" s="110"/>
      <c r="AD912" s="112"/>
      <c r="AE912" s="110"/>
      <c r="AF912" s="2"/>
      <c r="AG912" s="110"/>
      <c r="AH912" s="112"/>
      <c r="AI912" s="110"/>
      <c r="AJ912" s="110"/>
      <c r="AL912" s="3"/>
      <c r="AM912" s="3"/>
    </row>
    <row r="913" spans="1:39" ht="19.899999999999999" hidden="1" customHeight="1" x14ac:dyDescent="0.2">
      <c r="A913" s="115"/>
      <c r="B913" s="121"/>
      <c r="C913" s="2"/>
      <c r="D913" s="2"/>
      <c r="E913" s="2"/>
      <c r="F913" s="2"/>
      <c r="G913" s="110"/>
      <c r="H913" s="2"/>
      <c r="I913" s="2"/>
      <c r="J913" s="2"/>
      <c r="K913" s="110"/>
      <c r="L913" s="2"/>
      <c r="M913" s="110"/>
      <c r="N913" s="112"/>
      <c r="O913" s="110"/>
      <c r="P913" s="2"/>
      <c r="Q913" s="2"/>
      <c r="R913" s="2"/>
      <c r="S913" s="110"/>
      <c r="T913" s="2"/>
      <c r="U913" s="2"/>
      <c r="V913" s="2"/>
      <c r="W913" s="110"/>
      <c r="X913" s="2"/>
      <c r="Y913" s="2"/>
      <c r="Z913" s="2"/>
      <c r="AA913" s="103"/>
      <c r="AB913" s="2"/>
      <c r="AC913" s="110"/>
      <c r="AD913" s="112"/>
      <c r="AE913" s="110"/>
      <c r="AF913" s="2"/>
      <c r="AG913" s="110"/>
      <c r="AH913" s="112"/>
      <c r="AI913" s="110"/>
      <c r="AJ913" s="110"/>
      <c r="AL913" s="3"/>
      <c r="AM913" s="3"/>
    </row>
    <row r="914" spans="1:39" ht="19.899999999999999" hidden="1" customHeight="1" x14ac:dyDescent="0.2">
      <c r="A914" s="115"/>
      <c r="B914" s="121"/>
      <c r="C914" s="2"/>
      <c r="D914" s="2"/>
      <c r="E914" s="2"/>
      <c r="F914" s="2"/>
      <c r="G914" s="110"/>
      <c r="H914" s="2"/>
      <c r="I914" s="2"/>
      <c r="J914" s="2"/>
      <c r="K914" s="110"/>
      <c r="L914" s="2"/>
      <c r="M914" s="110"/>
      <c r="N914" s="112"/>
      <c r="O914" s="110"/>
      <c r="P914" s="2"/>
      <c r="Q914" s="2"/>
      <c r="R914" s="2"/>
      <c r="S914" s="110"/>
      <c r="T914" s="2"/>
      <c r="U914" s="2"/>
      <c r="V914" s="2"/>
      <c r="W914" s="110"/>
      <c r="X914" s="2"/>
      <c r="Y914" s="2"/>
      <c r="Z914" s="2"/>
      <c r="AA914" s="103"/>
      <c r="AB914" s="2"/>
      <c r="AC914" s="110"/>
      <c r="AD914" s="112"/>
      <c r="AE914" s="110"/>
      <c r="AF914" s="2"/>
      <c r="AG914" s="110"/>
      <c r="AH914" s="112"/>
      <c r="AI914" s="110"/>
      <c r="AJ914" s="110"/>
      <c r="AL914" s="3"/>
      <c r="AM914" s="3"/>
    </row>
    <row r="915" spans="1:39" ht="52.5" customHeight="1" x14ac:dyDescent="0.2">
      <c r="A915" s="86">
        <v>159</v>
      </c>
      <c r="B915" s="133" t="s">
        <v>125</v>
      </c>
      <c r="C915" s="143">
        <f t="shared" ref="C915:N915" si="549">SUM(C916:C919)</f>
        <v>153850.9</v>
      </c>
      <c r="D915" s="143">
        <f t="shared" si="549"/>
        <v>3850.9</v>
      </c>
      <c r="E915" s="143">
        <f t="shared" si="549"/>
        <v>0</v>
      </c>
      <c r="F915" s="143">
        <f t="shared" si="549"/>
        <v>0</v>
      </c>
      <c r="G915" s="143">
        <f t="shared" si="549"/>
        <v>0</v>
      </c>
      <c r="H915" s="143">
        <f t="shared" si="549"/>
        <v>0</v>
      </c>
      <c r="I915" s="143">
        <f t="shared" si="549"/>
        <v>0</v>
      </c>
      <c r="J915" s="143">
        <f t="shared" si="549"/>
        <v>0</v>
      </c>
      <c r="K915" s="143">
        <f t="shared" si="549"/>
        <v>0</v>
      </c>
      <c r="L915" s="143">
        <f t="shared" si="549"/>
        <v>0</v>
      </c>
      <c r="M915" s="143">
        <f t="shared" si="549"/>
        <v>0</v>
      </c>
      <c r="N915" s="143">
        <f t="shared" si="549"/>
        <v>0</v>
      </c>
      <c r="O915" s="143">
        <f t="shared" ref="O915:Z915" si="550">SUM(O916:O919)</f>
        <v>3600.3</v>
      </c>
      <c r="P915" s="143">
        <f t="shared" si="550"/>
        <v>0</v>
      </c>
      <c r="Q915" s="143">
        <f t="shared" si="550"/>
        <v>2595.8000000000002</v>
      </c>
      <c r="R915" s="143">
        <f t="shared" si="550"/>
        <v>1004.5</v>
      </c>
      <c r="S915" s="103">
        <f t="shared" si="550"/>
        <v>3599.9789999999998</v>
      </c>
      <c r="T915" s="99">
        <f t="shared" si="550"/>
        <v>0</v>
      </c>
      <c r="U915" s="99">
        <f t="shared" si="550"/>
        <v>2595.5848599999999</v>
      </c>
      <c r="V915" s="99">
        <f t="shared" si="550"/>
        <v>1004.39414</v>
      </c>
      <c r="W915" s="103">
        <f t="shared" si="550"/>
        <v>3599.9788600000002</v>
      </c>
      <c r="X915" s="99">
        <f t="shared" si="550"/>
        <v>0</v>
      </c>
      <c r="Y915" s="99">
        <f t="shared" si="550"/>
        <v>2595.5848599999999</v>
      </c>
      <c r="Z915" s="99">
        <f t="shared" si="550"/>
        <v>1004.394</v>
      </c>
      <c r="AA915" s="103">
        <f t="shared" ref="AA915:AA919" si="551">AB915+AC915+AD915</f>
        <v>0</v>
      </c>
      <c r="AB915" s="99">
        <f t="shared" ref="AB915:AC919" si="552">X915+H915-L915-(T915-AF915)</f>
        <v>0</v>
      </c>
      <c r="AC915" s="103">
        <f t="shared" si="552"/>
        <v>0</v>
      </c>
      <c r="AD915" s="112"/>
      <c r="AE915" s="110">
        <f>SUM(AE916:AE919)</f>
        <v>0</v>
      </c>
      <c r="AF915" s="2">
        <f>SUM(AF916:AF919)</f>
        <v>0</v>
      </c>
      <c r="AG915" s="110">
        <f>SUM(AG916:AG919)</f>
        <v>0</v>
      </c>
      <c r="AH915" s="112">
        <f>SUM(AH916:AH919)</f>
        <v>0</v>
      </c>
      <c r="AI915" s="110"/>
      <c r="AJ915" s="110"/>
      <c r="AL915" s="3"/>
      <c r="AM915" s="3"/>
    </row>
    <row r="916" spans="1:39" ht="19.899999999999999" customHeight="1" x14ac:dyDescent="0.2">
      <c r="A916" s="86"/>
      <c r="B916" s="133" t="s">
        <v>24</v>
      </c>
      <c r="C916" s="148">
        <v>3850.9</v>
      </c>
      <c r="D916" s="148">
        <v>3850.9</v>
      </c>
      <c r="E916" s="134"/>
      <c r="F916" s="134"/>
      <c r="G916" s="110">
        <f>H916+I916+J916</f>
        <v>0</v>
      </c>
      <c r="H916" s="2"/>
      <c r="I916" s="2"/>
      <c r="J916" s="2"/>
      <c r="K916" s="110">
        <f>L916+M916+N916</f>
        <v>0</v>
      </c>
      <c r="L916" s="2"/>
      <c r="M916" s="2"/>
      <c r="N916" s="2"/>
      <c r="O916" s="110">
        <f>P916+Q916+R916</f>
        <v>3600.3</v>
      </c>
      <c r="P916" s="2"/>
      <c r="Q916" s="2">
        <v>2595.8000000000002</v>
      </c>
      <c r="R916" s="2">
        <v>1004.5</v>
      </c>
      <c r="S916" s="110">
        <f>T916+U916+V916</f>
        <v>3599.9789999999998</v>
      </c>
      <c r="T916" s="2"/>
      <c r="U916" s="2">
        <v>2595.5848599999999</v>
      </c>
      <c r="V916" s="2">
        <v>1004.39414</v>
      </c>
      <c r="W916" s="110">
        <f>X916+Y916+Z916</f>
        <v>3599.9788600000002</v>
      </c>
      <c r="X916" s="2"/>
      <c r="Y916" s="2">
        <v>2595.5848599999999</v>
      </c>
      <c r="Z916" s="2">
        <v>1004.394</v>
      </c>
      <c r="AA916" s="103">
        <f t="shared" si="551"/>
        <v>0</v>
      </c>
      <c r="AB916" s="2">
        <f t="shared" si="552"/>
        <v>0</v>
      </c>
      <c r="AC916" s="110">
        <f t="shared" si="552"/>
        <v>0</v>
      </c>
      <c r="AD916" s="112"/>
      <c r="AE916" s="110">
        <f>AF916+AG916+AH916</f>
        <v>0</v>
      </c>
      <c r="AF916" s="2"/>
      <c r="AG916" s="110"/>
      <c r="AH916" s="112"/>
      <c r="AI916" s="110"/>
      <c r="AJ916" s="110"/>
      <c r="AL916" s="3"/>
      <c r="AM916" s="3"/>
    </row>
    <row r="917" spans="1:39" ht="19.899999999999999" customHeight="1" x14ac:dyDescent="0.2">
      <c r="A917" s="86"/>
      <c r="B917" s="133" t="s">
        <v>25</v>
      </c>
      <c r="C917" s="139">
        <v>150000</v>
      </c>
      <c r="D917" s="150"/>
      <c r="E917" s="150"/>
      <c r="F917" s="150"/>
      <c r="G917" s="110">
        <f>H917+I917+J917</f>
        <v>0</v>
      </c>
      <c r="H917" s="2"/>
      <c r="I917" s="2"/>
      <c r="J917" s="2"/>
      <c r="K917" s="110">
        <f>L917+M917+N917</f>
        <v>0</v>
      </c>
      <c r="L917" s="2"/>
      <c r="M917" s="2"/>
      <c r="N917" s="2"/>
      <c r="O917" s="110">
        <f>P917+Q917+R917</f>
        <v>0</v>
      </c>
      <c r="P917" s="2"/>
      <c r="Q917" s="2"/>
      <c r="R917" s="2"/>
      <c r="S917" s="110">
        <f>T917+U917+V917</f>
        <v>0</v>
      </c>
      <c r="T917" s="2"/>
      <c r="U917" s="2"/>
      <c r="V917" s="2"/>
      <c r="W917" s="110">
        <f>X917+Y917+Z917</f>
        <v>0</v>
      </c>
      <c r="X917" s="2"/>
      <c r="Y917" s="2"/>
      <c r="Z917" s="2"/>
      <c r="AA917" s="103">
        <f t="shared" si="551"/>
        <v>0</v>
      </c>
      <c r="AB917" s="2">
        <f t="shared" si="552"/>
        <v>0</v>
      </c>
      <c r="AC917" s="110">
        <f t="shared" si="552"/>
        <v>0</v>
      </c>
      <c r="AD917" s="112"/>
      <c r="AE917" s="110">
        <f>AF917+AG917+AH917</f>
        <v>0</v>
      </c>
      <c r="AF917" s="2"/>
      <c r="AG917" s="110"/>
      <c r="AH917" s="112"/>
      <c r="AI917" s="110"/>
      <c r="AJ917" s="110"/>
      <c r="AL917" s="3"/>
      <c r="AM917" s="3"/>
    </row>
    <row r="918" spans="1:39" ht="19.899999999999999" customHeight="1" x14ac:dyDescent="0.2">
      <c r="A918" s="86"/>
      <c r="B918" s="133" t="s">
        <v>26</v>
      </c>
      <c r="C918" s="139"/>
      <c r="D918" s="150"/>
      <c r="E918" s="150"/>
      <c r="F918" s="150"/>
      <c r="G918" s="110">
        <f>H918+I918+J918</f>
        <v>0</v>
      </c>
      <c r="H918" s="2"/>
      <c r="I918" s="2"/>
      <c r="J918" s="2"/>
      <c r="K918" s="110">
        <f>L918+M918+N918</f>
        <v>0</v>
      </c>
      <c r="L918" s="2"/>
      <c r="M918" s="2"/>
      <c r="N918" s="2"/>
      <c r="O918" s="110">
        <f>P918+Q918+R918</f>
        <v>0</v>
      </c>
      <c r="P918" s="2"/>
      <c r="Q918" s="2"/>
      <c r="R918" s="2"/>
      <c r="S918" s="110">
        <f>T918+U918+V918</f>
        <v>0</v>
      </c>
      <c r="T918" s="2"/>
      <c r="U918" s="2"/>
      <c r="V918" s="2"/>
      <c r="W918" s="110">
        <f>X918+Y918+Z918</f>
        <v>0</v>
      </c>
      <c r="X918" s="2"/>
      <c r="Y918" s="2"/>
      <c r="Z918" s="2"/>
      <c r="AA918" s="103">
        <f t="shared" si="551"/>
        <v>0</v>
      </c>
      <c r="AB918" s="2">
        <f t="shared" si="552"/>
        <v>0</v>
      </c>
      <c r="AC918" s="110">
        <f t="shared" si="552"/>
        <v>0</v>
      </c>
      <c r="AD918" s="112"/>
      <c r="AE918" s="110">
        <f>AF918+AG918+AH918</f>
        <v>0</v>
      </c>
      <c r="AF918" s="2"/>
      <c r="AG918" s="110"/>
      <c r="AH918" s="112"/>
      <c r="AI918" s="110"/>
      <c r="AJ918" s="110"/>
      <c r="AL918" s="3"/>
      <c r="AM918" s="3"/>
    </row>
    <row r="919" spans="1:39" ht="19.899999999999999" customHeight="1" x14ac:dyDescent="0.2">
      <c r="A919" s="86"/>
      <c r="B919" s="133" t="s">
        <v>27</v>
      </c>
      <c r="C919" s="139"/>
      <c r="D919" s="150"/>
      <c r="E919" s="150"/>
      <c r="F919" s="150"/>
      <c r="G919" s="110">
        <f>H919+I919+J919</f>
        <v>0</v>
      </c>
      <c r="H919" s="2"/>
      <c r="I919" s="2"/>
      <c r="J919" s="2"/>
      <c r="K919" s="110">
        <f>L919+M919+N919</f>
        <v>0</v>
      </c>
      <c r="L919" s="2"/>
      <c r="M919" s="2"/>
      <c r="N919" s="2"/>
      <c r="O919" s="110">
        <f>P919+Q919+R919</f>
        <v>0</v>
      </c>
      <c r="P919" s="2"/>
      <c r="Q919" s="2"/>
      <c r="R919" s="2"/>
      <c r="S919" s="110">
        <f>T919+U919+V919</f>
        <v>0</v>
      </c>
      <c r="T919" s="2"/>
      <c r="U919" s="2"/>
      <c r="V919" s="2"/>
      <c r="W919" s="110">
        <f>X919+Y919+Z919</f>
        <v>0</v>
      </c>
      <c r="X919" s="2"/>
      <c r="Y919" s="2"/>
      <c r="Z919" s="2"/>
      <c r="AA919" s="103">
        <f t="shared" si="551"/>
        <v>0</v>
      </c>
      <c r="AB919" s="2">
        <f t="shared" si="552"/>
        <v>0</v>
      </c>
      <c r="AC919" s="110">
        <f t="shared" si="552"/>
        <v>0</v>
      </c>
      <c r="AD919" s="112">
        <f t="shared" ref="AD919" si="553">Z919+J919-N919-(V919-AH919)</f>
        <v>0</v>
      </c>
      <c r="AE919" s="110">
        <f>AF919+AG919+AH919</f>
        <v>0</v>
      </c>
      <c r="AF919" s="2"/>
      <c r="AG919" s="110"/>
      <c r="AH919" s="112"/>
      <c r="AI919" s="110"/>
      <c r="AJ919" s="110"/>
      <c r="AL919" s="3"/>
      <c r="AM919" s="3"/>
    </row>
    <row r="920" spans="1:39" ht="52.5" customHeight="1" x14ac:dyDescent="0.2">
      <c r="A920" s="86">
        <v>160</v>
      </c>
      <c r="B920" s="158" t="s">
        <v>317</v>
      </c>
      <c r="C920" s="159">
        <f>C921+C922+C923+C924</f>
        <v>70780.116999999998</v>
      </c>
      <c r="D920" s="159">
        <f t="shared" ref="D920:G920" si="554">D921+D922+D923+D924</f>
        <v>0</v>
      </c>
      <c r="E920" s="159">
        <f t="shared" si="554"/>
        <v>70477.381999999998</v>
      </c>
      <c r="F920" s="159">
        <f t="shared" si="554"/>
        <v>70780.116999999998</v>
      </c>
      <c r="G920" s="159">
        <f t="shared" si="554"/>
        <v>302.73500000000058</v>
      </c>
      <c r="H920" s="143">
        <f t="shared" ref="H920:N920" si="555">SUM(H921:H924)</f>
        <v>0</v>
      </c>
      <c r="I920" s="143">
        <f t="shared" si="555"/>
        <v>0</v>
      </c>
      <c r="J920" s="159">
        <f t="shared" ref="J920" si="556">J921+J922+J923+J924</f>
        <v>302.73500000000058</v>
      </c>
      <c r="K920" s="143">
        <f t="shared" si="555"/>
        <v>0</v>
      </c>
      <c r="L920" s="143">
        <f t="shared" si="555"/>
        <v>0</v>
      </c>
      <c r="M920" s="143">
        <f t="shared" si="555"/>
        <v>0</v>
      </c>
      <c r="N920" s="143">
        <f t="shared" si="555"/>
        <v>0</v>
      </c>
      <c r="O920" s="143">
        <f t="shared" ref="O920:Z920" si="557">SUM(O921:O924)</f>
        <v>80</v>
      </c>
      <c r="P920" s="143">
        <f t="shared" si="557"/>
        <v>0</v>
      </c>
      <c r="Q920" s="143">
        <f t="shared" si="557"/>
        <v>0</v>
      </c>
      <c r="R920" s="143">
        <f t="shared" si="557"/>
        <v>80</v>
      </c>
      <c r="S920" s="103">
        <f t="shared" si="557"/>
        <v>80</v>
      </c>
      <c r="T920" s="99">
        <f t="shared" si="557"/>
        <v>0</v>
      </c>
      <c r="U920" s="99">
        <f t="shared" si="557"/>
        <v>0</v>
      </c>
      <c r="V920" s="99">
        <f t="shared" si="557"/>
        <v>80</v>
      </c>
      <c r="W920" s="103">
        <f t="shared" si="557"/>
        <v>0</v>
      </c>
      <c r="X920" s="99">
        <f t="shared" si="557"/>
        <v>0</v>
      </c>
      <c r="Y920" s="99">
        <f t="shared" si="557"/>
        <v>0</v>
      </c>
      <c r="Z920" s="99">
        <f t="shared" si="557"/>
        <v>0</v>
      </c>
      <c r="AA920" s="103">
        <f t="shared" ref="AA920:AA924" si="558">AB920+AC920+AD920</f>
        <v>222.73500000000058</v>
      </c>
      <c r="AB920" s="99">
        <f t="shared" ref="AB920:AB924" si="559">X920+H920-L920-(T920-AF920)</f>
        <v>0</v>
      </c>
      <c r="AC920" s="103">
        <f t="shared" ref="AC920:AC924" si="560">Y920+I920-M920-(U920-AG920)</f>
        <v>0</v>
      </c>
      <c r="AD920" s="112">
        <f>AD922</f>
        <v>222.73500000000058</v>
      </c>
      <c r="AE920" s="110">
        <f>SUM(AE921:AE924)</f>
        <v>0</v>
      </c>
      <c r="AF920" s="2">
        <f>SUM(AF921:AF924)</f>
        <v>0</v>
      </c>
      <c r="AG920" s="110">
        <f>SUM(AG921:AG924)</f>
        <v>0</v>
      </c>
      <c r="AH920" s="112">
        <f>SUM(AH921:AH924)</f>
        <v>0</v>
      </c>
      <c r="AI920" s="110"/>
      <c r="AJ920" s="110"/>
      <c r="AL920" s="3"/>
      <c r="AM920" s="3"/>
    </row>
    <row r="921" spans="1:39" ht="19.899999999999999" customHeight="1" x14ac:dyDescent="0.2">
      <c r="A921" s="86"/>
      <c r="B921" s="121" t="s">
        <v>24</v>
      </c>
      <c r="C921" s="160"/>
      <c r="D921" s="160"/>
      <c r="E921" s="160"/>
      <c r="F921" s="160"/>
      <c r="G921" s="161">
        <f>H921+I921+J921</f>
        <v>0</v>
      </c>
      <c r="H921" s="2"/>
      <c r="I921" s="2"/>
      <c r="J921" s="160"/>
      <c r="K921" s="110">
        <f>L921+M921+N921</f>
        <v>0</v>
      </c>
      <c r="L921" s="2"/>
      <c r="M921" s="2"/>
      <c r="N921" s="2"/>
      <c r="O921" s="110">
        <f>P921+Q921+R921</f>
        <v>0</v>
      </c>
      <c r="P921" s="2"/>
      <c r="Q921" s="2"/>
      <c r="R921" s="2"/>
      <c r="S921" s="110"/>
      <c r="T921" s="2"/>
      <c r="U921" s="2"/>
      <c r="V921" s="2"/>
      <c r="W921" s="110"/>
      <c r="X921" s="2"/>
      <c r="Y921" s="2"/>
      <c r="Z921" s="2"/>
      <c r="AA921" s="103">
        <f t="shared" si="558"/>
        <v>0</v>
      </c>
      <c r="AB921" s="2">
        <f t="shared" si="559"/>
        <v>0</v>
      </c>
      <c r="AC921" s="110">
        <f t="shared" si="560"/>
        <v>0</v>
      </c>
      <c r="AD921" s="112"/>
      <c r="AE921" s="110">
        <f>AF921+AG921+AH921</f>
        <v>0</v>
      </c>
      <c r="AF921" s="2"/>
      <c r="AG921" s="110"/>
      <c r="AH921" s="112"/>
      <c r="AI921" s="110"/>
      <c r="AJ921" s="110"/>
      <c r="AL921" s="3"/>
      <c r="AM921" s="3"/>
    </row>
    <row r="922" spans="1:39" ht="19.899999999999999" customHeight="1" x14ac:dyDescent="0.2">
      <c r="A922" s="86"/>
      <c r="B922" s="121" t="s">
        <v>25</v>
      </c>
      <c r="C922" s="160">
        <v>68518.986999999994</v>
      </c>
      <c r="D922" s="160"/>
      <c r="E922" s="160">
        <v>68216.251999999993</v>
      </c>
      <c r="F922" s="160">
        <f>C922</f>
        <v>68518.986999999994</v>
      </c>
      <c r="G922" s="161">
        <f>H922+I922+J922</f>
        <v>302.73500000000058</v>
      </c>
      <c r="H922" s="2"/>
      <c r="I922" s="2"/>
      <c r="J922" s="160">
        <f>F922-E922</f>
        <v>302.73500000000058</v>
      </c>
      <c r="K922" s="110">
        <f>L922+M922+N922</f>
        <v>0</v>
      </c>
      <c r="L922" s="2"/>
      <c r="M922" s="2"/>
      <c r="N922" s="2"/>
      <c r="O922" s="110">
        <f>P922+Q922+R922</f>
        <v>80</v>
      </c>
      <c r="P922" s="2"/>
      <c r="Q922" s="2"/>
      <c r="R922" s="2">
        <v>80</v>
      </c>
      <c r="S922" s="110">
        <f>V922</f>
        <v>80</v>
      </c>
      <c r="T922" s="2"/>
      <c r="U922" s="2"/>
      <c r="V922" s="2">
        <v>80</v>
      </c>
      <c r="W922" s="110"/>
      <c r="X922" s="2"/>
      <c r="Y922" s="2"/>
      <c r="Z922" s="2"/>
      <c r="AA922" s="103">
        <f t="shared" si="558"/>
        <v>222.73500000000058</v>
      </c>
      <c r="AB922" s="2">
        <f t="shared" si="559"/>
        <v>0</v>
      </c>
      <c r="AC922" s="110">
        <f t="shared" si="560"/>
        <v>0</v>
      </c>
      <c r="AD922" s="112">
        <f>J922-R922</f>
        <v>222.73500000000058</v>
      </c>
      <c r="AE922" s="110">
        <f>AF922+AG922+AH922</f>
        <v>0</v>
      </c>
      <c r="AF922" s="2"/>
      <c r="AG922" s="110"/>
      <c r="AH922" s="112"/>
      <c r="AI922" s="110"/>
      <c r="AJ922" s="110"/>
      <c r="AL922" s="3"/>
      <c r="AM922" s="3"/>
    </row>
    <row r="923" spans="1:39" ht="19.899999999999999" customHeight="1" x14ac:dyDescent="0.2">
      <c r="A923" s="86"/>
      <c r="B923" s="121" t="s">
        <v>26</v>
      </c>
      <c r="C923" s="160"/>
      <c r="D923" s="160"/>
      <c r="E923" s="160">
        <v>0</v>
      </c>
      <c r="F923" s="160">
        <v>0</v>
      </c>
      <c r="G923" s="161">
        <f>H923+I923+J923</f>
        <v>0</v>
      </c>
      <c r="H923" s="2"/>
      <c r="I923" s="2"/>
      <c r="J923" s="2"/>
      <c r="K923" s="110">
        <f>L923+M923+N923</f>
        <v>0</v>
      </c>
      <c r="L923" s="2"/>
      <c r="M923" s="2"/>
      <c r="N923" s="2"/>
      <c r="O923" s="110">
        <f>P923+Q923+R923</f>
        <v>0</v>
      </c>
      <c r="P923" s="2"/>
      <c r="Q923" s="2"/>
      <c r="R923" s="2"/>
      <c r="S923" s="110"/>
      <c r="T923" s="2"/>
      <c r="U923" s="2"/>
      <c r="V923" s="2"/>
      <c r="W923" s="110"/>
      <c r="X923" s="2"/>
      <c r="Y923" s="2"/>
      <c r="Z923" s="2"/>
      <c r="AA923" s="103">
        <f t="shared" si="558"/>
        <v>0</v>
      </c>
      <c r="AB923" s="2">
        <f t="shared" si="559"/>
        <v>0</v>
      </c>
      <c r="AC923" s="110">
        <f t="shared" si="560"/>
        <v>0</v>
      </c>
      <c r="AD923" s="112"/>
      <c r="AE923" s="110">
        <f>AF923+AG923+AH923</f>
        <v>0</v>
      </c>
      <c r="AF923" s="2"/>
      <c r="AG923" s="110"/>
      <c r="AH923" s="112"/>
      <c r="AI923" s="110"/>
      <c r="AJ923" s="110"/>
      <c r="AL923" s="3"/>
      <c r="AM923" s="3"/>
    </row>
    <row r="924" spans="1:39" ht="19.899999999999999" customHeight="1" x14ac:dyDescent="0.2">
      <c r="A924" s="86"/>
      <c r="B924" s="121" t="s">
        <v>27</v>
      </c>
      <c r="C924" s="160">
        <v>2261.13</v>
      </c>
      <c r="D924" s="160"/>
      <c r="E924" s="160">
        <v>2261.13</v>
      </c>
      <c r="F924" s="160">
        <v>2261.13</v>
      </c>
      <c r="G924" s="161">
        <f>H924+I924+J924</f>
        <v>0</v>
      </c>
      <c r="H924" s="2"/>
      <c r="I924" s="2"/>
      <c r="J924" s="2"/>
      <c r="K924" s="110">
        <f>L924+M924+N924</f>
        <v>0</v>
      </c>
      <c r="L924" s="2"/>
      <c r="M924" s="2"/>
      <c r="N924" s="2"/>
      <c r="O924" s="110">
        <f>P924+Q924+R924</f>
        <v>0</v>
      </c>
      <c r="P924" s="2"/>
      <c r="Q924" s="2"/>
      <c r="R924" s="2"/>
      <c r="S924" s="110"/>
      <c r="T924" s="2"/>
      <c r="U924" s="2"/>
      <c r="V924" s="2"/>
      <c r="W924" s="110"/>
      <c r="X924" s="2"/>
      <c r="Y924" s="2"/>
      <c r="Z924" s="2"/>
      <c r="AA924" s="103">
        <f t="shared" si="558"/>
        <v>0</v>
      </c>
      <c r="AB924" s="2">
        <f t="shared" si="559"/>
        <v>0</v>
      </c>
      <c r="AC924" s="110">
        <f t="shared" si="560"/>
        <v>0</v>
      </c>
      <c r="AD924" s="112">
        <f t="shared" ref="AD924" si="561">Z924+J924-N924-(V924-AH924)</f>
        <v>0</v>
      </c>
      <c r="AE924" s="110">
        <f>AF924+AG924+AH924</f>
        <v>0</v>
      </c>
      <c r="AF924" s="2"/>
      <c r="AG924" s="110"/>
      <c r="AH924" s="112"/>
      <c r="AI924" s="110"/>
      <c r="AJ924" s="110"/>
      <c r="AL924" s="3"/>
      <c r="AM924" s="3"/>
    </row>
    <row r="925" spans="1:39" ht="29.25" customHeight="1" x14ac:dyDescent="0.2">
      <c r="A925" s="86"/>
      <c r="B925" s="106" t="s">
        <v>77</v>
      </c>
      <c r="C925" s="14">
        <f t="shared" ref="C925:N925" si="562">SUM(C926,C931)</f>
        <v>152853.30742</v>
      </c>
      <c r="D925" s="14">
        <f t="shared" si="562"/>
        <v>5900.4092000000001</v>
      </c>
      <c r="E925" s="14">
        <f t="shared" si="562"/>
        <v>4592.7845899999993</v>
      </c>
      <c r="F925" s="14">
        <f t="shared" si="562"/>
        <v>4592.7845899999993</v>
      </c>
      <c r="G925" s="14">
        <f t="shared" si="562"/>
        <v>0</v>
      </c>
      <c r="H925" s="14">
        <f t="shared" si="562"/>
        <v>0</v>
      </c>
      <c r="I925" s="14">
        <f t="shared" si="562"/>
        <v>0</v>
      </c>
      <c r="J925" s="14">
        <f t="shared" si="562"/>
        <v>0</v>
      </c>
      <c r="K925" s="14">
        <f t="shared" si="562"/>
        <v>0</v>
      </c>
      <c r="L925" s="14">
        <f t="shared" si="562"/>
        <v>0</v>
      </c>
      <c r="M925" s="14">
        <f t="shared" si="562"/>
        <v>0</v>
      </c>
      <c r="N925" s="14">
        <f t="shared" si="562"/>
        <v>0</v>
      </c>
      <c r="O925" s="14">
        <f>SUM(O926,O931)</f>
        <v>150771.30000000002</v>
      </c>
      <c r="P925" s="14">
        <f t="shared" ref="P925:AH925" si="563">SUM(P926,P931)</f>
        <v>64788.4</v>
      </c>
      <c r="Q925" s="14">
        <f t="shared" si="563"/>
        <v>85627</v>
      </c>
      <c r="R925" s="14">
        <f t="shared" si="563"/>
        <v>355.9</v>
      </c>
      <c r="S925" s="14">
        <f t="shared" si="563"/>
        <v>146036.9326</v>
      </c>
      <c r="T925" s="14">
        <f t="shared" si="563"/>
        <v>64788.399980000002</v>
      </c>
      <c r="U925" s="14">
        <f t="shared" si="563"/>
        <v>80923.201890000011</v>
      </c>
      <c r="V925" s="14">
        <f t="shared" si="563"/>
        <v>325.33073000000002</v>
      </c>
      <c r="W925" s="14">
        <f t="shared" si="563"/>
        <v>146036.9326</v>
      </c>
      <c r="X925" s="14">
        <f t="shared" si="563"/>
        <v>64788.399980000002</v>
      </c>
      <c r="Y925" s="14">
        <f t="shared" si="563"/>
        <v>80923.201889999997</v>
      </c>
      <c r="Z925" s="14">
        <f t="shared" si="563"/>
        <v>325.33073000000002</v>
      </c>
      <c r="AA925" s="14">
        <f t="shared" si="563"/>
        <v>0</v>
      </c>
      <c r="AB925" s="14">
        <f t="shared" si="563"/>
        <v>0</v>
      </c>
      <c r="AC925" s="14">
        <f t="shared" si="563"/>
        <v>0</v>
      </c>
      <c r="AD925" s="14">
        <f t="shared" si="563"/>
        <v>0</v>
      </c>
      <c r="AE925" s="14">
        <f t="shared" si="563"/>
        <v>0</v>
      </c>
      <c r="AF925" s="14">
        <f t="shared" si="563"/>
        <v>0</v>
      </c>
      <c r="AG925" s="14">
        <f t="shared" si="563"/>
        <v>0</v>
      </c>
      <c r="AH925" s="14">
        <f t="shared" si="563"/>
        <v>0</v>
      </c>
      <c r="AI925" s="14"/>
      <c r="AJ925" s="14"/>
      <c r="AL925" s="3"/>
      <c r="AM925" s="3"/>
    </row>
    <row r="926" spans="1:39" ht="60" customHeight="1" x14ac:dyDescent="0.2">
      <c r="A926" s="115">
        <v>161</v>
      </c>
      <c r="B926" s="118" t="s">
        <v>262</v>
      </c>
      <c r="C926" s="24">
        <v>47590.721619999997</v>
      </c>
      <c r="D926" s="24">
        <f>SUM(D927:D930)</f>
        <v>2006.2936299999999</v>
      </c>
      <c r="E926" s="24">
        <v>1242.7331899999999</v>
      </c>
      <c r="F926" s="24">
        <v>1242.7331899999999</v>
      </c>
      <c r="G926" s="108">
        <f t="shared" ref="G926:G935" si="564">H926+I926+J926</f>
        <v>0</v>
      </c>
      <c r="H926" s="108">
        <f>SUM(H927:H930)</f>
        <v>0</v>
      </c>
      <c r="I926" s="108">
        <f>SUM(I927:I930)</f>
        <v>0</v>
      </c>
      <c r="J926" s="108">
        <f>SUM(J927:J930)</f>
        <v>0</v>
      </c>
      <c r="K926" s="108">
        <f t="shared" ref="K926:K935" si="565">L926+M926+N926</f>
        <v>0</v>
      </c>
      <c r="L926" s="24">
        <f>SUM(L927:L930)</f>
        <v>0</v>
      </c>
      <c r="M926" s="24">
        <f>SUM(M927:M930)</f>
        <v>0</v>
      </c>
      <c r="N926" s="24">
        <f>SUM(N927:N930)</f>
        <v>0</v>
      </c>
      <c r="O926" s="108">
        <f t="shared" ref="O926:O930" si="566">P926+Q926+R926</f>
        <v>46366.700000000004</v>
      </c>
      <c r="P926" s="24">
        <v>29788.400000000001</v>
      </c>
      <c r="Q926" s="24">
        <v>16430.7</v>
      </c>
      <c r="R926" s="24">
        <v>147.6</v>
      </c>
      <c r="S926" s="110">
        <f>SUM(T926,U926,V926)</f>
        <v>46347.98777</v>
      </c>
      <c r="T926" s="2">
        <v>29788.399990000005</v>
      </c>
      <c r="U926" s="2">
        <v>16428.2683</v>
      </c>
      <c r="V926" s="2">
        <v>131.31948</v>
      </c>
      <c r="W926" s="29">
        <f>SUM(X926,Y926,Z926)</f>
        <v>46347.98777</v>
      </c>
      <c r="X926" s="111">
        <v>29788.399990000009</v>
      </c>
      <c r="Y926" s="111">
        <v>16428.268299999996</v>
      </c>
      <c r="Z926" s="111">
        <v>131.31948</v>
      </c>
      <c r="AA926" s="103">
        <f t="shared" ref="AA926:AA930" si="567">SUM(AB926:AD926)</f>
        <v>0</v>
      </c>
      <c r="AB926" s="2">
        <f t="shared" ref="AB926:AB935" si="568">SUM(X926,H926)-SUM(L926)-SUM(T926,-AF926)</f>
        <v>0</v>
      </c>
      <c r="AC926" s="110">
        <f t="shared" ref="AC926:AD935" si="569">SUM(Y926,I926)-SUM(M926)-SUM(U926,-AG926)</f>
        <v>0</v>
      </c>
      <c r="AD926" s="112">
        <f t="shared" si="569"/>
        <v>0</v>
      </c>
      <c r="AE926" s="29">
        <f t="shared" ref="AE926:AE930" si="570">AF926+AG926+AH926</f>
        <v>0</v>
      </c>
      <c r="AF926" s="111">
        <f>SUM(AF927:AF930)</f>
        <v>0</v>
      </c>
      <c r="AG926" s="29">
        <f t="shared" ref="AG926:AH926" si="571">SUM(AG927:AG930)</f>
        <v>0</v>
      </c>
      <c r="AH926" s="113">
        <f t="shared" si="571"/>
        <v>0</v>
      </c>
      <c r="AI926" s="29" t="s">
        <v>306</v>
      </c>
      <c r="AJ926" s="29" t="s">
        <v>306</v>
      </c>
      <c r="AL926" s="3"/>
      <c r="AM926" s="3"/>
    </row>
    <row r="927" spans="1:39" ht="19.899999999999999" customHeight="1" x14ac:dyDescent="0.2">
      <c r="A927" s="115"/>
      <c r="B927" s="121" t="s">
        <v>24</v>
      </c>
      <c r="C927" s="2">
        <v>1196.8</v>
      </c>
      <c r="D927" s="2">
        <f>C927</f>
        <v>1196.8</v>
      </c>
      <c r="E927" s="2">
        <v>1196.8</v>
      </c>
      <c r="F927" s="2">
        <v>1196.8</v>
      </c>
      <c r="G927" s="110">
        <f t="shared" si="564"/>
        <v>0</v>
      </c>
      <c r="H927" s="2"/>
      <c r="I927" s="2"/>
      <c r="J927" s="2"/>
      <c r="K927" s="110">
        <f t="shared" si="565"/>
        <v>0</v>
      </c>
      <c r="L927" s="2"/>
      <c r="M927" s="110"/>
      <c r="N927" s="112"/>
      <c r="O927" s="110">
        <f t="shared" si="566"/>
        <v>0</v>
      </c>
      <c r="P927" s="2">
        <v>0</v>
      </c>
      <c r="Q927" s="2">
        <v>0</v>
      </c>
      <c r="R927" s="2">
        <v>0</v>
      </c>
      <c r="S927" s="110">
        <v>0</v>
      </c>
      <c r="T927" s="2" t="s">
        <v>128</v>
      </c>
      <c r="U927" s="2" t="s">
        <v>128</v>
      </c>
      <c r="V927" s="2" t="s">
        <v>128</v>
      </c>
      <c r="W927" s="110">
        <v>0</v>
      </c>
      <c r="X927" s="2" t="s">
        <v>128</v>
      </c>
      <c r="Y927" s="2" t="s">
        <v>128</v>
      </c>
      <c r="Z927" s="2" t="s">
        <v>128</v>
      </c>
      <c r="AA927" s="103">
        <f t="shared" si="567"/>
        <v>0</v>
      </c>
      <c r="AB927" s="2">
        <f t="shared" si="568"/>
        <v>0</v>
      </c>
      <c r="AC927" s="110">
        <f t="shared" si="569"/>
        <v>0</v>
      </c>
      <c r="AD927" s="112">
        <f t="shared" si="569"/>
        <v>0</v>
      </c>
      <c r="AE927" s="110">
        <f t="shared" si="570"/>
        <v>0</v>
      </c>
      <c r="AF927" s="2">
        <v>0</v>
      </c>
      <c r="AG927" s="110">
        <v>0</v>
      </c>
      <c r="AH927" s="112">
        <v>0</v>
      </c>
      <c r="AI927" s="110"/>
      <c r="AJ927" s="110"/>
      <c r="AL927" s="3"/>
      <c r="AM927" s="3"/>
    </row>
    <row r="928" spans="1:39" ht="19.899999999999999" customHeight="1" x14ac:dyDescent="0.2">
      <c r="A928" s="115"/>
      <c r="B928" s="121" t="s">
        <v>25</v>
      </c>
      <c r="C928" s="2">
        <v>35209.660649999998</v>
      </c>
      <c r="D928" s="2"/>
      <c r="E928" s="2">
        <v>0</v>
      </c>
      <c r="F928" s="2">
        <v>0</v>
      </c>
      <c r="G928" s="110">
        <f t="shared" si="564"/>
        <v>0</v>
      </c>
      <c r="H928" s="2"/>
      <c r="I928" s="2"/>
      <c r="J928" s="2"/>
      <c r="K928" s="110">
        <f t="shared" si="565"/>
        <v>0</v>
      </c>
      <c r="L928" s="2"/>
      <c r="M928" s="110"/>
      <c r="N928" s="112"/>
      <c r="O928" s="110">
        <f t="shared" si="566"/>
        <v>35209.660649999998</v>
      </c>
      <c r="P928" s="2">
        <v>26760.289870000001</v>
      </c>
      <c r="Q928" s="2">
        <v>8375.6905633999995</v>
      </c>
      <c r="R928" s="2">
        <v>73.680216599999994</v>
      </c>
      <c r="S928" s="110">
        <v>35209.660850000007</v>
      </c>
      <c r="T928" s="2">
        <v>26761.070250000004</v>
      </c>
      <c r="U928" s="2">
        <v>8375.6134099999999</v>
      </c>
      <c r="V928" s="2">
        <v>72.977190000000007</v>
      </c>
      <c r="W928" s="110">
        <v>35209.660849999993</v>
      </c>
      <c r="X928" s="2">
        <v>26761.070250000004</v>
      </c>
      <c r="Y928" s="2">
        <v>8375.6134099999999</v>
      </c>
      <c r="Z928" s="2">
        <v>72.977190000000007</v>
      </c>
      <c r="AA928" s="103">
        <f t="shared" si="567"/>
        <v>0</v>
      </c>
      <c r="AB928" s="2">
        <f t="shared" si="568"/>
        <v>0</v>
      </c>
      <c r="AC928" s="110">
        <f t="shared" si="569"/>
        <v>0</v>
      </c>
      <c r="AD928" s="112">
        <f t="shared" si="569"/>
        <v>0</v>
      </c>
      <c r="AE928" s="110">
        <f t="shared" si="570"/>
        <v>0</v>
      </c>
      <c r="AF928" s="2">
        <v>0</v>
      </c>
      <c r="AG928" s="110">
        <v>0</v>
      </c>
      <c r="AH928" s="112">
        <v>0</v>
      </c>
      <c r="AI928" s="110"/>
      <c r="AJ928" s="110"/>
      <c r="AL928" s="3"/>
      <c r="AM928" s="3"/>
    </row>
    <row r="929" spans="1:39" ht="19.899999999999999" customHeight="1" x14ac:dyDescent="0.2">
      <c r="A929" s="115"/>
      <c r="B929" s="121" t="s">
        <v>26</v>
      </c>
      <c r="C929" s="2">
        <v>10374.76734</v>
      </c>
      <c r="D929" s="2"/>
      <c r="E929" s="2">
        <v>0</v>
      </c>
      <c r="F929" s="2">
        <v>0</v>
      </c>
      <c r="G929" s="110">
        <f t="shared" si="564"/>
        <v>0</v>
      </c>
      <c r="H929" s="2"/>
      <c r="I929" s="2"/>
      <c r="J929" s="2"/>
      <c r="K929" s="110">
        <f t="shared" si="565"/>
        <v>0</v>
      </c>
      <c r="L929" s="2"/>
      <c r="M929" s="110"/>
      <c r="N929" s="112"/>
      <c r="O929" s="110">
        <f t="shared" si="566"/>
        <v>10374.76734</v>
      </c>
      <c r="P929" s="2">
        <v>3028.1101300000014</v>
      </c>
      <c r="Q929" s="2">
        <v>7278.0760776799989</v>
      </c>
      <c r="R929" s="2">
        <v>68.581132319999995</v>
      </c>
      <c r="S929" s="110">
        <v>10374.76648</v>
      </c>
      <c r="T929" s="2">
        <v>3027.3297399999997</v>
      </c>
      <c r="U929" s="2">
        <v>7294.439370000001</v>
      </c>
      <c r="V929" s="2">
        <v>52.997370000000004</v>
      </c>
      <c r="W929" s="110">
        <v>10374.76648</v>
      </c>
      <c r="X929" s="2">
        <v>3027.3297399999997</v>
      </c>
      <c r="Y929" s="2">
        <v>7294.439370000001</v>
      </c>
      <c r="Z929" s="2">
        <v>52.997370000000004</v>
      </c>
      <c r="AA929" s="103">
        <f t="shared" si="567"/>
        <v>0</v>
      </c>
      <c r="AB929" s="2">
        <f t="shared" si="568"/>
        <v>0</v>
      </c>
      <c r="AC929" s="110">
        <f t="shared" si="569"/>
        <v>0</v>
      </c>
      <c r="AD929" s="112">
        <f t="shared" si="569"/>
        <v>0</v>
      </c>
      <c r="AE929" s="110">
        <f t="shared" si="570"/>
        <v>0</v>
      </c>
      <c r="AF929" s="2">
        <v>0</v>
      </c>
      <c r="AG929" s="110">
        <v>0</v>
      </c>
      <c r="AH929" s="112">
        <v>0</v>
      </c>
      <c r="AI929" s="110"/>
      <c r="AJ929" s="110"/>
      <c r="AL929" s="3"/>
      <c r="AM929" s="3"/>
    </row>
    <row r="930" spans="1:39" ht="19.5" customHeight="1" x14ac:dyDescent="0.2">
      <c r="A930" s="115"/>
      <c r="B930" s="121" t="s">
        <v>27</v>
      </c>
      <c r="C930" s="2">
        <v>809.49362999999994</v>
      </c>
      <c r="D930" s="2">
        <f>C930</f>
        <v>809.49362999999994</v>
      </c>
      <c r="E930" s="2">
        <v>45.933190000000003</v>
      </c>
      <c r="F930" s="2">
        <v>45.933190000000003</v>
      </c>
      <c r="G930" s="110">
        <f t="shared" si="564"/>
        <v>0</v>
      </c>
      <c r="H930" s="2"/>
      <c r="I930" s="2"/>
      <c r="J930" s="2"/>
      <c r="K930" s="110">
        <f t="shared" si="565"/>
        <v>0</v>
      </c>
      <c r="L930" s="2"/>
      <c r="M930" s="110"/>
      <c r="N930" s="112"/>
      <c r="O930" s="110">
        <f t="shared" si="566"/>
        <v>782.27201000000184</v>
      </c>
      <c r="P930" s="2">
        <v>0</v>
      </c>
      <c r="Q930" s="2">
        <v>776.93335892000187</v>
      </c>
      <c r="R930" s="2">
        <v>5.3386510800000044</v>
      </c>
      <c r="S930" s="110">
        <f>SUM(T930:V930)</f>
        <v>763.56043999999793</v>
      </c>
      <c r="T930" s="2">
        <f>SUM(T926)-SUM(T927:T929)</f>
        <v>0</v>
      </c>
      <c r="U930" s="2">
        <f>SUM(U926)-SUM(U927:U929)</f>
        <v>758.21551999999792</v>
      </c>
      <c r="V930" s="2">
        <f>SUM(V926)-SUM(V927:V929)</f>
        <v>5.3449199999999877</v>
      </c>
      <c r="W930" s="110">
        <f>SUM(X930:Z930)</f>
        <v>763.56043999999429</v>
      </c>
      <c r="X930" s="2">
        <f>SUM(X926)-SUM(X927:X929)</f>
        <v>0</v>
      </c>
      <c r="Y930" s="2">
        <f>SUM(Y926)-SUM(Y927:Y929)</f>
        <v>758.21551999999429</v>
      </c>
      <c r="Z930" s="2">
        <f>SUM(Z926)-SUM(Z927:Z929)</f>
        <v>5.3449199999999877</v>
      </c>
      <c r="AA930" s="103">
        <f t="shared" si="567"/>
        <v>-3.637978807091713E-12</v>
      </c>
      <c r="AB930" s="2">
        <f t="shared" si="568"/>
        <v>0</v>
      </c>
      <c r="AC930" s="110">
        <f t="shared" si="569"/>
        <v>-3.637978807091713E-12</v>
      </c>
      <c r="AD930" s="112">
        <f t="shared" si="569"/>
        <v>0</v>
      </c>
      <c r="AE930" s="110">
        <f t="shared" si="570"/>
        <v>0</v>
      </c>
      <c r="AF930" s="2">
        <v>0</v>
      </c>
      <c r="AG930" s="110">
        <v>0</v>
      </c>
      <c r="AH930" s="112">
        <v>0</v>
      </c>
      <c r="AI930" s="110"/>
      <c r="AJ930" s="110"/>
      <c r="AL930" s="3"/>
      <c r="AM930" s="3"/>
    </row>
    <row r="931" spans="1:39" ht="75.75" customHeight="1" x14ac:dyDescent="0.2">
      <c r="A931" s="115">
        <v>162</v>
      </c>
      <c r="B931" s="118" t="s">
        <v>263</v>
      </c>
      <c r="C931" s="24">
        <v>105262.5858</v>
      </c>
      <c r="D931" s="24">
        <f>SUM(D932:D935)</f>
        <v>3894.1155699999999</v>
      </c>
      <c r="E931" s="24">
        <v>3350.0513999999998</v>
      </c>
      <c r="F931" s="24">
        <v>3350.0513999999998</v>
      </c>
      <c r="G931" s="108">
        <f t="shared" si="564"/>
        <v>0</v>
      </c>
      <c r="H931" s="108">
        <f>SUM(H932:H935)</f>
        <v>0</v>
      </c>
      <c r="I931" s="108">
        <f>SUM(I932:I935)</f>
        <v>0</v>
      </c>
      <c r="J931" s="108">
        <f>SUM(J932:J935)</f>
        <v>0</v>
      </c>
      <c r="K931" s="108">
        <f t="shared" si="565"/>
        <v>0</v>
      </c>
      <c r="L931" s="24">
        <f>SUM(L932:L935)</f>
        <v>0</v>
      </c>
      <c r="M931" s="24">
        <f>SUM(M932:M935)</f>
        <v>0</v>
      </c>
      <c r="N931" s="24">
        <f>SUM(N932:N935)</f>
        <v>0</v>
      </c>
      <c r="O931" s="108">
        <f>P931+Q931+R931</f>
        <v>104404.6</v>
      </c>
      <c r="P931" s="24">
        <v>35000</v>
      </c>
      <c r="Q931" s="24">
        <v>69196.3</v>
      </c>
      <c r="R931" s="24">
        <v>208.29999999999998</v>
      </c>
      <c r="S931" s="110">
        <f>SUM(T931,U931,V931)</f>
        <v>99688.944830000008</v>
      </c>
      <c r="T931" s="2">
        <v>34999.999989999997</v>
      </c>
      <c r="U931" s="2">
        <v>64494.933590000008</v>
      </c>
      <c r="V931" s="2">
        <v>194.01124999999999</v>
      </c>
      <c r="W931" s="29">
        <f>SUM(X931,Y931,Z931)</f>
        <v>99688.944830000008</v>
      </c>
      <c r="X931" s="111">
        <v>34999.999989999997</v>
      </c>
      <c r="Y931" s="111">
        <v>64494.933590000008</v>
      </c>
      <c r="Z931" s="111">
        <v>194.01124999999999</v>
      </c>
      <c r="AA931" s="103">
        <f>SUM(AB931:AD931)</f>
        <v>0</v>
      </c>
      <c r="AB931" s="2">
        <f t="shared" si="568"/>
        <v>0</v>
      </c>
      <c r="AC931" s="110">
        <f t="shared" si="569"/>
        <v>0</v>
      </c>
      <c r="AD931" s="112">
        <f t="shared" si="569"/>
        <v>0</v>
      </c>
      <c r="AE931" s="29">
        <f>AF931+AG931+AH931</f>
        <v>0</v>
      </c>
      <c r="AF931" s="111">
        <f>SUM(AF932:AF935)</f>
        <v>0</v>
      </c>
      <c r="AG931" s="29">
        <f t="shared" ref="AG931:AH931" si="572">SUM(AG932:AG935)</f>
        <v>0</v>
      </c>
      <c r="AH931" s="113">
        <f t="shared" si="572"/>
        <v>0</v>
      </c>
      <c r="AI931" s="29" t="s">
        <v>120</v>
      </c>
      <c r="AJ931" s="29" t="s">
        <v>120</v>
      </c>
      <c r="AL931" s="3"/>
      <c r="AM931" s="3"/>
    </row>
    <row r="932" spans="1:39" ht="19.899999999999999" customHeight="1" x14ac:dyDescent="0.2">
      <c r="A932" s="115"/>
      <c r="B932" s="121" t="s">
        <v>24</v>
      </c>
      <c r="C932" s="2">
        <v>3350.0513999999998</v>
      </c>
      <c r="D932" s="2">
        <f>C932</f>
        <v>3350.0513999999998</v>
      </c>
      <c r="E932" s="2">
        <v>3350.0513999999998</v>
      </c>
      <c r="F932" s="2">
        <v>3350.0513999999998</v>
      </c>
      <c r="G932" s="110">
        <f t="shared" si="564"/>
        <v>0</v>
      </c>
      <c r="H932" s="2"/>
      <c r="I932" s="2"/>
      <c r="J932" s="2"/>
      <c r="K932" s="110">
        <f t="shared" si="565"/>
        <v>0</v>
      </c>
      <c r="L932" s="2"/>
      <c r="M932" s="110"/>
      <c r="N932" s="112"/>
      <c r="O932" s="110">
        <f>P932+Q932+R932</f>
        <v>0</v>
      </c>
      <c r="P932" s="2">
        <v>0</v>
      </c>
      <c r="Q932" s="2">
        <v>0</v>
      </c>
      <c r="R932" s="2">
        <v>0</v>
      </c>
      <c r="S932" s="110">
        <v>0</v>
      </c>
      <c r="T932" s="2" t="s">
        <v>128</v>
      </c>
      <c r="U932" s="2" t="s">
        <v>128</v>
      </c>
      <c r="V932" s="2" t="s">
        <v>128</v>
      </c>
      <c r="W932" s="110">
        <v>0</v>
      </c>
      <c r="X932" s="2" t="s">
        <v>128</v>
      </c>
      <c r="Y932" s="2" t="s">
        <v>128</v>
      </c>
      <c r="Z932" s="2" t="s">
        <v>128</v>
      </c>
      <c r="AA932" s="103">
        <f>SUM(AB932:AD932)</f>
        <v>0</v>
      </c>
      <c r="AB932" s="2">
        <f t="shared" si="568"/>
        <v>0</v>
      </c>
      <c r="AC932" s="110">
        <f t="shared" si="569"/>
        <v>0</v>
      </c>
      <c r="AD932" s="112">
        <f t="shared" si="569"/>
        <v>0</v>
      </c>
      <c r="AE932" s="110">
        <f>AF932+AG932+AH932</f>
        <v>0</v>
      </c>
      <c r="AF932" s="2">
        <v>0</v>
      </c>
      <c r="AG932" s="110">
        <v>0</v>
      </c>
      <c r="AH932" s="112">
        <v>0</v>
      </c>
      <c r="AI932" s="110"/>
      <c r="AJ932" s="110"/>
      <c r="AL932" s="3"/>
      <c r="AM932" s="3"/>
    </row>
    <row r="933" spans="1:39" ht="19.899999999999999" customHeight="1" x14ac:dyDescent="0.2">
      <c r="A933" s="115"/>
      <c r="B933" s="121" t="s">
        <v>25</v>
      </c>
      <c r="C933" s="2">
        <v>85013.890729999999</v>
      </c>
      <c r="D933" s="2"/>
      <c r="E933" s="2">
        <v>0</v>
      </c>
      <c r="F933" s="2">
        <v>0</v>
      </c>
      <c r="G933" s="110">
        <f t="shared" si="564"/>
        <v>0</v>
      </c>
      <c r="H933" s="2"/>
      <c r="I933" s="2"/>
      <c r="J933" s="2"/>
      <c r="K933" s="110">
        <f t="shared" si="565"/>
        <v>0</v>
      </c>
      <c r="L933" s="2"/>
      <c r="M933" s="110"/>
      <c r="N933" s="112"/>
      <c r="O933" s="110">
        <f>P933+Q933+R933</f>
        <v>85013.890729999999</v>
      </c>
      <c r="P933" s="2">
        <v>35000</v>
      </c>
      <c r="Q933" s="2">
        <v>49863.849057810003</v>
      </c>
      <c r="R933" s="2">
        <v>150.04167218999999</v>
      </c>
      <c r="S933" s="110">
        <v>83472.523209999985</v>
      </c>
      <c r="T933" s="2">
        <v>34999.999989999997</v>
      </c>
      <c r="U933" s="2">
        <v>48327.161229999998</v>
      </c>
      <c r="V933" s="2">
        <v>145.36198999999999</v>
      </c>
      <c r="W933" s="110">
        <v>83472.523209999999</v>
      </c>
      <c r="X933" s="2">
        <v>34999.999989999997</v>
      </c>
      <c r="Y933" s="2">
        <v>48327.161229999998</v>
      </c>
      <c r="Z933" s="2">
        <v>145.36198999999999</v>
      </c>
      <c r="AA933" s="103">
        <f>SUM(AB933:AD933)</f>
        <v>0</v>
      </c>
      <c r="AB933" s="2">
        <f t="shared" si="568"/>
        <v>0</v>
      </c>
      <c r="AC933" s="110">
        <f t="shared" si="569"/>
        <v>0</v>
      </c>
      <c r="AD933" s="112">
        <f t="shared" si="569"/>
        <v>0</v>
      </c>
      <c r="AE933" s="110">
        <f>AF933+AG933+AH933</f>
        <v>0</v>
      </c>
      <c r="AF933" s="2">
        <v>0</v>
      </c>
      <c r="AG933" s="110">
        <v>0</v>
      </c>
      <c r="AH933" s="112">
        <v>0</v>
      </c>
      <c r="AI933" s="110"/>
      <c r="AJ933" s="110"/>
      <c r="AL933" s="3"/>
      <c r="AM933" s="3"/>
    </row>
    <row r="934" spans="1:39" ht="19.899999999999999" customHeight="1" x14ac:dyDescent="0.2">
      <c r="A934" s="115"/>
      <c r="B934" s="121" t="s">
        <v>26</v>
      </c>
      <c r="C934" s="2">
        <v>16354.579499999998</v>
      </c>
      <c r="D934" s="2"/>
      <c r="E934" s="2">
        <v>0</v>
      </c>
      <c r="F934" s="2">
        <v>0</v>
      </c>
      <c r="G934" s="110">
        <f t="shared" si="564"/>
        <v>0</v>
      </c>
      <c r="H934" s="2"/>
      <c r="I934" s="2"/>
      <c r="J934" s="2"/>
      <c r="K934" s="110">
        <f t="shared" si="565"/>
        <v>0</v>
      </c>
      <c r="L934" s="2"/>
      <c r="M934" s="110"/>
      <c r="N934" s="112"/>
      <c r="O934" s="110">
        <f>P934+Q934+R934</f>
        <v>16354.579500000002</v>
      </c>
      <c r="P934" s="2">
        <v>0</v>
      </c>
      <c r="Q934" s="2">
        <v>16305.515761500001</v>
      </c>
      <c r="R934" s="2">
        <v>49.063738500000007</v>
      </c>
      <c r="S934" s="110">
        <v>15697.253649999997</v>
      </c>
      <c r="T934" s="2" t="s">
        <v>128</v>
      </c>
      <c r="U934" s="2">
        <v>15650.161889999999</v>
      </c>
      <c r="V934" s="2">
        <v>47.091760000000001</v>
      </c>
      <c r="W934" s="110">
        <v>15697.253649999999</v>
      </c>
      <c r="X934" s="2" t="s">
        <v>128</v>
      </c>
      <c r="Y934" s="2">
        <v>15650.161889999999</v>
      </c>
      <c r="Z934" s="2">
        <v>47.091760000000001</v>
      </c>
      <c r="AA934" s="103">
        <f>SUM(AB934:AD934)</f>
        <v>0</v>
      </c>
      <c r="AB934" s="2">
        <f t="shared" si="568"/>
        <v>0</v>
      </c>
      <c r="AC934" s="110">
        <f t="shared" si="569"/>
        <v>0</v>
      </c>
      <c r="AD934" s="112">
        <f t="shared" si="569"/>
        <v>0</v>
      </c>
      <c r="AE934" s="110">
        <f>AF934+AG934+AH934</f>
        <v>0</v>
      </c>
      <c r="AF934" s="2">
        <v>0</v>
      </c>
      <c r="AG934" s="110">
        <v>0</v>
      </c>
      <c r="AH934" s="112">
        <v>0</v>
      </c>
      <c r="AI934" s="110"/>
      <c r="AJ934" s="110"/>
      <c r="AL934" s="3"/>
      <c r="AM934" s="3"/>
    </row>
    <row r="935" spans="1:39" ht="19.899999999999999" customHeight="1" x14ac:dyDescent="0.2">
      <c r="A935" s="115"/>
      <c r="B935" s="121" t="s">
        <v>27</v>
      </c>
      <c r="C935" s="2">
        <v>544.06416999999999</v>
      </c>
      <c r="D935" s="2">
        <f>C935</f>
        <v>544.06416999999999</v>
      </c>
      <c r="E935" s="2">
        <v>0</v>
      </c>
      <c r="F935" s="2">
        <v>0</v>
      </c>
      <c r="G935" s="110">
        <f t="shared" si="564"/>
        <v>0</v>
      </c>
      <c r="H935" s="2"/>
      <c r="I935" s="2"/>
      <c r="J935" s="2"/>
      <c r="K935" s="110">
        <f t="shared" si="565"/>
        <v>0</v>
      </c>
      <c r="L935" s="2"/>
      <c r="M935" s="110"/>
      <c r="N935" s="112"/>
      <c r="O935" s="110">
        <f>P935+Q935+R935</f>
        <v>3036.1297700000164</v>
      </c>
      <c r="P935" s="2">
        <v>0</v>
      </c>
      <c r="Q935" s="2">
        <v>3026.9351806900163</v>
      </c>
      <c r="R935" s="2">
        <v>9.194589310000044</v>
      </c>
      <c r="S935" s="110">
        <f>SUM(T935:V935)</f>
        <v>519.1679700000069</v>
      </c>
      <c r="T935" s="2">
        <f>SUM(T931)-SUM(T932:T934)</f>
        <v>0</v>
      </c>
      <c r="U935" s="2">
        <f>SUM(U931)-SUM(U932:U934)</f>
        <v>517.6104700000069</v>
      </c>
      <c r="V935" s="2">
        <f>SUM(V931)-SUM(V932:V934)</f>
        <v>1.5575000000000045</v>
      </c>
      <c r="W935" s="110">
        <f>SUM(X935:Z935)</f>
        <v>519.1679700000069</v>
      </c>
      <c r="X935" s="2">
        <f>SUM(X931)-SUM(X932:X934)</f>
        <v>0</v>
      </c>
      <c r="Y935" s="2">
        <f>SUM(Y931)-SUM(Y932:Y934)</f>
        <v>517.6104700000069</v>
      </c>
      <c r="Z935" s="2">
        <f>SUM(Z931)-SUM(Z932:Z934)</f>
        <v>1.5575000000000045</v>
      </c>
      <c r="AA935" s="103">
        <f>SUM(AB935:AD935)</f>
        <v>0</v>
      </c>
      <c r="AB935" s="2">
        <f t="shared" si="568"/>
        <v>0</v>
      </c>
      <c r="AC935" s="110">
        <f t="shared" si="569"/>
        <v>0</v>
      </c>
      <c r="AD935" s="112">
        <f t="shared" si="569"/>
        <v>0</v>
      </c>
      <c r="AE935" s="110">
        <f>AF935+AG935+AH935</f>
        <v>0</v>
      </c>
      <c r="AF935" s="2">
        <v>0</v>
      </c>
      <c r="AG935" s="110">
        <v>0</v>
      </c>
      <c r="AH935" s="112">
        <v>0</v>
      </c>
      <c r="AI935" s="110"/>
      <c r="AJ935" s="110"/>
      <c r="AL935" s="3"/>
      <c r="AM935" s="3"/>
    </row>
    <row r="936" spans="1:39" ht="36" customHeight="1" x14ac:dyDescent="0.2">
      <c r="A936" s="86"/>
      <c r="B936" s="104" t="s">
        <v>45</v>
      </c>
      <c r="C936" s="103">
        <f t="shared" ref="C936:O936" si="573">SUM(C937,C950)</f>
        <v>1572846.560242</v>
      </c>
      <c r="D936" s="103">
        <f t="shared" si="573"/>
        <v>54294.755592000001</v>
      </c>
      <c r="E936" s="103">
        <f t="shared" si="573"/>
        <v>318550.49086000002</v>
      </c>
      <c r="F936" s="103">
        <f t="shared" si="573"/>
        <v>316539.96810000006</v>
      </c>
      <c r="G936" s="103">
        <f t="shared" si="573"/>
        <v>173.13195999999999</v>
      </c>
      <c r="H936" s="103">
        <f t="shared" si="573"/>
        <v>0</v>
      </c>
      <c r="I936" s="103">
        <f t="shared" si="573"/>
        <v>173.13195999999999</v>
      </c>
      <c r="J936" s="103">
        <f t="shared" si="573"/>
        <v>0</v>
      </c>
      <c r="K936" s="103">
        <f t="shared" si="573"/>
        <v>2010.5227599999998</v>
      </c>
      <c r="L936" s="103">
        <f t="shared" si="573"/>
        <v>0</v>
      </c>
      <c r="M936" s="103">
        <f t="shared" si="573"/>
        <v>1909.9966199999999</v>
      </c>
      <c r="N936" s="103">
        <f t="shared" si="573"/>
        <v>100.52614</v>
      </c>
      <c r="O936" s="103">
        <f t="shared" si="573"/>
        <v>875887.19331</v>
      </c>
      <c r="P936" s="103">
        <f t="shared" ref="P936:AH936" si="574">SUM(P937,P950)</f>
        <v>30957</v>
      </c>
      <c r="Q936" s="103">
        <f t="shared" si="574"/>
        <v>767435.7</v>
      </c>
      <c r="R936" s="103">
        <f t="shared" si="574"/>
        <v>77494.493309999991</v>
      </c>
      <c r="S936" s="103">
        <f t="shared" si="574"/>
        <v>848535.64879160002</v>
      </c>
      <c r="T936" s="103">
        <f t="shared" si="574"/>
        <v>30956.999989999997</v>
      </c>
      <c r="U936" s="103">
        <f t="shared" si="574"/>
        <v>742094.58026229998</v>
      </c>
      <c r="V936" s="103">
        <f t="shared" si="574"/>
        <v>75484.065299299997</v>
      </c>
      <c r="W936" s="103">
        <f t="shared" si="574"/>
        <v>806717.33490000013</v>
      </c>
      <c r="X936" s="103">
        <f t="shared" si="574"/>
        <v>30956.999989999997</v>
      </c>
      <c r="Y936" s="103">
        <f t="shared" si="574"/>
        <v>700482.34224230004</v>
      </c>
      <c r="Z936" s="103">
        <f t="shared" si="574"/>
        <v>75277.989427699998</v>
      </c>
      <c r="AA936" s="103">
        <f t="shared" si="574"/>
        <v>-1.5999999583016233E-6</v>
      </c>
      <c r="AB936" s="103">
        <f t="shared" si="574"/>
        <v>0</v>
      </c>
      <c r="AC936" s="103">
        <f t="shared" si="574"/>
        <v>0</v>
      </c>
      <c r="AD936" s="103">
        <f t="shared" si="574"/>
        <v>-1.5999999583016233E-6</v>
      </c>
      <c r="AE936" s="103">
        <f t="shared" si="574"/>
        <v>43655.704689999999</v>
      </c>
      <c r="AF936" s="103">
        <f t="shared" si="574"/>
        <v>1.1672199999999999</v>
      </c>
      <c r="AG936" s="103">
        <f t="shared" si="574"/>
        <v>43348.387130000003</v>
      </c>
      <c r="AH936" s="103">
        <f t="shared" si="574"/>
        <v>306.15034000000003</v>
      </c>
      <c r="AI936" s="103"/>
      <c r="AJ936" s="103"/>
      <c r="AL936" s="3"/>
      <c r="AM936" s="3"/>
    </row>
    <row r="937" spans="1:39" ht="55.5" customHeight="1" x14ac:dyDescent="0.2">
      <c r="A937" s="86"/>
      <c r="B937" s="105" t="s">
        <v>71</v>
      </c>
      <c r="C937" s="103">
        <f t="shared" ref="C937:AH937" si="575">C938</f>
        <v>601000.70286099985</v>
      </c>
      <c r="D937" s="103">
        <f t="shared" si="575"/>
        <v>18201.456620999998</v>
      </c>
      <c r="E937" s="103">
        <f t="shared" si="575"/>
        <v>120445.70919000001</v>
      </c>
      <c r="F937" s="103">
        <f t="shared" si="575"/>
        <v>118435.18643</v>
      </c>
      <c r="G937" s="103">
        <f t="shared" si="575"/>
        <v>0</v>
      </c>
      <c r="H937" s="103">
        <f t="shared" si="575"/>
        <v>0</v>
      </c>
      <c r="I937" s="103">
        <f t="shared" si="575"/>
        <v>0</v>
      </c>
      <c r="J937" s="103">
        <f t="shared" si="575"/>
        <v>0</v>
      </c>
      <c r="K937" s="103">
        <f t="shared" si="575"/>
        <v>2010.5227599999998</v>
      </c>
      <c r="L937" s="103">
        <f t="shared" si="575"/>
        <v>0</v>
      </c>
      <c r="M937" s="103">
        <f t="shared" si="575"/>
        <v>1909.9966199999999</v>
      </c>
      <c r="N937" s="103">
        <f t="shared" si="575"/>
        <v>100.52614</v>
      </c>
      <c r="O937" s="103">
        <f t="shared" si="575"/>
        <v>484794.9</v>
      </c>
      <c r="P937" s="103">
        <f t="shared" si="575"/>
        <v>0</v>
      </c>
      <c r="Q937" s="103">
        <f t="shared" si="575"/>
        <v>460555.10000000003</v>
      </c>
      <c r="R937" s="103">
        <f t="shared" si="575"/>
        <v>24239.8</v>
      </c>
      <c r="S937" s="103">
        <f t="shared" si="575"/>
        <v>480303.46827999997</v>
      </c>
      <c r="T937" s="103">
        <f t="shared" si="575"/>
        <v>0</v>
      </c>
      <c r="U937" s="103">
        <f t="shared" si="575"/>
        <v>456288.29486999998</v>
      </c>
      <c r="V937" s="103">
        <f t="shared" si="575"/>
        <v>24015.173409999992</v>
      </c>
      <c r="W937" s="103">
        <f t="shared" si="575"/>
        <v>482313.99104000005</v>
      </c>
      <c r="X937" s="103">
        <f t="shared" si="575"/>
        <v>0</v>
      </c>
      <c r="Y937" s="103">
        <f t="shared" si="575"/>
        <v>458198.29149000003</v>
      </c>
      <c r="Z937" s="103">
        <f t="shared" si="575"/>
        <v>24115.699550000001</v>
      </c>
      <c r="AA937" s="103">
        <f t="shared" si="575"/>
        <v>0</v>
      </c>
      <c r="AB937" s="103">
        <f t="shared" si="575"/>
        <v>0</v>
      </c>
      <c r="AC937" s="103">
        <f t="shared" si="575"/>
        <v>0</v>
      </c>
      <c r="AD937" s="103">
        <f t="shared" si="575"/>
        <v>0</v>
      </c>
      <c r="AE937" s="103">
        <f t="shared" si="575"/>
        <v>0</v>
      </c>
      <c r="AF937" s="103">
        <f t="shared" si="575"/>
        <v>0</v>
      </c>
      <c r="AG937" s="103">
        <f t="shared" si="575"/>
        <v>0</v>
      </c>
      <c r="AH937" s="103">
        <f t="shared" si="575"/>
        <v>0</v>
      </c>
      <c r="AI937" s="103"/>
      <c r="AJ937" s="103"/>
      <c r="AL937" s="3"/>
      <c r="AM937" s="3"/>
    </row>
    <row r="938" spans="1:39" ht="69" customHeight="1" x14ac:dyDescent="0.2">
      <c r="A938" s="86"/>
      <c r="B938" s="162" t="s">
        <v>90</v>
      </c>
      <c r="C938" s="14">
        <f t="shared" ref="C938:AH938" si="576">SUM(C939)</f>
        <v>601000.70286099985</v>
      </c>
      <c r="D938" s="14">
        <f t="shared" si="576"/>
        <v>18201.456620999998</v>
      </c>
      <c r="E938" s="14">
        <f t="shared" si="576"/>
        <v>120445.70919000001</v>
      </c>
      <c r="F938" s="14">
        <f t="shared" si="576"/>
        <v>118435.18643</v>
      </c>
      <c r="G938" s="14">
        <f t="shared" si="576"/>
        <v>0</v>
      </c>
      <c r="H938" s="14">
        <f t="shared" si="576"/>
        <v>0</v>
      </c>
      <c r="I938" s="14">
        <f t="shared" si="576"/>
        <v>0</v>
      </c>
      <c r="J938" s="14">
        <f t="shared" si="576"/>
        <v>0</v>
      </c>
      <c r="K938" s="14">
        <f t="shared" si="576"/>
        <v>2010.5227599999998</v>
      </c>
      <c r="L938" s="14">
        <f t="shared" si="576"/>
        <v>0</v>
      </c>
      <c r="M938" s="14">
        <f t="shared" si="576"/>
        <v>1909.9966199999999</v>
      </c>
      <c r="N938" s="14">
        <f t="shared" si="576"/>
        <v>100.52614</v>
      </c>
      <c r="O938" s="14">
        <f t="shared" si="576"/>
        <v>484794.9</v>
      </c>
      <c r="P938" s="14">
        <f t="shared" si="576"/>
        <v>0</v>
      </c>
      <c r="Q938" s="14">
        <f t="shared" si="576"/>
        <v>460555.10000000003</v>
      </c>
      <c r="R938" s="14">
        <f t="shared" si="576"/>
        <v>24239.8</v>
      </c>
      <c r="S938" s="14">
        <f t="shared" si="576"/>
        <v>480303.46827999997</v>
      </c>
      <c r="T938" s="14">
        <f t="shared" si="576"/>
        <v>0</v>
      </c>
      <c r="U938" s="14">
        <f t="shared" si="576"/>
        <v>456288.29486999998</v>
      </c>
      <c r="V938" s="14">
        <f t="shared" si="576"/>
        <v>24015.173409999992</v>
      </c>
      <c r="W938" s="14">
        <f t="shared" si="576"/>
        <v>482313.99104000005</v>
      </c>
      <c r="X938" s="14">
        <f t="shared" si="576"/>
        <v>0</v>
      </c>
      <c r="Y938" s="14">
        <f t="shared" si="576"/>
        <v>458198.29149000003</v>
      </c>
      <c r="Z938" s="14">
        <f t="shared" si="576"/>
        <v>24115.699550000001</v>
      </c>
      <c r="AA938" s="14">
        <f t="shared" si="576"/>
        <v>0</v>
      </c>
      <c r="AB938" s="14">
        <f t="shared" si="576"/>
        <v>0</v>
      </c>
      <c r="AC938" s="14">
        <f t="shared" si="576"/>
        <v>0</v>
      </c>
      <c r="AD938" s="14">
        <f t="shared" si="576"/>
        <v>0</v>
      </c>
      <c r="AE938" s="14">
        <f t="shared" si="576"/>
        <v>0</v>
      </c>
      <c r="AF938" s="14">
        <f t="shared" si="576"/>
        <v>0</v>
      </c>
      <c r="AG938" s="14">
        <f t="shared" si="576"/>
        <v>0</v>
      </c>
      <c r="AH938" s="14">
        <f t="shared" si="576"/>
        <v>0</v>
      </c>
      <c r="AI938" s="14"/>
      <c r="AJ938" s="14"/>
      <c r="AL938" s="3"/>
      <c r="AM938" s="3"/>
    </row>
    <row r="939" spans="1:39" ht="59.25" customHeight="1" x14ac:dyDescent="0.2">
      <c r="A939" s="86"/>
      <c r="B939" s="162" t="s">
        <v>91</v>
      </c>
      <c r="C939" s="14">
        <f t="shared" ref="C939:O939" si="577">SUM(C940,C945)</f>
        <v>601000.70286099985</v>
      </c>
      <c r="D939" s="14">
        <f t="shared" si="577"/>
        <v>18201.456620999998</v>
      </c>
      <c r="E939" s="14">
        <f t="shared" si="577"/>
        <v>120445.70919000001</v>
      </c>
      <c r="F939" s="14">
        <f t="shared" si="577"/>
        <v>118435.18643</v>
      </c>
      <c r="G939" s="14">
        <f t="shared" si="577"/>
        <v>0</v>
      </c>
      <c r="H939" s="14">
        <f t="shared" si="577"/>
        <v>0</v>
      </c>
      <c r="I939" s="14">
        <f t="shared" si="577"/>
        <v>0</v>
      </c>
      <c r="J939" s="14">
        <f t="shared" si="577"/>
        <v>0</v>
      </c>
      <c r="K939" s="14">
        <f t="shared" si="577"/>
        <v>2010.5227599999998</v>
      </c>
      <c r="L939" s="14">
        <f t="shared" si="577"/>
        <v>0</v>
      </c>
      <c r="M939" s="14">
        <f t="shared" si="577"/>
        <v>1909.9966199999999</v>
      </c>
      <c r="N939" s="14">
        <f t="shared" si="577"/>
        <v>100.52614</v>
      </c>
      <c r="O939" s="14">
        <f t="shared" si="577"/>
        <v>484794.9</v>
      </c>
      <c r="P939" s="14">
        <f t="shared" ref="P939:AH939" si="578">SUM(P940,P945)</f>
        <v>0</v>
      </c>
      <c r="Q939" s="14">
        <f t="shared" si="578"/>
        <v>460555.10000000003</v>
      </c>
      <c r="R939" s="14">
        <f t="shared" si="578"/>
        <v>24239.8</v>
      </c>
      <c r="S939" s="14">
        <f t="shared" si="578"/>
        <v>480303.46827999997</v>
      </c>
      <c r="T939" s="14">
        <f t="shared" si="578"/>
        <v>0</v>
      </c>
      <c r="U939" s="14">
        <f t="shared" si="578"/>
        <v>456288.29486999998</v>
      </c>
      <c r="V939" s="14">
        <f t="shared" si="578"/>
        <v>24015.173409999992</v>
      </c>
      <c r="W939" s="14">
        <f t="shared" si="578"/>
        <v>482313.99104000005</v>
      </c>
      <c r="X939" s="14">
        <f t="shared" si="578"/>
        <v>0</v>
      </c>
      <c r="Y939" s="14">
        <f t="shared" si="578"/>
        <v>458198.29149000003</v>
      </c>
      <c r="Z939" s="14">
        <f t="shared" si="578"/>
        <v>24115.699550000001</v>
      </c>
      <c r="AA939" s="14">
        <f t="shared" si="578"/>
        <v>0</v>
      </c>
      <c r="AB939" s="14">
        <f t="shared" si="578"/>
        <v>0</v>
      </c>
      <c r="AC939" s="14">
        <f t="shared" si="578"/>
        <v>0</v>
      </c>
      <c r="AD939" s="14">
        <f t="shared" si="578"/>
        <v>0</v>
      </c>
      <c r="AE939" s="14">
        <f t="shared" si="578"/>
        <v>0</v>
      </c>
      <c r="AF939" s="14">
        <f t="shared" si="578"/>
        <v>0</v>
      </c>
      <c r="AG939" s="14">
        <f t="shared" si="578"/>
        <v>0</v>
      </c>
      <c r="AH939" s="14">
        <f t="shared" si="578"/>
        <v>0</v>
      </c>
      <c r="AI939" s="14"/>
      <c r="AJ939" s="14"/>
      <c r="AL939" s="3"/>
      <c r="AM939" s="3"/>
    </row>
    <row r="940" spans="1:39" ht="45.75" customHeight="1" x14ac:dyDescent="0.2">
      <c r="A940" s="86">
        <v>163</v>
      </c>
      <c r="B940" s="107" t="s">
        <v>264</v>
      </c>
      <c r="C940" s="24">
        <v>601000.70286099985</v>
      </c>
      <c r="D940" s="24">
        <f>SUM(D941:D944)</f>
        <v>18201.456620999998</v>
      </c>
      <c r="E940" s="24">
        <v>120445.70919000001</v>
      </c>
      <c r="F940" s="24">
        <v>118435.18643</v>
      </c>
      <c r="G940" s="108">
        <f t="shared" ref="G940:G944" si="579">H940+I940+J940</f>
        <v>0</v>
      </c>
      <c r="H940" s="108">
        <f>SUM(H941:H944)</f>
        <v>0</v>
      </c>
      <c r="I940" s="108">
        <f>SUM(I941:I944)</f>
        <v>0</v>
      </c>
      <c r="J940" s="108">
        <f>SUM(J941:J944)</f>
        <v>0</v>
      </c>
      <c r="K940" s="108">
        <f>L940+M940+N940</f>
        <v>2010.5227599999998</v>
      </c>
      <c r="L940" s="24">
        <f>SUM(L941:L944)</f>
        <v>0</v>
      </c>
      <c r="M940" s="24">
        <f>SUM(M941:M944)</f>
        <v>1909.9966199999999</v>
      </c>
      <c r="N940" s="24">
        <f>SUM(N941:N944)</f>
        <v>100.52614</v>
      </c>
      <c r="O940" s="108">
        <f t="shared" ref="O940:O944" si="580">P940+Q940+R940</f>
        <v>484794.9</v>
      </c>
      <c r="P940" s="24">
        <v>0</v>
      </c>
      <c r="Q940" s="24">
        <v>460555.10000000003</v>
      </c>
      <c r="R940" s="24">
        <v>24239.8</v>
      </c>
      <c r="S940" s="110">
        <f>SUM(T940,U940,V940)</f>
        <v>480303.46827999997</v>
      </c>
      <c r="T940" s="2">
        <v>0</v>
      </c>
      <c r="U940" s="2">
        <v>456288.29486999998</v>
      </c>
      <c r="V940" s="2">
        <v>24015.173409999992</v>
      </c>
      <c r="W940" s="29">
        <f>SUM(X940,Y940,Z940)</f>
        <v>482313.99104000005</v>
      </c>
      <c r="X940" s="111">
        <v>0</v>
      </c>
      <c r="Y940" s="111">
        <v>458198.29149000003</v>
      </c>
      <c r="Z940" s="111">
        <v>24115.699550000001</v>
      </c>
      <c r="AA940" s="103">
        <f t="shared" ref="AA940:AA944" si="581">SUM(AB940:AD940)</f>
        <v>0</v>
      </c>
      <c r="AB940" s="2">
        <f t="shared" ref="AB940:AB944" si="582">SUM(X940,H940)-SUM(L940)-SUM(T940,-AF940)</f>
        <v>0</v>
      </c>
      <c r="AC940" s="110">
        <f t="shared" ref="AC940:AD944" si="583">SUM(Y940,I940)-SUM(M940)-SUM(U940,-AG940)</f>
        <v>0</v>
      </c>
      <c r="AD940" s="112">
        <f t="shared" si="583"/>
        <v>0</v>
      </c>
      <c r="AE940" s="29">
        <f t="shared" ref="AE940:AE944" si="584">AF940+AG940+AH940</f>
        <v>0</v>
      </c>
      <c r="AF940" s="111">
        <f>SUM(AF941:AF944)</f>
        <v>0</v>
      </c>
      <c r="AG940" s="29">
        <f t="shared" ref="AG940:AH940" si="585">SUM(AG941:AG944)</f>
        <v>0</v>
      </c>
      <c r="AH940" s="113">
        <f t="shared" si="585"/>
        <v>0</v>
      </c>
      <c r="AI940" s="29"/>
      <c r="AJ940" s="29"/>
      <c r="AL940" s="3"/>
      <c r="AM940" s="3"/>
    </row>
    <row r="941" spans="1:39" ht="19.899999999999999" customHeight="1" x14ac:dyDescent="0.2">
      <c r="A941" s="86"/>
      <c r="B941" s="114" t="s">
        <v>24</v>
      </c>
      <c r="C941" s="2">
        <v>0</v>
      </c>
      <c r="D941" s="2">
        <f>C941</f>
        <v>0</v>
      </c>
      <c r="E941" s="2">
        <v>0</v>
      </c>
      <c r="F941" s="2">
        <v>0</v>
      </c>
      <c r="G941" s="110">
        <f t="shared" si="579"/>
        <v>0</v>
      </c>
      <c r="H941" s="110"/>
      <c r="I941" s="110"/>
      <c r="J941" s="110"/>
      <c r="K941" s="110">
        <f t="shared" ref="K941:K944" si="586">L941+M941+N941</f>
        <v>0</v>
      </c>
      <c r="L941" s="2"/>
      <c r="M941" s="110"/>
      <c r="N941" s="112"/>
      <c r="O941" s="110">
        <f t="shared" si="580"/>
        <v>0</v>
      </c>
      <c r="P941" s="2">
        <v>0</v>
      </c>
      <c r="Q941" s="2">
        <v>0</v>
      </c>
      <c r="R941" s="2">
        <v>0</v>
      </c>
      <c r="S941" s="110">
        <v>0</v>
      </c>
      <c r="T941" s="2" t="s">
        <v>128</v>
      </c>
      <c r="U941" s="2" t="s">
        <v>128</v>
      </c>
      <c r="V941" s="2" t="s">
        <v>128</v>
      </c>
      <c r="W941" s="110">
        <v>0</v>
      </c>
      <c r="X941" s="2" t="s">
        <v>128</v>
      </c>
      <c r="Y941" s="2" t="s">
        <v>128</v>
      </c>
      <c r="Z941" s="2" t="s">
        <v>128</v>
      </c>
      <c r="AA941" s="103">
        <f t="shared" si="581"/>
        <v>0</v>
      </c>
      <c r="AB941" s="2">
        <f t="shared" si="582"/>
        <v>0</v>
      </c>
      <c r="AC941" s="110">
        <f t="shared" si="583"/>
        <v>0</v>
      </c>
      <c r="AD941" s="112">
        <f t="shared" si="583"/>
        <v>0</v>
      </c>
      <c r="AE941" s="110">
        <f t="shared" si="584"/>
        <v>0</v>
      </c>
      <c r="AF941" s="2">
        <v>0</v>
      </c>
      <c r="AG941" s="110">
        <v>0</v>
      </c>
      <c r="AH941" s="112">
        <v>0</v>
      </c>
      <c r="AI941" s="110"/>
      <c r="AJ941" s="110"/>
      <c r="AL941" s="3"/>
      <c r="AM941" s="3"/>
    </row>
    <row r="942" spans="1:39" ht="19.5" customHeight="1" x14ac:dyDescent="0.2">
      <c r="A942" s="86"/>
      <c r="B942" s="114" t="s">
        <v>25</v>
      </c>
      <c r="C942" s="2">
        <v>563426.46391000005</v>
      </c>
      <c r="D942" s="2"/>
      <c r="E942" s="2">
        <v>115501.92422</v>
      </c>
      <c r="F942" s="2">
        <v>115501.92422</v>
      </c>
      <c r="G942" s="110">
        <f t="shared" si="579"/>
        <v>0</v>
      </c>
      <c r="H942" s="110"/>
      <c r="I942" s="110"/>
      <c r="J942" s="110"/>
      <c r="K942" s="110">
        <f t="shared" si="586"/>
        <v>0</v>
      </c>
      <c r="L942" s="2"/>
      <c r="M942" s="110"/>
      <c r="N942" s="112"/>
      <c r="O942" s="110">
        <f t="shared" si="580"/>
        <v>447924.53969000006</v>
      </c>
      <c r="P942" s="2">
        <v>0</v>
      </c>
      <c r="Q942" s="2">
        <v>425528.31270550005</v>
      </c>
      <c r="R942" s="2">
        <v>22396.226984500005</v>
      </c>
      <c r="S942" s="110">
        <v>447924.53968999995</v>
      </c>
      <c r="T942" s="2" t="s">
        <v>128</v>
      </c>
      <c r="U942" s="2">
        <v>425528.31270999997</v>
      </c>
      <c r="V942" s="2">
        <v>22396.226979999999</v>
      </c>
      <c r="W942" s="110">
        <v>447924.53969000001</v>
      </c>
      <c r="X942" s="2" t="s">
        <v>128</v>
      </c>
      <c r="Y942" s="2">
        <v>425528.31270999997</v>
      </c>
      <c r="Z942" s="2">
        <v>22396.226980000003</v>
      </c>
      <c r="AA942" s="103">
        <f t="shared" si="581"/>
        <v>0</v>
      </c>
      <c r="AB942" s="2">
        <f t="shared" si="582"/>
        <v>0</v>
      </c>
      <c r="AC942" s="110">
        <f t="shared" si="583"/>
        <v>0</v>
      </c>
      <c r="AD942" s="112">
        <f t="shared" si="583"/>
        <v>0</v>
      </c>
      <c r="AE942" s="110">
        <f t="shared" si="584"/>
        <v>0</v>
      </c>
      <c r="AF942" s="2">
        <v>0</v>
      </c>
      <c r="AG942" s="110">
        <v>0</v>
      </c>
      <c r="AH942" s="112">
        <v>0</v>
      </c>
      <c r="AI942" s="110"/>
      <c r="AJ942" s="110"/>
      <c r="AL942" s="3"/>
      <c r="AM942" s="3"/>
    </row>
    <row r="943" spans="1:39" ht="19.5" customHeight="1" x14ac:dyDescent="0.2">
      <c r="A943" s="86"/>
      <c r="B943" s="114" t="s">
        <v>26</v>
      </c>
      <c r="C943" s="2">
        <v>19372.782329999995</v>
      </c>
      <c r="D943" s="2"/>
      <c r="E943" s="2">
        <v>0</v>
      </c>
      <c r="F943" s="2">
        <v>0</v>
      </c>
      <c r="G943" s="110">
        <f t="shared" si="579"/>
        <v>0</v>
      </c>
      <c r="H943" s="110"/>
      <c r="I943" s="110"/>
      <c r="J943" s="110"/>
      <c r="K943" s="110">
        <f t="shared" si="586"/>
        <v>0</v>
      </c>
      <c r="L943" s="2"/>
      <c r="M943" s="110"/>
      <c r="N943" s="112"/>
      <c r="O943" s="110">
        <f t="shared" si="580"/>
        <v>19445.256799999996</v>
      </c>
      <c r="P943" s="2">
        <v>0</v>
      </c>
      <c r="Q943" s="2">
        <v>18472.993963499997</v>
      </c>
      <c r="R943" s="2">
        <v>972.26283649999993</v>
      </c>
      <c r="S943" s="110">
        <v>19121.256799999996</v>
      </c>
      <c r="T943" s="2" t="s">
        <v>128</v>
      </c>
      <c r="U943" s="2">
        <v>18165.193959999997</v>
      </c>
      <c r="V943" s="2">
        <v>956.06284000000005</v>
      </c>
      <c r="W943" s="110">
        <v>19121.256799999996</v>
      </c>
      <c r="X943" s="2" t="s">
        <v>128</v>
      </c>
      <c r="Y943" s="2">
        <v>18165.193959999997</v>
      </c>
      <c r="Z943" s="2">
        <v>956.06283999999994</v>
      </c>
      <c r="AA943" s="103">
        <f t="shared" si="581"/>
        <v>0</v>
      </c>
      <c r="AB943" s="2">
        <f t="shared" si="582"/>
        <v>0</v>
      </c>
      <c r="AC943" s="110">
        <f t="shared" si="583"/>
        <v>0</v>
      </c>
      <c r="AD943" s="112">
        <f t="shared" si="583"/>
        <v>0</v>
      </c>
      <c r="AE943" s="110">
        <f t="shared" si="584"/>
        <v>0</v>
      </c>
      <c r="AF943" s="2">
        <v>0</v>
      </c>
      <c r="AG943" s="110">
        <v>0</v>
      </c>
      <c r="AH943" s="112">
        <v>0</v>
      </c>
      <c r="AI943" s="110"/>
      <c r="AJ943" s="110"/>
      <c r="AL943" s="3"/>
      <c r="AM943" s="3"/>
    </row>
    <row r="944" spans="1:39" ht="19.5" customHeight="1" x14ac:dyDescent="0.2">
      <c r="A944" s="86"/>
      <c r="B944" s="114" t="s">
        <v>27</v>
      </c>
      <c r="C944" s="2">
        <v>18201.456620999998</v>
      </c>
      <c r="D944" s="2">
        <f>C944</f>
        <v>18201.456620999998</v>
      </c>
      <c r="E944" s="2">
        <v>4943.7849699999997</v>
      </c>
      <c r="F944" s="2">
        <v>2933.2622100000003</v>
      </c>
      <c r="G944" s="110">
        <f t="shared" si="579"/>
        <v>0</v>
      </c>
      <c r="H944" s="110"/>
      <c r="I944" s="110"/>
      <c r="J944" s="110"/>
      <c r="K944" s="110">
        <f t="shared" si="586"/>
        <v>2010.5227599999998</v>
      </c>
      <c r="L944" s="110"/>
      <c r="M944" s="110">
        <f>477.49915+1432.49747</f>
        <v>1909.9966199999999</v>
      </c>
      <c r="N944" s="110">
        <f>25.13154+75.3946</f>
        <v>100.52614</v>
      </c>
      <c r="O944" s="110">
        <f t="shared" si="580"/>
        <v>17425.103510000012</v>
      </c>
      <c r="P944" s="2">
        <v>0</v>
      </c>
      <c r="Q944" s="2">
        <v>16553.793331000023</v>
      </c>
      <c r="R944" s="2">
        <v>871.31017899998994</v>
      </c>
      <c r="S944" s="110">
        <f>SUM(T944:V944)</f>
        <v>13257.671790000004</v>
      </c>
      <c r="T944" s="2">
        <f>SUM(T940)-SUM(T941:T943)</f>
        <v>0</v>
      </c>
      <c r="U944" s="2">
        <f>SUM(U940)-SUM(U941:U943)</f>
        <v>12594.78820000001</v>
      </c>
      <c r="V944" s="2">
        <f>SUM(V940)-SUM(V941:V943)</f>
        <v>662.883589999994</v>
      </c>
      <c r="W944" s="110">
        <f>SUM(X944:Z944)</f>
        <v>15268.194550000058</v>
      </c>
      <c r="X944" s="2">
        <f>SUM(X940)-SUM(X941:X943)</f>
        <v>0</v>
      </c>
      <c r="Y944" s="2">
        <f>SUM(Y940)-SUM(Y941:Y943)</f>
        <v>14504.784820000059</v>
      </c>
      <c r="Z944" s="2">
        <f>SUM(Z940)-SUM(Z941:Z943)</f>
        <v>763.4097299999994</v>
      </c>
      <c r="AA944" s="103">
        <f t="shared" si="581"/>
        <v>5.4569682106375694E-11</v>
      </c>
      <c r="AB944" s="2">
        <f t="shared" si="582"/>
        <v>0</v>
      </c>
      <c r="AC944" s="110">
        <f t="shared" si="583"/>
        <v>4.9112713895738125E-11</v>
      </c>
      <c r="AD944" s="112">
        <f t="shared" si="583"/>
        <v>5.4569682106375694E-12</v>
      </c>
      <c r="AE944" s="110">
        <f t="shared" si="584"/>
        <v>0</v>
      </c>
      <c r="AF944" s="2">
        <v>0</v>
      </c>
      <c r="AG944" s="110">
        <v>0</v>
      </c>
      <c r="AH944" s="112">
        <v>0</v>
      </c>
      <c r="AI944" s="110"/>
      <c r="AJ944" s="110"/>
      <c r="AL944" s="3"/>
      <c r="AM944" s="3"/>
    </row>
    <row r="945" spans="1:39" ht="60.75" hidden="1" customHeight="1" x14ac:dyDescent="0.2">
      <c r="A945" s="86"/>
      <c r="B945" s="107"/>
      <c r="C945" s="24"/>
      <c r="D945" s="24"/>
      <c r="E945" s="24"/>
      <c r="F945" s="24"/>
      <c r="G945" s="108"/>
      <c r="H945" s="108"/>
      <c r="I945" s="108"/>
      <c r="J945" s="108"/>
      <c r="K945" s="108"/>
      <c r="L945" s="24"/>
      <c r="M945" s="24"/>
      <c r="N945" s="24"/>
      <c r="O945" s="108"/>
      <c r="P945" s="24"/>
      <c r="Q945" s="24"/>
      <c r="R945" s="24"/>
      <c r="S945" s="110"/>
      <c r="T945" s="2"/>
      <c r="U945" s="2"/>
      <c r="V945" s="2"/>
      <c r="W945" s="29"/>
      <c r="X945" s="111"/>
      <c r="Y945" s="111"/>
      <c r="Z945" s="111"/>
      <c r="AA945" s="103"/>
      <c r="AB945" s="2"/>
      <c r="AC945" s="110"/>
      <c r="AD945" s="112"/>
      <c r="AE945" s="29"/>
      <c r="AF945" s="111"/>
      <c r="AG945" s="29"/>
      <c r="AH945" s="113"/>
      <c r="AI945" s="29"/>
      <c r="AJ945" s="29"/>
      <c r="AL945" s="3"/>
      <c r="AM945" s="3"/>
    </row>
    <row r="946" spans="1:39" ht="19.899999999999999" hidden="1" customHeight="1" x14ac:dyDescent="0.2">
      <c r="A946" s="86"/>
      <c r="B946" s="114"/>
      <c r="C946" s="2"/>
      <c r="D946" s="2"/>
      <c r="E946" s="2"/>
      <c r="F946" s="2"/>
      <c r="G946" s="110"/>
      <c r="H946" s="110"/>
      <c r="I946" s="110"/>
      <c r="J946" s="110"/>
      <c r="K946" s="110"/>
      <c r="L946" s="2"/>
      <c r="M946" s="110"/>
      <c r="N946" s="112"/>
      <c r="O946" s="110"/>
      <c r="P946" s="2"/>
      <c r="Q946" s="2"/>
      <c r="R946" s="2"/>
      <c r="S946" s="110"/>
      <c r="T946" s="2"/>
      <c r="U946" s="2"/>
      <c r="V946" s="2"/>
      <c r="W946" s="110"/>
      <c r="X946" s="2"/>
      <c r="Y946" s="2"/>
      <c r="Z946" s="2"/>
      <c r="AA946" s="103"/>
      <c r="AB946" s="2"/>
      <c r="AC946" s="110"/>
      <c r="AD946" s="112"/>
      <c r="AE946" s="110"/>
      <c r="AF946" s="2"/>
      <c r="AG946" s="110"/>
      <c r="AH946" s="112"/>
      <c r="AI946" s="110"/>
      <c r="AJ946" s="110"/>
      <c r="AL946" s="3"/>
      <c r="AM946" s="3"/>
    </row>
    <row r="947" spans="1:39" ht="19.899999999999999" hidden="1" customHeight="1" x14ac:dyDescent="0.2">
      <c r="A947" s="86"/>
      <c r="B947" s="114"/>
      <c r="C947" s="2"/>
      <c r="D947" s="2"/>
      <c r="E947" s="2"/>
      <c r="F947" s="2"/>
      <c r="G947" s="110"/>
      <c r="H947" s="110"/>
      <c r="I947" s="110"/>
      <c r="J947" s="110"/>
      <c r="K947" s="110"/>
      <c r="L947" s="2"/>
      <c r="M947" s="110"/>
      <c r="N947" s="112"/>
      <c r="O947" s="110"/>
      <c r="P947" s="2"/>
      <c r="Q947" s="2"/>
      <c r="R947" s="2"/>
      <c r="S947" s="110"/>
      <c r="T947" s="2"/>
      <c r="U947" s="2"/>
      <c r="V947" s="2"/>
      <c r="W947" s="110"/>
      <c r="X947" s="2"/>
      <c r="Y947" s="2"/>
      <c r="Z947" s="2"/>
      <c r="AA947" s="103"/>
      <c r="AB947" s="2"/>
      <c r="AC947" s="110"/>
      <c r="AD947" s="112"/>
      <c r="AE947" s="110"/>
      <c r="AF947" s="2"/>
      <c r="AG947" s="110"/>
      <c r="AH947" s="112"/>
      <c r="AI947" s="110"/>
      <c r="AJ947" s="110"/>
      <c r="AL947" s="3"/>
      <c r="AM947" s="3"/>
    </row>
    <row r="948" spans="1:39" ht="19.899999999999999" hidden="1" customHeight="1" x14ac:dyDescent="0.2">
      <c r="A948" s="86"/>
      <c r="B948" s="114"/>
      <c r="C948" s="2"/>
      <c r="D948" s="2"/>
      <c r="E948" s="2"/>
      <c r="F948" s="2"/>
      <c r="G948" s="110"/>
      <c r="H948" s="110"/>
      <c r="I948" s="110"/>
      <c r="J948" s="110"/>
      <c r="K948" s="110"/>
      <c r="L948" s="2"/>
      <c r="M948" s="110"/>
      <c r="N948" s="112"/>
      <c r="O948" s="110"/>
      <c r="P948" s="2"/>
      <c r="Q948" s="2"/>
      <c r="R948" s="2"/>
      <c r="S948" s="110"/>
      <c r="T948" s="2"/>
      <c r="U948" s="2"/>
      <c r="V948" s="2"/>
      <c r="W948" s="110"/>
      <c r="X948" s="2"/>
      <c r="Y948" s="2"/>
      <c r="Z948" s="2"/>
      <c r="AA948" s="103"/>
      <c r="AB948" s="2"/>
      <c r="AC948" s="110"/>
      <c r="AD948" s="112"/>
      <c r="AE948" s="110"/>
      <c r="AF948" s="2"/>
      <c r="AG948" s="110"/>
      <c r="AH948" s="112"/>
      <c r="AI948" s="110"/>
      <c r="AJ948" s="110"/>
      <c r="AL948" s="3"/>
      <c r="AM948" s="3"/>
    </row>
    <row r="949" spans="1:39" ht="27" hidden="1" customHeight="1" x14ac:dyDescent="0.2">
      <c r="A949" s="86"/>
      <c r="B949" s="114"/>
      <c r="C949" s="2"/>
      <c r="D949" s="2"/>
      <c r="E949" s="2"/>
      <c r="F949" s="2"/>
      <c r="G949" s="110"/>
      <c r="H949" s="110"/>
      <c r="I949" s="110"/>
      <c r="J949" s="110"/>
      <c r="K949" s="110"/>
      <c r="L949" s="2"/>
      <c r="M949" s="110"/>
      <c r="N949" s="112"/>
      <c r="O949" s="110"/>
      <c r="P949" s="2"/>
      <c r="Q949" s="2"/>
      <c r="R949" s="2"/>
      <c r="S949" s="110"/>
      <c r="T949" s="2"/>
      <c r="U949" s="2"/>
      <c r="V949" s="2"/>
      <c r="W949" s="110"/>
      <c r="X949" s="2"/>
      <c r="Y949" s="2"/>
      <c r="Z949" s="2"/>
      <c r="AA949" s="103"/>
      <c r="AB949" s="2"/>
      <c r="AC949" s="110"/>
      <c r="AD949" s="112"/>
      <c r="AE949" s="110"/>
      <c r="AF949" s="2"/>
      <c r="AG949" s="110"/>
      <c r="AH949" s="112"/>
      <c r="AI949" s="110"/>
      <c r="AJ949" s="110"/>
      <c r="AL949" s="3"/>
      <c r="AM949" s="3"/>
    </row>
    <row r="950" spans="1:39" ht="46.15" customHeight="1" x14ac:dyDescent="0.2">
      <c r="A950" s="86"/>
      <c r="B950" s="105" t="s">
        <v>46</v>
      </c>
      <c r="C950" s="103">
        <f t="shared" ref="C950:AH950" si="587">C951</f>
        <v>971845.85738100007</v>
      </c>
      <c r="D950" s="103">
        <f t="shared" si="587"/>
        <v>36093.298971000004</v>
      </c>
      <c r="E950" s="103">
        <f t="shared" si="587"/>
        <v>198104.78167000003</v>
      </c>
      <c r="F950" s="103">
        <f t="shared" si="587"/>
        <v>198104.78167000003</v>
      </c>
      <c r="G950" s="103">
        <f t="shared" si="587"/>
        <v>173.13195999999999</v>
      </c>
      <c r="H950" s="103">
        <f t="shared" si="587"/>
        <v>0</v>
      </c>
      <c r="I950" s="103">
        <f t="shared" si="587"/>
        <v>173.13195999999999</v>
      </c>
      <c r="J950" s="103">
        <f t="shared" si="587"/>
        <v>0</v>
      </c>
      <c r="K950" s="103">
        <f t="shared" si="587"/>
        <v>0</v>
      </c>
      <c r="L950" s="103">
        <f t="shared" si="587"/>
        <v>0</v>
      </c>
      <c r="M950" s="103">
        <f t="shared" si="587"/>
        <v>0</v>
      </c>
      <c r="N950" s="103">
        <f t="shared" si="587"/>
        <v>0</v>
      </c>
      <c r="O950" s="103">
        <f t="shared" si="587"/>
        <v>391092.29331000004</v>
      </c>
      <c r="P950" s="103">
        <f t="shared" si="587"/>
        <v>30957</v>
      </c>
      <c r="Q950" s="103">
        <f t="shared" si="587"/>
        <v>306880.59999999998</v>
      </c>
      <c r="R950" s="103">
        <f t="shared" si="587"/>
        <v>53254.693309999995</v>
      </c>
      <c r="S950" s="103">
        <f t="shared" si="587"/>
        <v>368232.18051159999</v>
      </c>
      <c r="T950" s="103">
        <f t="shared" si="587"/>
        <v>30956.999989999997</v>
      </c>
      <c r="U950" s="103">
        <f t="shared" si="587"/>
        <v>285806.28539229999</v>
      </c>
      <c r="V950" s="103">
        <f t="shared" si="587"/>
        <v>51468.891889300001</v>
      </c>
      <c r="W950" s="103">
        <f t="shared" si="587"/>
        <v>324403.34386000002</v>
      </c>
      <c r="X950" s="103">
        <f t="shared" si="587"/>
        <v>30956.999989999997</v>
      </c>
      <c r="Y950" s="103">
        <f t="shared" si="587"/>
        <v>242284.05075230001</v>
      </c>
      <c r="Z950" s="103">
        <f t="shared" si="587"/>
        <v>51162.289877700001</v>
      </c>
      <c r="AA950" s="103">
        <f t="shared" si="587"/>
        <v>-1.5999999583016233E-6</v>
      </c>
      <c r="AB950" s="103">
        <f t="shared" si="587"/>
        <v>0</v>
      </c>
      <c r="AC950" s="103">
        <f t="shared" si="587"/>
        <v>0</v>
      </c>
      <c r="AD950" s="103">
        <f t="shared" si="587"/>
        <v>-1.5999999583016233E-6</v>
      </c>
      <c r="AE950" s="103">
        <f t="shared" si="587"/>
        <v>43655.704689999999</v>
      </c>
      <c r="AF950" s="103">
        <f t="shared" si="587"/>
        <v>1.1672199999999999</v>
      </c>
      <c r="AG950" s="103">
        <f t="shared" si="587"/>
        <v>43348.387130000003</v>
      </c>
      <c r="AH950" s="103">
        <f t="shared" si="587"/>
        <v>306.15034000000003</v>
      </c>
      <c r="AI950" s="103"/>
      <c r="AJ950" s="103"/>
      <c r="AL950" s="3"/>
      <c r="AM950" s="3"/>
    </row>
    <row r="951" spans="1:39" ht="55.5" customHeight="1" x14ac:dyDescent="0.2">
      <c r="A951" s="86"/>
      <c r="B951" s="162" t="s">
        <v>88</v>
      </c>
      <c r="C951" s="14">
        <f t="shared" ref="C951:AH951" si="588">SUM(C952,C1003)</f>
        <v>971845.85738100007</v>
      </c>
      <c r="D951" s="14">
        <f t="shared" si="588"/>
        <v>36093.298971000004</v>
      </c>
      <c r="E951" s="14">
        <f t="shared" si="588"/>
        <v>198104.78167000003</v>
      </c>
      <c r="F951" s="14">
        <f t="shared" si="588"/>
        <v>198104.78167000003</v>
      </c>
      <c r="G951" s="14">
        <f t="shared" si="588"/>
        <v>173.13195999999999</v>
      </c>
      <c r="H951" s="14">
        <f t="shared" si="588"/>
        <v>0</v>
      </c>
      <c r="I951" s="14">
        <f t="shared" si="588"/>
        <v>173.13195999999999</v>
      </c>
      <c r="J951" s="14">
        <f t="shared" si="588"/>
        <v>0</v>
      </c>
      <c r="K951" s="14">
        <f t="shared" si="588"/>
        <v>0</v>
      </c>
      <c r="L951" s="14">
        <f t="shared" si="588"/>
        <v>0</v>
      </c>
      <c r="M951" s="14">
        <f t="shared" si="588"/>
        <v>0</v>
      </c>
      <c r="N951" s="14">
        <f t="shared" si="588"/>
        <v>0</v>
      </c>
      <c r="O951" s="14">
        <f t="shared" si="588"/>
        <v>391092.29331000004</v>
      </c>
      <c r="P951" s="14">
        <f t="shared" si="588"/>
        <v>30957</v>
      </c>
      <c r="Q951" s="14">
        <f t="shared" si="588"/>
        <v>306880.59999999998</v>
      </c>
      <c r="R951" s="14">
        <f t="shared" si="588"/>
        <v>53254.693309999995</v>
      </c>
      <c r="S951" s="14">
        <f t="shared" si="588"/>
        <v>368232.18051159999</v>
      </c>
      <c r="T951" s="14">
        <f t="shared" si="588"/>
        <v>30956.999989999997</v>
      </c>
      <c r="U951" s="14">
        <f t="shared" si="588"/>
        <v>285806.28539229999</v>
      </c>
      <c r="V951" s="14">
        <f t="shared" si="588"/>
        <v>51468.891889300001</v>
      </c>
      <c r="W951" s="14">
        <f t="shared" si="588"/>
        <v>324403.34386000002</v>
      </c>
      <c r="X951" s="14">
        <f t="shared" si="588"/>
        <v>30956.999989999997</v>
      </c>
      <c r="Y951" s="14">
        <f t="shared" si="588"/>
        <v>242284.05075230001</v>
      </c>
      <c r="Z951" s="14">
        <f t="shared" si="588"/>
        <v>51162.289877700001</v>
      </c>
      <c r="AA951" s="14">
        <f t="shared" si="588"/>
        <v>-1.5999999583016233E-6</v>
      </c>
      <c r="AB951" s="14">
        <f t="shared" si="588"/>
        <v>0</v>
      </c>
      <c r="AC951" s="14">
        <f t="shared" si="588"/>
        <v>0</v>
      </c>
      <c r="AD951" s="14">
        <f t="shared" si="588"/>
        <v>-1.5999999583016233E-6</v>
      </c>
      <c r="AE951" s="14">
        <f t="shared" si="588"/>
        <v>43655.704689999999</v>
      </c>
      <c r="AF951" s="14">
        <f t="shared" si="588"/>
        <v>1.1672199999999999</v>
      </c>
      <c r="AG951" s="14">
        <f t="shared" si="588"/>
        <v>43348.387130000003</v>
      </c>
      <c r="AH951" s="14">
        <f t="shared" si="588"/>
        <v>306.15034000000003</v>
      </c>
      <c r="AI951" s="14"/>
      <c r="AJ951" s="14"/>
      <c r="AL951" s="3"/>
      <c r="AM951" s="3"/>
    </row>
    <row r="952" spans="1:39" ht="59.25" customHeight="1" x14ac:dyDescent="0.2">
      <c r="A952" s="86"/>
      <c r="B952" s="162" t="s">
        <v>68</v>
      </c>
      <c r="C952" s="14">
        <f>C953+C958+C963+C968+C973+C978+C983+C988+C993+C998</f>
        <v>729942.16080100008</v>
      </c>
      <c r="D952" s="14">
        <f t="shared" ref="D952:AH952" si="589">D953+D958+D963+D968+D973+D978+D983+D988+D993+D998</f>
        <v>28949.167421000002</v>
      </c>
      <c r="E952" s="14">
        <f t="shared" si="589"/>
        <v>197069.94615000003</v>
      </c>
      <c r="F952" s="14">
        <f t="shared" si="589"/>
        <v>197069.94615000003</v>
      </c>
      <c r="G952" s="14">
        <f t="shared" si="589"/>
        <v>173.13195999999999</v>
      </c>
      <c r="H952" s="14">
        <f t="shared" si="589"/>
        <v>0</v>
      </c>
      <c r="I952" s="14">
        <f t="shared" si="589"/>
        <v>173.13195999999999</v>
      </c>
      <c r="J952" s="14">
        <f t="shared" si="589"/>
        <v>0</v>
      </c>
      <c r="K952" s="14">
        <f t="shared" si="589"/>
        <v>0</v>
      </c>
      <c r="L952" s="14">
        <f t="shared" si="589"/>
        <v>0</v>
      </c>
      <c r="M952" s="14">
        <f t="shared" si="589"/>
        <v>0</v>
      </c>
      <c r="N952" s="14">
        <f t="shared" si="589"/>
        <v>0</v>
      </c>
      <c r="O952" s="14">
        <f t="shared" si="589"/>
        <v>172677.09331000003</v>
      </c>
      <c r="P952" s="14">
        <f t="shared" si="589"/>
        <v>0</v>
      </c>
      <c r="Q952" s="14">
        <f t="shared" si="589"/>
        <v>161294.6</v>
      </c>
      <c r="R952" s="14">
        <f t="shared" si="589"/>
        <v>11382.49331</v>
      </c>
      <c r="S952" s="14">
        <f t="shared" si="589"/>
        <v>163892.76938999997</v>
      </c>
      <c r="T952" s="14">
        <f t="shared" si="589"/>
        <v>0</v>
      </c>
      <c r="U952" s="14">
        <f t="shared" si="589"/>
        <v>153219.26272229996</v>
      </c>
      <c r="V952" s="14">
        <f t="shared" si="589"/>
        <v>10673.5034277</v>
      </c>
      <c r="W952" s="14">
        <f t="shared" si="589"/>
        <v>120063.93273999999</v>
      </c>
      <c r="X952" s="14">
        <f t="shared" si="589"/>
        <v>0</v>
      </c>
      <c r="Y952" s="14">
        <f t="shared" si="589"/>
        <v>109697.02808230001</v>
      </c>
      <c r="Z952" s="14">
        <f t="shared" si="589"/>
        <v>10366.901417699999</v>
      </c>
      <c r="AA952" s="14">
        <f t="shared" si="589"/>
        <v>6.0396132539608516E-14</v>
      </c>
      <c r="AB952" s="14">
        <f t="shared" si="589"/>
        <v>0</v>
      </c>
      <c r="AC952" s="14">
        <f t="shared" si="589"/>
        <v>0</v>
      </c>
      <c r="AD952" s="14">
        <f t="shared" si="589"/>
        <v>6.0396132539608516E-14</v>
      </c>
      <c r="AE952" s="14">
        <f t="shared" si="589"/>
        <v>43655.704689999999</v>
      </c>
      <c r="AF952" s="14">
        <f t="shared" si="589"/>
        <v>1.1672199999999999</v>
      </c>
      <c r="AG952" s="14">
        <f t="shared" si="589"/>
        <v>43348.387130000003</v>
      </c>
      <c r="AH952" s="14">
        <f t="shared" si="589"/>
        <v>306.15034000000003</v>
      </c>
      <c r="AI952" s="14"/>
      <c r="AJ952" s="14"/>
      <c r="AL952" s="3"/>
      <c r="AM952" s="3"/>
    </row>
    <row r="953" spans="1:39" ht="62.25" customHeight="1" x14ac:dyDescent="0.2">
      <c r="A953" s="86">
        <v>164</v>
      </c>
      <c r="B953" s="107" t="s">
        <v>265</v>
      </c>
      <c r="C953" s="24">
        <v>44163.799380000004</v>
      </c>
      <c r="D953" s="24">
        <f>SUM(D954:D957)</f>
        <v>1191.04</v>
      </c>
      <c r="E953" s="24">
        <v>36189.275000000001</v>
      </c>
      <c r="F953" s="24">
        <v>36189.275000000001</v>
      </c>
      <c r="G953" s="108">
        <f t="shared" ref="G953:G977" si="590">H953+I953+J953</f>
        <v>0</v>
      </c>
      <c r="H953" s="108">
        <f>SUM(H954:H957)</f>
        <v>0</v>
      </c>
      <c r="I953" s="108">
        <f>SUM(I954:I957)</f>
        <v>0</v>
      </c>
      <c r="J953" s="108">
        <f>SUM(J954:J957)</f>
        <v>0</v>
      </c>
      <c r="K953" s="108">
        <f t="shared" ref="K953:K977" si="591">L953+M953+N953</f>
        <v>0</v>
      </c>
      <c r="L953" s="24">
        <f>SUM(L954:L957)</f>
        <v>0</v>
      </c>
      <c r="M953" s="24">
        <f>SUM(M954:M957)</f>
        <v>0</v>
      </c>
      <c r="N953" s="24">
        <f>SUM(N954:N957)</f>
        <v>0</v>
      </c>
      <c r="O953" s="108">
        <f t="shared" ref="O953:O977" si="592">P953+Q953+R953</f>
        <v>6024.1</v>
      </c>
      <c r="P953" s="24">
        <v>0</v>
      </c>
      <c r="Q953" s="24">
        <v>6000</v>
      </c>
      <c r="R953" s="24">
        <v>24.1</v>
      </c>
      <c r="S953" s="110">
        <f>SUM(T953,U953,V953)</f>
        <v>2051.4859999999999</v>
      </c>
      <c r="T953" s="2">
        <v>0</v>
      </c>
      <c r="U953" s="2">
        <v>2043.2800500000001</v>
      </c>
      <c r="V953" s="2">
        <v>8.2059500000000014</v>
      </c>
      <c r="W953" s="29">
        <f>SUM(X953,Y953,Z953)</f>
        <v>2051.4859999999999</v>
      </c>
      <c r="X953" s="111">
        <v>0</v>
      </c>
      <c r="Y953" s="111">
        <v>2043.2800499999998</v>
      </c>
      <c r="Z953" s="111">
        <v>8.2059500000000014</v>
      </c>
      <c r="AA953" s="103">
        <f t="shared" ref="AA953:AA977" si="593">SUM(AB953:AD953)</f>
        <v>0</v>
      </c>
      <c r="AB953" s="2">
        <f t="shared" ref="AB953:AB977" si="594">SUM(X953,H953)-SUM(L953)-SUM(T953,-AF953)</f>
        <v>0</v>
      </c>
      <c r="AC953" s="110">
        <f t="shared" ref="AC953:AD968" si="595">SUM(Y953,I953)-SUM(M953)-SUM(U953,-AG953)</f>
        <v>0</v>
      </c>
      <c r="AD953" s="112">
        <f t="shared" si="595"/>
        <v>0</v>
      </c>
      <c r="AE953" s="29">
        <f t="shared" ref="AE953:AE977" si="596">AF953+AG953+AH953</f>
        <v>0</v>
      </c>
      <c r="AF953" s="111">
        <f>SUM(AF954:AF957)</f>
        <v>0</v>
      </c>
      <c r="AG953" s="29">
        <f t="shared" ref="AG953:AH953" si="597">SUM(AG954:AG957)</f>
        <v>0</v>
      </c>
      <c r="AH953" s="113">
        <f t="shared" si="597"/>
        <v>0</v>
      </c>
      <c r="AI953" s="29" t="s">
        <v>121</v>
      </c>
      <c r="AJ953" s="29" t="s">
        <v>121</v>
      </c>
      <c r="AL953" s="3"/>
      <c r="AM953" s="3"/>
    </row>
    <row r="954" spans="1:39" ht="19.899999999999999" customHeight="1" x14ac:dyDescent="0.2">
      <c r="A954" s="86"/>
      <c r="B954" s="114" t="s">
        <v>24</v>
      </c>
      <c r="C954" s="2">
        <v>0</v>
      </c>
      <c r="D954" s="2">
        <f>C954</f>
        <v>0</v>
      </c>
      <c r="E954" s="2">
        <v>0</v>
      </c>
      <c r="F954" s="2">
        <v>0</v>
      </c>
      <c r="G954" s="110">
        <f t="shared" si="590"/>
        <v>0</v>
      </c>
      <c r="H954" s="110"/>
      <c r="I954" s="110"/>
      <c r="J954" s="110"/>
      <c r="K954" s="110">
        <f t="shared" si="591"/>
        <v>0</v>
      </c>
      <c r="L954" s="2"/>
      <c r="M954" s="110"/>
      <c r="N954" s="112"/>
      <c r="O954" s="110">
        <f t="shared" si="592"/>
        <v>0</v>
      </c>
      <c r="P954" s="2">
        <v>0</v>
      </c>
      <c r="Q954" s="2">
        <v>0</v>
      </c>
      <c r="R954" s="2">
        <v>0</v>
      </c>
      <c r="S954" s="110">
        <v>0</v>
      </c>
      <c r="T954" s="2" t="s">
        <v>128</v>
      </c>
      <c r="U954" s="2" t="s">
        <v>128</v>
      </c>
      <c r="V954" s="2" t="s">
        <v>128</v>
      </c>
      <c r="W954" s="110">
        <v>0</v>
      </c>
      <c r="X954" s="2" t="s">
        <v>128</v>
      </c>
      <c r="Y954" s="2" t="s">
        <v>128</v>
      </c>
      <c r="Z954" s="2" t="s">
        <v>128</v>
      </c>
      <c r="AA954" s="103">
        <f t="shared" si="593"/>
        <v>0</v>
      </c>
      <c r="AB954" s="2">
        <f t="shared" si="594"/>
        <v>0</v>
      </c>
      <c r="AC954" s="110">
        <f t="shared" si="595"/>
        <v>0</v>
      </c>
      <c r="AD954" s="112">
        <f t="shared" si="595"/>
        <v>0</v>
      </c>
      <c r="AE954" s="110">
        <f t="shared" si="596"/>
        <v>0</v>
      </c>
      <c r="AF954" s="2">
        <v>0</v>
      </c>
      <c r="AG954" s="110">
        <v>0</v>
      </c>
      <c r="AH954" s="112">
        <v>0</v>
      </c>
      <c r="AI954" s="110"/>
      <c r="AJ954" s="110"/>
      <c r="AL954" s="3"/>
      <c r="AM954" s="3"/>
    </row>
    <row r="955" spans="1:39" ht="19.899999999999999" customHeight="1" x14ac:dyDescent="0.2">
      <c r="A955" s="86"/>
      <c r="B955" s="114" t="s">
        <v>25</v>
      </c>
      <c r="C955" s="2">
        <v>39356.417379999999</v>
      </c>
      <c r="D955" s="2"/>
      <c r="E955" s="2">
        <v>35589.281999999999</v>
      </c>
      <c r="F955" s="2">
        <v>35589.281999999999</v>
      </c>
      <c r="G955" s="110">
        <f t="shared" si="590"/>
        <v>0</v>
      </c>
      <c r="H955" s="110"/>
      <c r="I955" s="110"/>
      <c r="J955" s="110"/>
      <c r="K955" s="110">
        <f t="shared" si="591"/>
        <v>0</v>
      </c>
      <c r="L955" s="2"/>
      <c r="M955" s="110"/>
      <c r="N955" s="112"/>
      <c r="O955" s="110">
        <f t="shared" si="592"/>
        <v>3767.1353800000002</v>
      </c>
      <c r="P955" s="2">
        <v>0</v>
      </c>
      <c r="Q955" s="2">
        <v>3752.0668384800001</v>
      </c>
      <c r="R955" s="2">
        <v>15.068541520000002</v>
      </c>
      <c r="S955" s="110">
        <v>1551.4860000000001</v>
      </c>
      <c r="T955" s="2" t="s">
        <v>128</v>
      </c>
      <c r="U955" s="2">
        <v>1545.2800500000001</v>
      </c>
      <c r="V955" s="2">
        <v>6.2059500000000005</v>
      </c>
      <c r="W955" s="110">
        <v>1551.4860000000001</v>
      </c>
      <c r="X955" s="2" t="s">
        <v>128</v>
      </c>
      <c r="Y955" s="2">
        <v>1545.2800499999998</v>
      </c>
      <c r="Z955" s="2">
        <v>6.2059500000000005</v>
      </c>
      <c r="AA955" s="103">
        <f t="shared" si="593"/>
        <v>0</v>
      </c>
      <c r="AB955" s="2">
        <f t="shared" si="594"/>
        <v>0</v>
      </c>
      <c r="AC955" s="110">
        <f t="shared" si="595"/>
        <v>0</v>
      </c>
      <c r="AD955" s="112">
        <f t="shared" si="595"/>
        <v>0</v>
      </c>
      <c r="AE955" s="110">
        <f t="shared" si="596"/>
        <v>0</v>
      </c>
      <c r="AF955" s="2">
        <v>0</v>
      </c>
      <c r="AG955" s="110">
        <v>0</v>
      </c>
      <c r="AH955" s="112">
        <v>0</v>
      </c>
      <c r="AI955" s="110"/>
      <c r="AJ955" s="110"/>
      <c r="AL955" s="3"/>
      <c r="AM955" s="3"/>
    </row>
    <row r="956" spans="1:39" ht="19.899999999999999" customHeight="1" x14ac:dyDescent="0.2">
      <c r="A956" s="86"/>
      <c r="B956" s="114" t="s">
        <v>26</v>
      </c>
      <c r="C956" s="2">
        <v>3956.1379999999999</v>
      </c>
      <c r="D956" s="2"/>
      <c r="E956" s="2">
        <v>0</v>
      </c>
      <c r="F956" s="2">
        <v>0</v>
      </c>
      <c r="G956" s="110">
        <f t="shared" si="590"/>
        <v>0</v>
      </c>
      <c r="H956" s="110"/>
      <c r="I956" s="110"/>
      <c r="J956" s="110"/>
      <c r="K956" s="110">
        <f t="shared" si="591"/>
        <v>0</v>
      </c>
      <c r="L956" s="2"/>
      <c r="M956" s="110"/>
      <c r="N956" s="112"/>
      <c r="O956" s="110">
        <f t="shared" si="592"/>
        <v>2005.7136200000002</v>
      </c>
      <c r="P956" s="2">
        <v>0</v>
      </c>
      <c r="Q956" s="2">
        <v>1997.6871655200002</v>
      </c>
      <c r="R956" s="2">
        <v>8.0264544800000017</v>
      </c>
      <c r="S956" s="110">
        <v>500</v>
      </c>
      <c r="T956" s="2" t="s">
        <v>128</v>
      </c>
      <c r="U956" s="2">
        <v>498</v>
      </c>
      <c r="V956" s="2">
        <v>2</v>
      </c>
      <c r="W956" s="110">
        <v>500</v>
      </c>
      <c r="X956" s="2" t="s">
        <v>128</v>
      </c>
      <c r="Y956" s="2">
        <v>498</v>
      </c>
      <c r="Z956" s="2">
        <v>2</v>
      </c>
      <c r="AA956" s="103">
        <f t="shared" si="593"/>
        <v>0</v>
      </c>
      <c r="AB956" s="2">
        <f t="shared" si="594"/>
        <v>0</v>
      </c>
      <c r="AC956" s="110">
        <f t="shared" si="595"/>
        <v>0</v>
      </c>
      <c r="AD956" s="112">
        <f t="shared" si="595"/>
        <v>0</v>
      </c>
      <c r="AE956" s="110">
        <f t="shared" si="596"/>
        <v>0</v>
      </c>
      <c r="AF956" s="2">
        <v>0</v>
      </c>
      <c r="AG956" s="110">
        <v>0</v>
      </c>
      <c r="AH956" s="112">
        <v>0</v>
      </c>
      <c r="AI956" s="110"/>
      <c r="AJ956" s="110"/>
      <c r="AL956" s="3"/>
      <c r="AM956" s="3"/>
    </row>
    <row r="957" spans="1:39" ht="19.899999999999999" customHeight="1" x14ac:dyDescent="0.2">
      <c r="A957" s="86"/>
      <c r="B957" s="114" t="s">
        <v>27</v>
      </c>
      <c r="C957" s="2">
        <v>851.24399999999991</v>
      </c>
      <c r="D957" s="2">
        <v>1191.04</v>
      </c>
      <c r="E957" s="2">
        <v>599.99299999999994</v>
      </c>
      <c r="F957" s="2">
        <v>599.99299999999994</v>
      </c>
      <c r="G957" s="110">
        <f t="shared" si="590"/>
        <v>0</v>
      </c>
      <c r="H957" s="110"/>
      <c r="I957" s="110"/>
      <c r="J957" s="110"/>
      <c r="K957" s="110">
        <f t="shared" si="591"/>
        <v>0</v>
      </c>
      <c r="L957" s="2"/>
      <c r="M957" s="110"/>
      <c r="N957" s="112"/>
      <c r="O957" s="110">
        <f t="shared" si="592"/>
        <v>251.251</v>
      </c>
      <c r="P957" s="2">
        <v>0</v>
      </c>
      <c r="Q957" s="2">
        <v>250.24599599999999</v>
      </c>
      <c r="R957" s="2">
        <v>1.005004</v>
      </c>
      <c r="S957" s="110">
        <f>SUM(T957:V957)</f>
        <v>0</v>
      </c>
      <c r="T957" s="2">
        <f>SUM(T953)-SUM(T954:T956)</f>
        <v>0</v>
      </c>
      <c r="U957" s="2">
        <f>SUM(U953)-SUM(U954:U956)</f>
        <v>0</v>
      </c>
      <c r="V957" s="2">
        <f>SUM(V953)-SUM(V954:V956)</f>
        <v>0</v>
      </c>
      <c r="W957" s="110">
        <f>SUM(X957:Z957)</f>
        <v>0</v>
      </c>
      <c r="X957" s="2">
        <f>SUM(X953)-SUM(X954:X956)</f>
        <v>0</v>
      </c>
      <c r="Y957" s="2">
        <f>SUM(Y953)-SUM(Y954:Y956)</f>
        <v>0</v>
      </c>
      <c r="Z957" s="2">
        <f>SUM(Z953)-SUM(Z954:Z956)</f>
        <v>0</v>
      </c>
      <c r="AA957" s="103">
        <f t="shared" si="593"/>
        <v>0</v>
      </c>
      <c r="AB957" s="2">
        <f t="shared" si="594"/>
        <v>0</v>
      </c>
      <c r="AC957" s="110">
        <f t="shared" si="595"/>
        <v>0</v>
      </c>
      <c r="AD957" s="112">
        <f t="shared" si="595"/>
        <v>0</v>
      </c>
      <c r="AE957" s="110">
        <f t="shared" si="596"/>
        <v>0</v>
      </c>
      <c r="AF957" s="2">
        <v>0</v>
      </c>
      <c r="AG957" s="110">
        <v>0</v>
      </c>
      <c r="AH957" s="112">
        <v>0</v>
      </c>
      <c r="AI957" s="110"/>
      <c r="AJ957" s="110"/>
      <c r="AL957" s="3"/>
      <c r="AM957" s="3"/>
    </row>
    <row r="958" spans="1:39" ht="62.25" customHeight="1" x14ac:dyDescent="0.2">
      <c r="A958" s="86">
        <v>165</v>
      </c>
      <c r="B958" s="107" t="s">
        <v>266</v>
      </c>
      <c r="C958" s="24">
        <v>354524.42018000002</v>
      </c>
      <c r="D958" s="24">
        <f>SUM(D959:D962)</f>
        <v>20213.50518</v>
      </c>
      <c r="E958" s="24">
        <v>378.84424000000001</v>
      </c>
      <c r="F958" s="24">
        <v>378.84424000000001</v>
      </c>
      <c r="G958" s="108">
        <f t="shared" si="590"/>
        <v>0</v>
      </c>
      <c r="H958" s="108">
        <f>SUM(H959:H962)</f>
        <v>0</v>
      </c>
      <c r="I958" s="108">
        <f>SUM(I959:I962)</f>
        <v>0</v>
      </c>
      <c r="J958" s="108">
        <f>SUM(J959:J962)</f>
        <v>0</v>
      </c>
      <c r="K958" s="108">
        <f t="shared" si="591"/>
        <v>0</v>
      </c>
      <c r="L958" s="24">
        <f>SUM(L959:L962)</f>
        <v>0</v>
      </c>
      <c r="M958" s="24">
        <f>SUM(M959:M962)</f>
        <v>0</v>
      </c>
      <c r="N958" s="24">
        <f>SUM(N959:N962)</f>
        <v>0</v>
      </c>
      <c r="O958" s="108">
        <f t="shared" si="592"/>
        <v>50069.2</v>
      </c>
      <c r="P958" s="24">
        <v>0</v>
      </c>
      <c r="Q958" s="24">
        <v>49969</v>
      </c>
      <c r="R958" s="24">
        <v>100.19999999999999</v>
      </c>
      <c r="S958" s="110">
        <f>SUM(T958,U958,V958)</f>
        <v>48893.112289999997</v>
      </c>
      <c r="T958" s="2">
        <v>0</v>
      </c>
      <c r="U958" s="2">
        <v>48576.483899999999</v>
      </c>
      <c r="V958" s="2">
        <v>316.62838999999997</v>
      </c>
      <c r="W958" s="29">
        <f>SUM(X958,Y958,Z958)</f>
        <v>5239.0264899999993</v>
      </c>
      <c r="X958" s="111">
        <v>0</v>
      </c>
      <c r="Y958" s="111">
        <v>5228.5484399999996</v>
      </c>
      <c r="Z958" s="111">
        <v>10.47805</v>
      </c>
      <c r="AA958" s="103">
        <f t="shared" si="593"/>
        <v>6.0396132539608516E-14</v>
      </c>
      <c r="AB958" s="2">
        <f t="shared" si="594"/>
        <v>0</v>
      </c>
      <c r="AC958" s="110">
        <f t="shared" si="595"/>
        <v>0</v>
      </c>
      <c r="AD958" s="112">
        <f t="shared" si="595"/>
        <v>6.0396132539608516E-14</v>
      </c>
      <c r="AE958" s="29">
        <f t="shared" si="596"/>
        <v>43654.085800000001</v>
      </c>
      <c r="AF958" s="111">
        <f>SUM(AF959:AF962)</f>
        <v>0</v>
      </c>
      <c r="AG958" s="29">
        <f t="shared" ref="AG958:AH958" si="598">SUM(AG959:AG962)</f>
        <v>43347.935460000001</v>
      </c>
      <c r="AH958" s="113">
        <f t="shared" si="598"/>
        <v>306.15034000000003</v>
      </c>
      <c r="AI958" s="29"/>
      <c r="AJ958" s="29"/>
      <c r="AL958" s="3"/>
      <c r="AM958" s="3"/>
    </row>
    <row r="959" spans="1:39" ht="19.899999999999999" customHeight="1" x14ac:dyDescent="0.2">
      <c r="A959" s="86"/>
      <c r="B959" s="114" t="s">
        <v>24</v>
      </c>
      <c r="C959" s="2">
        <v>5488.7960899999998</v>
      </c>
      <c r="D959" s="2">
        <f>C959</f>
        <v>5488.7960899999998</v>
      </c>
      <c r="E959" s="2">
        <v>378.84424000000001</v>
      </c>
      <c r="F959" s="2">
        <v>378.84424000000001</v>
      </c>
      <c r="G959" s="110">
        <f t="shared" si="590"/>
        <v>0</v>
      </c>
      <c r="H959" s="110"/>
      <c r="I959" s="110"/>
      <c r="J959" s="110"/>
      <c r="K959" s="110">
        <f t="shared" si="591"/>
        <v>0</v>
      </c>
      <c r="L959" s="2"/>
      <c r="M959" s="110"/>
      <c r="N959" s="112"/>
      <c r="O959" s="110">
        <f t="shared" si="592"/>
        <v>5109.9518499999986</v>
      </c>
      <c r="P959" s="2">
        <v>0</v>
      </c>
      <c r="Q959" s="2">
        <v>5099.7319462999985</v>
      </c>
      <c r="R959" s="2">
        <v>10.2199037</v>
      </c>
      <c r="S959" s="110">
        <v>5109.7195300000003</v>
      </c>
      <c r="T959" s="2" t="s">
        <v>128</v>
      </c>
      <c r="U959" s="2">
        <v>5099.5000899999995</v>
      </c>
      <c r="V959" s="2">
        <v>10.219440000000001</v>
      </c>
      <c r="W959" s="110">
        <v>5109.7195300000003</v>
      </c>
      <c r="X959" s="2" t="s">
        <v>128</v>
      </c>
      <c r="Y959" s="2">
        <v>5099.5000899999995</v>
      </c>
      <c r="Z959" s="2">
        <v>10.219439999999999</v>
      </c>
      <c r="AA959" s="103">
        <f t="shared" si="593"/>
        <v>0</v>
      </c>
      <c r="AB959" s="2">
        <f t="shared" si="594"/>
        <v>0</v>
      </c>
      <c r="AC959" s="110">
        <f t="shared" si="595"/>
        <v>0</v>
      </c>
      <c r="AD959" s="112">
        <f t="shared" si="595"/>
        <v>0</v>
      </c>
      <c r="AE959" s="110">
        <f t="shared" si="596"/>
        <v>0</v>
      </c>
      <c r="AF959" s="2">
        <v>0</v>
      </c>
      <c r="AG959" s="110">
        <v>0</v>
      </c>
      <c r="AH959" s="112">
        <v>0</v>
      </c>
      <c r="AI959" s="110"/>
      <c r="AJ959" s="110"/>
      <c r="AL959" s="3"/>
      <c r="AM959" s="3"/>
    </row>
    <row r="960" spans="1:39" ht="19.899999999999999" customHeight="1" x14ac:dyDescent="0.2">
      <c r="A960" s="86"/>
      <c r="B960" s="114" t="s">
        <v>25</v>
      </c>
      <c r="C960" s="2">
        <v>316540.24199999997</v>
      </c>
      <c r="D960" s="2"/>
      <c r="E960" s="2">
        <v>0</v>
      </c>
      <c r="F960" s="2">
        <v>0</v>
      </c>
      <c r="G960" s="110">
        <f t="shared" si="590"/>
        <v>0</v>
      </c>
      <c r="H960" s="110"/>
      <c r="I960" s="110"/>
      <c r="J960" s="110"/>
      <c r="K960" s="110">
        <f t="shared" si="591"/>
        <v>0</v>
      </c>
      <c r="L960" s="2"/>
      <c r="M960" s="110"/>
      <c r="N960" s="112"/>
      <c r="O960" s="110">
        <f t="shared" si="592"/>
        <v>40080.720130000009</v>
      </c>
      <c r="P960" s="2">
        <v>0</v>
      </c>
      <c r="Q960" s="2">
        <v>40000.497089740005</v>
      </c>
      <c r="R960" s="2">
        <v>80.223040259999991</v>
      </c>
      <c r="S960" s="110">
        <v>40066.757080000003</v>
      </c>
      <c r="T960" s="2" t="s">
        <v>128</v>
      </c>
      <c r="U960" s="2">
        <v>39986.623570000003</v>
      </c>
      <c r="V960" s="2">
        <v>80.133510000000001</v>
      </c>
      <c r="W960" s="110">
        <v>0</v>
      </c>
      <c r="X960" s="2" t="s">
        <v>128</v>
      </c>
      <c r="Y960" s="2" t="s">
        <v>128</v>
      </c>
      <c r="Z960" s="2" t="s">
        <v>128</v>
      </c>
      <c r="AA960" s="103">
        <f t="shared" si="593"/>
        <v>0</v>
      </c>
      <c r="AB960" s="2">
        <f t="shared" si="594"/>
        <v>0</v>
      </c>
      <c r="AC960" s="110">
        <f t="shared" si="595"/>
        <v>0</v>
      </c>
      <c r="AD960" s="112">
        <f t="shared" si="595"/>
        <v>0</v>
      </c>
      <c r="AE960" s="110">
        <f t="shared" si="596"/>
        <v>40066.757080000003</v>
      </c>
      <c r="AF960" s="2">
        <v>0</v>
      </c>
      <c r="AG960" s="110">
        <v>39986.623570000003</v>
      </c>
      <c r="AH960" s="112">
        <v>80.133510000000001</v>
      </c>
      <c r="AI960" s="110"/>
      <c r="AJ960" s="110"/>
      <c r="AL960" s="3"/>
      <c r="AM960" s="3"/>
    </row>
    <row r="961" spans="1:39" ht="19.899999999999999" customHeight="1" x14ac:dyDescent="0.2">
      <c r="A961" s="86"/>
      <c r="B961" s="114" t="s">
        <v>26</v>
      </c>
      <c r="C961" s="2">
        <v>17770.672999999999</v>
      </c>
      <c r="D961" s="2"/>
      <c r="E961" s="2">
        <v>0</v>
      </c>
      <c r="F961" s="2">
        <v>0</v>
      </c>
      <c r="G961" s="110">
        <f t="shared" si="590"/>
        <v>0</v>
      </c>
      <c r="H961" s="110"/>
      <c r="I961" s="110"/>
      <c r="J961" s="110"/>
      <c r="K961" s="110">
        <f t="shared" si="591"/>
        <v>0</v>
      </c>
      <c r="L961" s="2"/>
      <c r="M961" s="110"/>
      <c r="N961" s="112"/>
      <c r="O961" s="110">
        <f t="shared" si="592"/>
        <v>0</v>
      </c>
      <c r="P961" s="2">
        <v>0</v>
      </c>
      <c r="Q961" s="2">
        <v>0</v>
      </c>
      <c r="R961" s="2">
        <v>0</v>
      </c>
      <c r="S961" s="110">
        <v>0</v>
      </c>
      <c r="T961" s="2" t="s">
        <v>128</v>
      </c>
      <c r="U961" s="2" t="s">
        <v>128</v>
      </c>
      <c r="V961" s="2" t="s">
        <v>128</v>
      </c>
      <c r="W961" s="110">
        <v>0</v>
      </c>
      <c r="X961" s="2" t="s">
        <v>128</v>
      </c>
      <c r="Y961" s="2" t="s">
        <v>128</v>
      </c>
      <c r="Z961" s="2" t="s">
        <v>128</v>
      </c>
      <c r="AA961" s="103">
        <f t="shared" si="593"/>
        <v>0</v>
      </c>
      <c r="AB961" s="2">
        <f t="shared" si="594"/>
        <v>0</v>
      </c>
      <c r="AC961" s="110">
        <f t="shared" si="595"/>
        <v>0</v>
      </c>
      <c r="AD961" s="112">
        <f t="shared" si="595"/>
        <v>0</v>
      </c>
      <c r="AE961" s="110">
        <f t="shared" si="596"/>
        <v>0</v>
      </c>
      <c r="AF961" s="2">
        <v>0</v>
      </c>
      <c r="AG961" s="110">
        <v>0</v>
      </c>
      <c r="AH961" s="112">
        <v>0</v>
      </c>
      <c r="AI961" s="110"/>
      <c r="AJ961" s="110"/>
      <c r="AL961" s="3"/>
      <c r="AM961" s="3"/>
    </row>
    <row r="962" spans="1:39" ht="19.899999999999999" customHeight="1" x14ac:dyDescent="0.2">
      <c r="A962" s="86"/>
      <c r="B962" s="114" t="s">
        <v>27</v>
      </c>
      <c r="C962" s="2">
        <v>14724.70909</v>
      </c>
      <c r="D962" s="2">
        <f>C962</f>
        <v>14724.70909</v>
      </c>
      <c r="E962" s="2">
        <v>0</v>
      </c>
      <c r="F962" s="2">
        <v>0</v>
      </c>
      <c r="G962" s="110">
        <f t="shared" si="590"/>
        <v>0</v>
      </c>
      <c r="H962" s="110"/>
      <c r="I962" s="110"/>
      <c r="J962" s="110"/>
      <c r="K962" s="110">
        <f t="shared" si="591"/>
        <v>0</v>
      </c>
      <c r="L962" s="2"/>
      <c r="M962" s="110"/>
      <c r="N962" s="112"/>
      <c r="O962" s="110">
        <f t="shared" si="592"/>
        <v>4878.5280199999916</v>
      </c>
      <c r="P962" s="2">
        <v>0</v>
      </c>
      <c r="Q962" s="2">
        <v>4868.7709639599916</v>
      </c>
      <c r="R962" s="2">
        <v>9.7570560400000126</v>
      </c>
      <c r="S962" s="110">
        <f>SUM(T962:V962)</f>
        <v>3716.6356799999944</v>
      </c>
      <c r="T962" s="2">
        <f>SUM(T958)-SUM(T959:T961)</f>
        <v>0</v>
      </c>
      <c r="U962" s="2">
        <f>SUM(U958)-SUM(U959:U961)</f>
        <v>3490.3602399999945</v>
      </c>
      <c r="V962" s="2">
        <f>SUM(V958)-SUM(V959:V961)</f>
        <v>226.27543999999995</v>
      </c>
      <c r="W962" s="110">
        <f>SUM(X962:Z962)</f>
        <v>129.30696000000003</v>
      </c>
      <c r="X962" s="2">
        <f>SUM(X958)-SUM(X959:X961)</f>
        <v>0</v>
      </c>
      <c r="Y962" s="2">
        <f>SUM(Y958)-SUM(Y959:Y961)</f>
        <v>129.04835000000003</v>
      </c>
      <c r="Z962" s="2">
        <f>SUM(Z958)-SUM(Z959:Z961)</f>
        <v>0.25861000000000089</v>
      </c>
      <c r="AA962" s="103">
        <f t="shared" si="593"/>
        <v>5.5102589158195769E-12</v>
      </c>
      <c r="AB962" s="2">
        <f t="shared" si="594"/>
        <v>0</v>
      </c>
      <c r="AC962" s="110">
        <f t="shared" si="595"/>
        <v>5.4569682106375694E-12</v>
      </c>
      <c r="AD962" s="112">
        <f t="shared" si="595"/>
        <v>5.3290705182007514E-14</v>
      </c>
      <c r="AE962" s="110">
        <f t="shared" si="596"/>
        <v>3587.32872</v>
      </c>
      <c r="AF962" s="2">
        <v>0</v>
      </c>
      <c r="AG962" s="110">
        <v>3361.3118899999999</v>
      </c>
      <c r="AH962" s="112">
        <v>226.01683</v>
      </c>
      <c r="AI962" s="110"/>
      <c r="AJ962" s="110"/>
      <c r="AL962" s="3"/>
      <c r="AM962" s="3"/>
    </row>
    <row r="963" spans="1:39" ht="47.25" customHeight="1" x14ac:dyDescent="0.2">
      <c r="A963" s="86">
        <v>166</v>
      </c>
      <c r="B963" s="107" t="s">
        <v>267</v>
      </c>
      <c r="C963" s="24">
        <v>2028.8843899999999</v>
      </c>
      <c r="D963" s="24">
        <f>SUM(D964:D967)</f>
        <v>2028.8843899999997</v>
      </c>
      <c r="E963" s="24">
        <v>496.77409000000006</v>
      </c>
      <c r="F963" s="24">
        <v>496.77409000000006</v>
      </c>
      <c r="G963" s="108">
        <f t="shared" si="590"/>
        <v>0</v>
      </c>
      <c r="H963" s="108">
        <f>SUM(H964:H967)</f>
        <v>0</v>
      </c>
      <c r="I963" s="108">
        <f>SUM(I964:I967)</f>
        <v>0</v>
      </c>
      <c r="J963" s="108">
        <f>SUM(J964:J967)</f>
        <v>0</v>
      </c>
      <c r="K963" s="108">
        <f t="shared" si="591"/>
        <v>0</v>
      </c>
      <c r="L963" s="24">
        <f>SUM(L964:L967)</f>
        <v>0</v>
      </c>
      <c r="M963" s="24">
        <f>SUM(M964:M967)</f>
        <v>0</v>
      </c>
      <c r="N963" s="24">
        <f>SUM(N964:N967)</f>
        <v>0</v>
      </c>
      <c r="O963" s="108">
        <f t="shared" si="592"/>
        <v>10.199999999999909</v>
      </c>
      <c r="P963" s="24">
        <v>0</v>
      </c>
      <c r="Q963" s="24">
        <v>10.099999999999909</v>
      </c>
      <c r="R963" s="24">
        <v>0.1</v>
      </c>
      <c r="S963" s="110">
        <f>SUM(T963,U963,V963)</f>
        <v>0</v>
      </c>
      <c r="T963" s="2">
        <v>0</v>
      </c>
      <c r="U963" s="2">
        <v>0</v>
      </c>
      <c r="V963" s="2">
        <v>0</v>
      </c>
      <c r="W963" s="29">
        <f>SUM(X963,Y963,Z963)</f>
        <v>0</v>
      </c>
      <c r="X963" s="111">
        <v>0</v>
      </c>
      <c r="Y963" s="111">
        <v>0</v>
      </c>
      <c r="Z963" s="111">
        <v>0</v>
      </c>
      <c r="AA963" s="103">
        <f t="shared" si="593"/>
        <v>0</v>
      </c>
      <c r="AB963" s="2">
        <f t="shared" si="594"/>
        <v>0</v>
      </c>
      <c r="AC963" s="110">
        <f t="shared" si="595"/>
        <v>0</v>
      </c>
      <c r="AD963" s="112">
        <f t="shared" si="595"/>
        <v>0</v>
      </c>
      <c r="AE963" s="29">
        <f t="shared" si="596"/>
        <v>0</v>
      </c>
      <c r="AF963" s="111">
        <f>SUM(AF964:AF967)</f>
        <v>0</v>
      </c>
      <c r="AG963" s="29">
        <f t="shared" ref="AG963:AH963" si="599">SUM(AG964:AG967)</f>
        <v>0</v>
      </c>
      <c r="AH963" s="113">
        <f t="shared" si="599"/>
        <v>0</v>
      </c>
      <c r="AI963" s="29"/>
      <c r="AJ963" s="29"/>
      <c r="AL963" s="3"/>
      <c r="AM963" s="3"/>
    </row>
    <row r="964" spans="1:39" ht="19.899999999999999" customHeight="1" x14ac:dyDescent="0.2">
      <c r="A964" s="86"/>
      <c r="B964" s="114" t="s">
        <v>24</v>
      </c>
      <c r="C964" s="2">
        <v>1974.9019999999998</v>
      </c>
      <c r="D964" s="2">
        <f>C964</f>
        <v>1974.9019999999998</v>
      </c>
      <c r="E964" s="2">
        <v>474.90200000000004</v>
      </c>
      <c r="F964" s="2">
        <v>474.90200000000004</v>
      </c>
      <c r="G964" s="110">
        <f t="shared" si="590"/>
        <v>0</v>
      </c>
      <c r="H964" s="110"/>
      <c r="I964" s="110"/>
      <c r="J964" s="110"/>
      <c r="K964" s="110">
        <f t="shared" si="591"/>
        <v>0</v>
      </c>
      <c r="L964" s="2"/>
      <c r="M964" s="110"/>
      <c r="N964" s="112"/>
      <c r="O964" s="110">
        <f t="shared" si="592"/>
        <v>10</v>
      </c>
      <c r="P964" s="2">
        <v>0</v>
      </c>
      <c r="Q964" s="2">
        <v>10</v>
      </c>
      <c r="R964" s="2">
        <v>0</v>
      </c>
      <c r="S964" s="110">
        <v>0</v>
      </c>
      <c r="T964" s="2" t="s">
        <v>128</v>
      </c>
      <c r="U964" s="2" t="s">
        <v>128</v>
      </c>
      <c r="V964" s="2" t="s">
        <v>128</v>
      </c>
      <c r="W964" s="110">
        <v>0</v>
      </c>
      <c r="X964" s="2" t="s">
        <v>128</v>
      </c>
      <c r="Y964" s="2" t="s">
        <v>128</v>
      </c>
      <c r="Z964" s="2" t="s">
        <v>128</v>
      </c>
      <c r="AA964" s="103">
        <f t="shared" si="593"/>
        <v>0</v>
      </c>
      <c r="AB964" s="2">
        <f t="shared" si="594"/>
        <v>0</v>
      </c>
      <c r="AC964" s="110">
        <f t="shared" si="595"/>
        <v>0</v>
      </c>
      <c r="AD964" s="112">
        <f t="shared" si="595"/>
        <v>0</v>
      </c>
      <c r="AE964" s="110">
        <f t="shared" si="596"/>
        <v>0</v>
      </c>
      <c r="AF964" s="2">
        <v>0</v>
      </c>
      <c r="AG964" s="110">
        <v>0</v>
      </c>
      <c r="AH964" s="112">
        <v>0</v>
      </c>
      <c r="AI964" s="110"/>
      <c r="AJ964" s="110"/>
      <c r="AL964" s="3"/>
      <c r="AM964" s="3"/>
    </row>
    <row r="965" spans="1:39" ht="19.899999999999999" customHeight="1" x14ac:dyDescent="0.2">
      <c r="A965" s="86"/>
      <c r="B965" s="114" t="s">
        <v>25</v>
      </c>
      <c r="C965" s="2">
        <v>0</v>
      </c>
      <c r="D965" s="2"/>
      <c r="E965" s="2">
        <v>0</v>
      </c>
      <c r="F965" s="2">
        <v>0</v>
      </c>
      <c r="G965" s="110">
        <f t="shared" si="590"/>
        <v>0</v>
      </c>
      <c r="H965" s="110"/>
      <c r="I965" s="110"/>
      <c r="J965" s="110"/>
      <c r="K965" s="110">
        <f t="shared" si="591"/>
        <v>0</v>
      </c>
      <c r="L965" s="2"/>
      <c r="M965" s="110"/>
      <c r="N965" s="112"/>
      <c r="O965" s="110">
        <f t="shared" si="592"/>
        <v>0</v>
      </c>
      <c r="P965" s="2">
        <v>0</v>
      </c>
      <c r="Q965" s="2">
        <v>0</v>
      </c>
      <c r="R965" s="2">
        <v>0</v>
      </c>
      <c r="S965" s="110">
        <v>0</v>
      </c>
      <c r="T965" s="2" t="s">
        <v>128</v>
      </c>
      <c r="U965" s="2" t="s">
        <v>128</v>
      </c>
      <c r="V965" s="2" t="s">
        <v>128</v>
      </c>
      <c r="W965" s="110">
        <v>0</v>
      </c>
      <c r="X965" s="2" t="s">
        <v>128</v>
      </c>
      <c r="Y965" s="2" t="s">
        <v>128</v>
      </c>
      <c r="Z965" s="2" t="s">
        <v>128</v>
      </c>
      <c r="AA965" s="103">
        <f t="shared" si="593"/>
        <v>0</v>
      </c>
      <c r="AB965" s="2">
        <f t="shared" si="594"/>
        <v>0</v>
      </c>
      <c r="AC965" s="110">
        <f t="shared" si="595"/>
        <v>0</v>
      </c>
      <c r="AD965" s="112">
        <f t="shared" si="595"/>
        <v>0</v>
      </c>
      <c r="AE965" s="110">
        <f t="shared" si="596"/>
        <v>0</v>
      </c>
      <c r="AF965" s="2">
        <v>0</v>
      </c>
      <c r="AG965" s="110">
        <v>0</v>
      </c>
      <c r="AH965" s="112">
        <v>0</v>
      </c>
      <c r="AI965" s="110"/>
      <c r="AJ965" s="110"/>
      <c r="AL965" s="3"/>
      <c r="AM965" s="3"/>
    </row>
    <row r="966" spans="1:39" ht="19.899999999999999" customHeight="1" x14ac:dyDescent="0.2">
      <c r="A966" s="86"/>
      <c r="B966" s="114" t="s">
        <v>26</v>
      </c>
      <c r="C966" s="2">
        <v>0</v>
      </c>
      <c r="D966" s="2"/>
      <c r="E966" s="2">
        <v>0</v>
      </c>
      <c r="F966" s="2">
        <v>0</v>
      </c>
      <c r="G966" s="110">
        <f t="shared" si="590"/>
        <v>0</v>
      </c>
      <c r="H966" s="110"/>
      <c r="I966" s="110"/>
      <c r="J966" s="110"/>
      <c r="K966" s="110">
        <f t="shared" si="591"/>
        <v>0</v>
      </c>
      <c r="L966" s="2"/>
      <c r="M966" s="110"/>
      <c r="N966" s="112"/>
      <c r="O966" s="110">
        <f t="shared" si="592"/>
        <v>0</v>
      </c>
      <c r="P966" s="2">
        <v>0</v>
      </c>
      <c r="Q966" s="2">
        <v>0</v>
      </c>
      <c r="R966" s="2">
        <v>0</v>
      </c>
      <c r="S966" s="110">
        <v>0</v>
      </c>
      <c r="T966" s="2" t="s">
        <v>128</v>
      </c>
      <c r="U966" s="2" t="s">
        <v>128</v>
      </c>
      <c r="V966" s="2" t="s">
        <v>128</v>
      </c>
      <c r="W966" s="110">
        <v>0</v>
      </c>
      <c r="X966" s="2" t="s">
        <v>128</v>
      </c>
      <c r="Y966" s="2" t="s">
        <v>128</v>
      </c>
      <c r="Z966" s="2" t="s">
        <v>128</v>
      </c>
      <c r="AA966" s="103">
        <f t="shared" si="593"/>
        <v>0</v>
      </c>
      <c r="AB966" s="2">
        <f t="shared" si="594"/>
        <v>0</v>
      </c>
      <c r="AC966" s="110">
        <f t="shared" si="595"/>
        <v>0</v>
      </c>
      <c r="AD966" s="112">
        <f t="shared" si="595"/>
        <v>0</v>
      </c>
      <c r="AE966" s="110">
        <f t="shared" si="596"/>
        <v>0</v>
      </c>
      <c r="AF966" s="2">
        <v>0</v>
      </c>
      <c r="AG966" s="110">
        <v>0</v>
      </c>
      <c r="AH966" s="112">
        <v>0</v>
      </c>
      <c r="AI966" s="110"/>
      <c r="AJ966" s="110"/>
      <c r="AL966" s="3"/>
      <c r="AM966" s="3"/>
    </row>
    <row r="967" spans="1:39" ht="19.899999999999999" customHeight="1" x14ac:dyDescent="0.2">
      <c r="A967" s="86"/>
      <c r="B967" s="114" t="s">
        <v>27</v>
      </c>
      <c r="C967" s="2">
        <v>53.982390000000002</v>
      </c>
      <c r="D967" s="2">
        <f>C967</f>
        <v>53.982390000000002</v>
      </c>
      <c r="E967" s="2">
        <v>21.87209</v>
      </c>
      <c r="F967" s="2">
        <v>21.87209</v>
      </c>
      <c r="G967" s="110">
        <f t="shared" si="590"/>
        <v>0</v>
      </c>
      <c r="H967" s="110"/>
      <c r="I967" s="110"/>
      <c r="J967" s="110"/>
      <c r="K967" s="110">
        <f t="shared" si="591"/>
        <v>0</v>
      </c>
      <c r="L967" s="2"/>
      <c r="M967" s="110"/>
      <c r="N967" s="112"/>
      <c r="O967" s="110">
        <f t="shared" si="592"/>
        <v>0.19999999999990906</v>
      </c>
      <c r="P967" s="2">
        <v>0</v>
      </c>
      <c r="Q967" s="2">
        <v>9.9999999999909051E-2</v>
      </c>
      <c r="R967" s="2">
        <v>0.1</v>
      </c>
      <c r="S967" s="110">
        <f>SUM(T967:V967)</f>
        <v>0</v>
      </c>
      <c r="T967" s="2">
        <f>SUM(T963)-SUM(T964:T966)</f>
        <v>0</v>
      </c>
      <c r="U967" s="2">
        <f>SUM(U963)-SUM(U964:U966)</f>
        <v>0</v>
      </c>
      <c r="V967" s="2">
        <f>SUM(V963)-SUM(V964:V966)</f>
        <v>0</v>
      </c>
      <c r="W967" s="110">
        <f>SUM(X967:Z967)</f>
        <v>0</v>
      </c>
      <c r="X967" s="2">
        <f>SUM(X963)-SUM(X964:X966)</f>
        <v>0</v>
      </c>
      <c r="Y967" s="2">
        <f>SUM(Y963)-SUM(Y964:Y966)</f>
        <v>0</v>
      </c>
      <c r="Z967" s="2">
        <f>SUM(Z963)-SUM(Z964:Z966)</f>
        <v>0</v>
      </c>
      <c r="AA967" s="103">
        <f t="shared" si="593"/>
        <v>0</v>
      </c>
      <c r="AB967" s="2">
        <f t="shared" si="594"/>
        <v>0</v>
      </c>
      <c r="AC967" s="110">
        <f t="shared" si="595"/>
        <v>0</v>
      </c>
      <c r="AD967" s="112">
        <f t="shared" si="595"/>
        <v>0</v>
      </c>
      <c r="AE967" s="110">
        <f t="shared" si="596"/>
        <v>0</v>
      </c>
      <c r="AF967" s="2">
        <v>0</v>
      </c>
      <c r="AG967" s="110">
        <v>0</v>
      </c>
      <c r="AH967" s="112">
        <v>0</v>
      </c>
      <c r="AI967" s="110"/>
      <c r="AJ967" s="110"/>
      <c r="AL967" s="3"/>
      <c r="AM967" s="3"/>
    </row>
    <row r="968" spans="1:39" ht="65.25" customHeight="1" x14ac:dyDescent="0.2">
      <c r="A968" s="86">
        <v>167</v>
      </c>
      <c r="B968" s="118" t="s">
        <v>268</v>
      </c>
      <c r="C968" s="24">
        <v>2351.3059799999996</v>
      </c>
      <c r="D968" s="24">
        <f>SUM(D969:D972)</f>
        <v>2351.3059799999996</v>
      </c>
      <c r="E968" s="24">
        <v>0</v>
      </c>
      <c r="F968" s="24">
        <v>0</v>
      </c>
      <c r="G968" s="108">
        <f t="shared" si="590"/>
        <v>0</v>
      </c>
      <c r="H968" s="108">
        <f>SUM(H969:H972)</f>
        <v>0</v>
      </c>
      <c r="I968" s="108">
        <f>SUM(I969:I972)</f>
        <v>0</v>
      </c>
      <c r="J968" s="108">
        <f>SUM(J969:J972)</f>
        <v>0</v>
      </c>
      <c r="K968" s="108">
        <f t="shared" si="591"/>
        <v>0</v>
      </c>
      <c r="L968" s="24">
        <f>SUM(L969:L972)</f>
        <v>0</v>
      </c>
      <c r="M968" s="24">
        <f>SUM(M969:M972)</f>
        <v>0</v>
      </c>
      <c r="N968" s="24">
        <f>SUM(N969:N972)</f>
        <v>0</v>
      </c>
      <c r="O968" s="108">
        <f t="shared" si="592"/>
        <v>2351.9</v>
      </c>
      <c r="P968" s="24">
        <v>0</v>
      </c>
      <c r="Q968" s="24">
        <v>2344.8000000000002</v>
      </c>
      <c r="R968" s="24">
        <v>7.1</v>
      </c>
      <c r="S968" s="110">
        <f>SUM(T968,U968,V968)</f>
        <v>2330.3308200000001</v>
      </c>
      <c r="T968" s="2">
        <v>0</v>
      </c>
      <c r="U968" s="2">
        <v>2323.3398323000001</v>
      </c>
      <c r="V968" s="2">
        <v>6.9909877000001055</v>
      </c>
      <c r="W968" s="29">
        <f>SUM(X968,Y968,Z968)</f>
        <v>2330.3308200000001</v>
      </c>
      <c r="X968" s="111">
        <v>0</v>
      </c>
      <c r="Y968" s="111">
        <v>2323.3398323000001</v>
      </c>
      <c r="Z968" s="111">
        <v>6.9909877000001055</v>
      </c>
      <c r="AA968" s="103">
        <f t="shared" si="593"/>
        <v>0</v>
      </c>
      <c r="AB968" s="2">
        <f t="shared" si="594"/>
        <v>0</v>
      </c>
      <c r="AC968" s="110">
        <f t="shared" si="595"/>
        <v>0</v>
      </c>
      <c r="AD968" s="112">
        <f t="shared" si="595"/>
        <v>0</v>
      </c>
      <c r="AE968" s="29">
        <f t="shared" si="596"/>
        <v>0</v>
      </c>
      <c r="AF968" s="111">
        <f>SUM(AF969:AF972)</f>
        <v>0</v>
      </c>
      <c r="AG968" s="29">
        <f t="shared" ref="AG968:AH968" si="600">SUM(AG969:AG972)</f>
        <v>0</v>
      </c>
      <c r="AH968" s="113">
        <f t="shared" si="600"/>
        <v>0</v>
      </c>
      <c r="AI968" s="29"/>
      <c r="AJ968" s="29"/>
      <c r="AL968" s="3"/>
      <c r="AM968" s="3"/>
    </row>
    <row r="969" spans="1:39" ht="19.899999999999999" customHeight="1" x14ac:dyDescent="0.2">
      <c r="A969" s="86"/>
      <c r="B969" s="121" t="s">
        <v>24</v>
      </c>
      <c r="C969" s="2">
        <v>2250.6472399999998</v>
      </c>
      <c r="D969" s="2">
        <f>C969</f>
        <v>2250.6472399999998</v>
      </c>
      <c r="E969" s="2">
        <v>0</v>
      </c>
      <c r="F969" s="2">
        <v>0</v>
      </c>
      <c r="G969" s="110">
        <f t="shared" si="590"/>
        <v>0</v>
      </c>
      <c r="H969" s="2"/>
      <c r="I969" s="2"/>
      <c r="J969" s="2"/>
      <c r="K969" s="110">
        <f t="shared" si="591"/>
        <v>0</v>
      </c>
      <c r="L969" s="2"/>
      <c r="M969" s="110"/>
      <c r="N969" s="112"/>
      <c r="O969" s="110">
        <f t="shared" si="592"/>
        <v>2250.6472400000002</v>
      </c>
      <c r="P969" s="2">
        <v>0</v>
      </c>
      <c r="Q969" s="2">
        <v>2243.8952982800001</v>
      </c>
      <c r="R969" s="2">
        <v>6.7519417199999987</v>
      </c>
      <c r="S969" s="110">
        <v>2250.6472400000002</v>
      </c>
      <c r="T969" s="2" t="s">
        <v>128</v>
      </c>
      <c r="U969" s="2">
        <v>2243.8953022999999</v>
      </c>
      <c r="V969" s="2">
        <v>6.7519377000001057</v>
      </c>
      <c r="W969" s="110">
        <v>2250.6472400000002</v>
      </c>
      <c r="X969" s="2" t="s">
        <v>128</v>
      </c>
      <c r="Y969" s="2">
        <v>2243.8953022999999</v>
      </c>
      <c r="Z969" s="2">
        <v>6.7519377000001057</v>
      </c>
      <c r="AA969" s="103">
        <f t="shared" si="593"/>
        <v>0</v>
      </c>
      <c r="AB969" s="2">
        <f t="shared" si="594"/>
        <v>0</v>
      </c>
      <c r="AC969" s="110">
        <f t="shared" ref="AC969:AD977" si="601">SUM(Y969,I969)-SUM(M969)-SUM(U969,-AG969)</f>
        <v>0</v>
      </c>
      <c r="AD969" s="112">
        <f t="shared" si="601"/>
        <v>0</v>
      </c>
      <c r="AE969" s="110">
        <f t="shared" si="596"/>
        <v>0</v>
      </c>
      <c r="AF969" s="2">
        <v>0</v>
      </c>
      <c r="AG969" s="110">
        <v>0</v>
      </c>
      <c r="AH969" s="112">
        <v>0</v>
      </c>
      <c r="AI969" s="110"/>
      <c r="AJ969" s="110"/>
      <c r="AL969" s="3"/>
      <c r="AM969" s="3"/>
    </row>
    <row r="970" spans="1:39" ht="19.899999999999999" customHeight="1" x14ac:dyDescent="0.2">
      <c r="A970" s="86"/>
      <c r="B970" s="121" t="s">
        <v>25</v>
      </c>
      <c r="C970" s="2">
        <v>0</v>
      </c>
      <c r="D970" s="2"/>
      <c r="E970" s="2">
        <v>0</v>
      </c>
      <c r="F970" s="2">
        <v>0</v>
      </c>
      <c r="G970" s="110">
        <f t="shared" si="590"/>
        <v>0</v>
      </c>
      <c r="H970" s="2"/>
      <c r="I970" s="2"/>
      <c r="J970" s="2"/>
      <c r="K970" s="110">
        <f t="shared" si="591"/>
        <v>0</v>
      </c>
      <c r="L970" s="2"/>
      <c r="M970" s="110"/>
      <c r="N970" s="112"/>
      <c r="O970" s="110">
        <f t="shared" si="592"/>
        <v>0</v>
      </c>
      <c r="P970" s="2">
        <v>0</v>
      </c>
      <c r="Q970" s="2">
        <v>0</v>
      </c>
      <c r="R970" s="2">
        <v>0</v>
      </c>
      <c r="S970" s="110">
        <v>0</v>
      </c>
      <c r="T970" s="2" t="s">
        <v>128</v>
      </c>
      <c r="U970" s="2" t="s">
        <v>128</v>
      </c>
      <c r="V970" s="2" t="s">
        <v>128</v>
      </c>
      <c r="W970" s="110">
        <v>0</v>
      </c>
      <c r="X970" s="2" t="s">
        <v>128</v>
      </c>
      <c r="Y970" s="2" t="s">
        <v>128</v>
      </c>
      <c r="Z970" s="2" t="s">
        <v>128</v>
      </c>
      <c r="AA970" s="103">
        <f t="shared" si="593"/>
        <v>0</v>
      </c>
      <c r="AB970" s="2">
        <f t="shared" si="594"/>
        <v>0</v>
      </c>
      <c r="AC970" s="110">
        <f t="shared" si="601"/>
        <v>0</v>
      </c>
      <c r="AD970" s="112">
        <f t="shared" si="601"/>
        <v>0</v>
      </c>
      <c r="AE970" s="110">
        <f t="shared" si="596"/>
        <v>0</v>
      </c>
      <c r="AF970" s="2">
        <v>0</v>
      </c>
      <c r="AG970" s="110">
        <v>0</v>
      </c>
      <c r="AH970" s="112">
        <v>0</v>
      </c>
      <c r="AI970" s="110"/>
      <c r="AJ970" s="110"/>
      <c r="AL970" s="3"/>
      <c r="AM970" s="3"/>
    </row>
    <row r="971" spans="1:39" ht="19.899999999999999" customHeight="1" x14ac:dyDescent="0.2">
      <c r="A971" s="86"/>
      <c r="B971" s="121" t="s">
        <v>26</v>
      </c>
      <c r="C971" s="2">
        <v>0</v>
      </c>
      <c r="D971" s="2"/>
      <c r="E971" s="2">
        <v>0</v>
      </c>
      <c r="F971" s="2">
        <v>0</v>
      </c>
      <c r="G971" s="110">
        <f t="shared" si="590"/>
        <v>0</v>
      </c>
      <c r="H971" s="2"/>
      <c r="I971" s="2"/>
      <c r="J971" s="2"/>
      <c r="K971" s="110">
        <f t="shared" si="591"/>
        <v>0</v>
      </c>
      <c r="L971" s="2"/>
      <c r="M971" s="110"/>
      <c r="N971" s="112"/>
      <c r="O971" s="110">
        <f t="shared" si="592"/>
        <v>0</v>
      </c>
      <c r="P971" s="2">
        <v>0</v>
      </c>
      <c r="Q971" s="2">
        <v>0</v>
      </c>
      <c r="R971" s="2">
        <v>0</v>
      </c>
      <c r="S971" s="110">
        <v>0</v>
      </c>
      <c r="T971" s="2" t="s">
        <v>128</v>
      </c>
      <c r="U971" s="2" t="s">
        <v>128</v>
      </c>
      <c r="V971" s="2" t="s">
        <v>128</v>
      </c>
      <c r="W971" s="110">
        <v>0</v>
      </c>
      <c r="X971" s="2" t="s">
        <v>128</v>
      </c>
      <c r="Y971" s="2" t="s">
        <v>128</v>
      </c>
      <c r="Z971" s="2" t="s">
        <v>128</v>
      </c>
      <c r="AA971" s="103">
        <f t="shared" si="593"/>
        <v>0</v>
      </c>
      <c r="AB971" s="2">
        <f t="shared" si="594"/>
        <v>0</v>
      </c>
      <c r="AC971" s="110">
        <f t="shared" si="601"/>
        <v>0</v>
      </c>
      <c r="AD971" s="112">
        <f t="shared" si="601"/>
        <v>0</v>
      </c>
      <c r="AE971" s="110">
        <f t="shared" si="596"/>
        <v>0</v>
      </c>
      <c r="AF971" s="2">
        <v>0</v>
      </c>
      <c r="AG971" s="110">
        <v>0</v>
      </c>
      <c r="AH971" s="112">
        <v>0</v>
      </c>
      <c r="AI971" s="110"/>
      <c r="AJ971" s="110"/>
      <c r="AL971" s="3"/>
      <c r="AM971" s="3"/>
    </row>
    <row r="972" spans="1:39" ht="19.899999999999999" customHeight="1" x14ac:dyDescent="0.2">
      <c r="A972" s="86"/>
      <c r="B972" s="121" t="s">
        <v>27</v>
      </c>
      <c r="C972" s="2">
        <v>100.65874000000001</v>
      </c>
      <c r="D972" s="2">
        <f>C972</f>
        <v>100.65874000000001</v>
      </c>
      <c r="E972" s="2">
        <v>0</v>
      </c>
      <c r="F972" s="2">
        <v>0</v>
      </c>
      <c r="G972" s="110">
        <f t="shared" si="590"/>
        <v>0</v>
      </c>
      <c r="H972" s="2"/>
      <c r="I972" s="2"/>
      <c r="J972" s="2"/>
      <c r="K972" s="110">
        <f t="shared" si="591"/>
        <v>0</v>
      </c>
      <c r="L972" s="2"/>
      <c r="M972" s="110"/>
      <c r="N972" s="112"/>
      <c r="O972" s="110">
        <f t="shared" si="592"/>
        <v>101.25276000000035</v>
      </c>
      <c r="P972" s="2">
        <v>0</v>
      </c>
      <c r="Q972" s="2">
        <v>100.90470172000035</v>
      </c>
      <c r="R972" s="2">
        <v>0.34805828000000161</v>
      </c>
      <c r="S972" s="110">
        <f>SUM(T972:V972)</f>
        <v>79.683580000000219</v>
      </c>
      <c r="T972" s="2">
        <f>SUM(T968)-SUM(T969:T971)</f>
        <v>0</v>
      </c>
      <c r="U972" s="2">
        <f>SUM(U968)-SUM(U969:U971)</f>
        <v>79.444530000000213</v>
      </c>
      <c r="V972" s="2">
        <f>SUM(V968)-SUM(V969:V971)</f>
        <v>0.23904999999999976</v>
      </c>
      <c r="W972" s="110">
        <f>SUM(X972:Z972)</f>
        <v>79.683580000000219</v>
      </c>
      <c r="X972" s="2">
        <f>SUM(X968)-SUM(X969:X971)</f>
        <v>0</v>
      </c>
      <c r="Y972" s="2">
        <f>SUM(Y968)-SUM(Y969:Y971)</f>
        <v>79.444530000000213</v>
      </c>
      <c r="Z972" s="2">
        <f>SUM(Z968)-SUM(Z969:Z971)</f>
        <v>0.23904999999999976</v>
      </c>
      <c r="AA972" s="103">
        <f t="shared" si="593"/>
        <v>0</v>
      </c>
      <c r="AB972" s="2">
        <f t="shared" si="594"/>
        <v>0</v>
      </c>
      <c r="AC972" s="110">
        <f t="shared" si="601"/>
        <v>0</v>
      </c>
      <c r="AD972" s="112">
        <f t="shared" si="601"/>
        <v>0</v>
      </c>
      <c r="AE972" s="110">
        <f t="shared" si="596"/>
        <v>0</v>
      </c>
      <c r="AF972" s="2">
        <v>0</v>
      </c>
      <c r="AG972" s="110">
        <v>0</v>
      </c>
      <c r="AH972" s="112">
        <v>0</v>
      </c>
      <c r="AI972" s="110"/>
      <c r="AJ972" s="110"/>
      <c r="AL972" s="3"/>
      <c r="AM972" s="3"/>
    </row>
    <row r="973" spans="1:39" ht="58.5" customHeight="1" x14ac:dyDescent="0.2">
      <c r="A973" s="86">
        <v>168</v>
      </c>
      <c r="B973" s="118" t="s">
        <v>269</v>
      </c>
      <c r="C973" s="24">
        <v>127691.95087099999</v>
      </c>
      <c r="D973" s="24">
        <f>SUM(D974:D977)</f>
        <v>3164.4318709999998</v>
      </c>
      <c r="E973" s="24">
        <v>897.55282</v>
      </c>
      <c r="F973" s="24">
        <v>897.55282</v>
      </c>
      <c r="G973" s="108">
        <f t="shared" si="590"/>
        <v>0</v>
      </c>
      <c r="H973" s="108">
        <f>SUM(H974:H977)</f>
        <v>0</v>
      </c>
      <c r="I973" s="108">
        <f>SUM(I974:I977)</f>
        <v>0</v>
      </c>
      <c r="J973" s="108">
        <f>SUM(J974:J977)</f>
        <v>0</v>
      </c>
      <c r="K973" s="108">
        <f>L973+M973+N973</f>
        <v>0</v>
      </c>
      <c r="L973" s="24">
        <f>SUM(L974:L977)</f>
        <v>0</v>
      </c>
      <c r="M973" s="24">
        <f>SUM(M974:M977)</f>
        <v>0</v>
      </c>
      <c r="N973" s="24">
        <f>SUM(N974:N977)</f>
        <v>0</v>
      </c>
      <c r="O973" s="108">
        <f t="shared" si="592"/>
        <v>58077</v>
      </c>
      <c r="P973" s="24">
        <v>0</v>
      </c>
      <c r="Q973" s="24">
        <v>58018.9</v>
      </c>
      <c r="R973" s="24">
        <v>58.1</v>
      </c>
      <c r="S973" s="110">
        <f>SUM(T973,U973,V973)</f>
        <v>57748.142999999989</v>
      </c>
      <c r="T973" s="2">
        <v>0</v>
      </c>
      <c r="U973" s="2">
        <v>57690.39484999999</v>
      </c>
      <c r="V973" s="2">
        <v>57.748149999999995</v>
      </c>
      <c r="W973" s="29">
        <f>SUM(X973,Y973,Z973)</f>
        <v>57748.142999999996</v>
      </c>
      <c r="X973" s="111">
        <v>0</v>
      </c>
      <c r="Y973" s="111">
        <v>57690.394849999997</v>
      </c>
      <c r="Z973" s="111">
        <v>57.748150000000003</v>
      </c>
      <c r="AA973" s="103">
        <f t="shared" si="593"/>
        <v>0</v>
      </c>
      <c r="AB973" s="2">
        <f t="shared" si="594"/>
        <v>0</v>
      </c>
      <c r="AC973" s="110">
        <f t="shared" si="601"/>
        <v>0</v>
      </c>
      <c r="AD973" s="112">
        <f t="shared" si="601"/>
        <v>0</v>
      </c>
      <c r="AE973" s="29">
        <f t="shared" si="596"/>
        <v>0</v>
      </c>
      <c r="AF973" s="111">
        <f>SUM(AF974:AF977)</f>
        <v>0</v>
      </c>
      <c r="AG973" s="29">
        <f t="shared" ref="AG973:AH973" si="602">SUM(AG974:AG977)</f>
        <v>0</v>
      </c>
      <c r="AH973" s="113">
        <f t="shared" si="602"/>
        <v>0</v>
      </c>
      <c r="AI973" s="29"/>
      <c r="AJ973" s="29"/>
      <c r="AL973" s="3"/>
      <c r="AM973" s="3"/>
    </row>
    <row r="974" spans="1:39" ht="19.899999999999999" customHeight="1" x14ac:dyDescent="0.2">
      <c r="A974" s="86"/>
      <c r="B974" s="121" t="s">
        <v>24</v>
      </c>
      <c r="C974" s="2">
        <v>949.58223999999996</v>
      </c>
      <c r="D974" s="2">
        <f>C974</f>
        <v>949.58223999999996</v>
      </c>
      <c r="E974" s="2">
        <v>850</v>
      </c>
      <c r="F974" s="2">
        <v>850</v>
      </c>
      <c r="G974" s="110">
        <f t="shared" si="590"/>
        <v>0</v>
      </c>
      <c r="H974" s="2"/>
      <c r="I974" s="2"/>
      <c r="J974" s="2"/>
      <c r="K974" s="110">
        <f t="shared" si="591"/>
        <v>0</v>
      </c>
      <c r="L974" s="2"/>
      <c r="M974" s="110"/>
      <c r="N974" s="112"/>
      <c r="O974" s="110">
        <f t="shared" si="592"/>
        <v>99.582239999999999</v>
      </c>
      <c r="P974" s="2">
        <v>0</v>
      </c>
      <c r="Q974" s="2">
        <v>99.482657759999995</v>
      </c>
      <c r="R974" s="2">
        <v>9.9582240000000016E-2</v>
      </c>
      <c r="S974" s="110">
        <v>0</v>
      </c>
      <c r="T974" s="2" t="s">
        <v>128</v>
      </c>
      <c r="U974" s="2" t="s">
        <v>128</v>
      </c>
      <c r="V974" s="2" t="s">
        <v>128</v>
      </c>
      <c r="W974" s="110">
        <v>0</v>
      </c>
      <c r="X974" s="2" t="s">
        <v>128</v>
      </c>
      <c r="Y974" s="2" t="s">
        <v>128</v>
      </c>
      <c r="Z974" s="2" t="s">
        <v>128</v>
      </c>
      <c r="AA974" s="103">
        <f t="shared" si="593"/>
        <v>0</v>
      </c>
      <c r="AB974" s="2">
        <f t="shared" si="594"/>
        <v>0</v>
      </c>
      <c r="AC974" s="110">
        <f t="shared" si="601"/>
        <v>0</v>
      </c>
      <c r="AD974" s="112">
        <f t="shared" si="601"/>
        <v>0</v>
      </c>
      <c r="AE974" s="110">
        <f t="shared" si="596"/>
        <v>0</v>
      </c>
      <c r="AF974" s="2">
        <v>0</v>
      </c>
      <c r="AG974" s="110">
        <v>0</v>
      </c>
      <c r="AH974" s="112">
        <v>0</v>
      </c>
      <c r="AI974" s="110"/>
      <c r="AJ974" s="110"/>
      <c r="AL974" s="3"/>
      <c r="AM974" s="3"/>
    </row>
    <row r="975" spans="1:39" ht="19.899999999999999" customHeight="1" x14ac:dyDescent="0.2">
      <c r="A975" s="86"/>
      <c r="B975" s="121" t="s">
        <v>25</v>
      </c>
      <c r="C975" s="2">
        <v>121112.769</v>
      </c>
      <c r="D975" s="2"/>
      <c r="E975" s="2">
        <v>0</v>
      </c>
      <c r="F975" s="2">
        <v>0</v>
      </c>
      <c r="G975" s="110">
        <f t="shared" si="590"/>
        <v>0</v>
      </c>
      <c r="H975" s="2"/>
      <c r="I975" s="2"/>
      <c r="J975" s="2"/>
      <c r="K975" s="110">
        <f t="shared" si="591"/>
        <v>0</v>
      </c>
      <c r="L975" s="2"/>
      <c r="M975" s="110"/>
      <c r="N975" s="112"/>
      <c r="O975" s="110">
        <f t="shared" si="592"/>
        <v>56864.014049999998</v>
      </c>
      <c r="P975" s="2">
        <v>0</v>
      </c>
      <c r="Q975" s="2">
        <v>56807.15004</v>
      </c>
      <c r="R975" s="2">
        <v>56.86401</v>
      </c>
      <c r="S975" s="110">
        <v>56864.014049999998</v>
      </c>
      <c r="T975" s="2" t="s">
        <v>128</v>
      </c>
      <c r="U975" s="2">
        <v>56807.150039999993</v>
      </c>
      <c r="V975" s="2">
        <v>56.864009999999993</v>
      </c>
      <c r="W975" s="110">
        <v>56864.014050000005</v>
      </c>
      <c r="X975" s="2" t="s">
        <v>128</v>
      </c>
      <c r="Y975" s="2">
        <v>56807.150039999993</v>
      </c>
      <c r="Z975" s="2">
        <v>56.86401</v>
      </c>
      <c r="AA975" s="103">
        <f t="shared" si="593"/>
        <v>0</v>
      </c>
      <c r="AB975" s="2">
        <f t="shared" si="594"/>
        <v>0</v>
      </c>
      <c r="AC975" s="110">
        <f t="shared" si="601"/>
        <v>0</v>
      </c>
      <c r="AD975" s="112">
        <f t="shared" si="601"/>
        <v>0</v>
      </c>
      <c r="AE975" s="110">
        <f t="shared" si="596"/>
        <v>0</v>
      </c>
      <c r="AF975" s="2">
        <v>0</v>
      </c>
      <c r="AG975" s="110">
        <v>0</v>
      </c>
      <c r="AH975" s="112">
        <v>0</v>
      </c>
      <c r="AI975" s="110"/>
      <c r="AJ975" s="110"/>
      <c r="AL975" s="3"/>
      <c r="AM975" s="3"/>
    </row>
    <row r="976" spans="1:39" ht="19.899999999999999" customHeight="1" x14ac:dyDescent="0.2">
      <c r="A976" s="86"/>
      <c r="B976" s="121" t="s">
        <v>26</v>
      </c>
      <c r="C976" s="2">
        <v>3414.75</v>
      </c>
      <c r="D976" s="2"/>
      <c r="E976" s="2">
        <v>0</v>
      </c>
      <c r="F976" s="2">
        <v>0</v>
      </c>
      <c r="G976" s="110">
        <f t="shared" si="590"/>
        <v>0</v>
      </c>
      <c r="H976" s="2"/>
      <c r="I976" s="2"/>
      <c r="J976" s="2"/>
      <c r="K976" s="110">
        <f t="shared" si="591"/>
        <v>0</v>
      </c>
      <c r="L976" s="2"/>
      <c r="M976" s="110"/>
      <c r="N976" s="112"/>
      <c r="O976" s="110">
        <f t="shared" si="592"/>
        <v>0</v>
      </c>
      <c r="P976" s="2">
        <v>0</v>
      </c>
      <c r="Q976" s="2">
        <v>0</v>
      </c>
      <c r="R976" s="2">
        <v>0</v>
      </c>
      <c r="S976" s="110">
        <v>0</v>
      </c>
      <c r="T976" s="2" t="s">
        <v>128</v>
      </c>
      <c r="U976" s="2" t="s">
        <v>128</v>
      </c>
      <c r="V976" s="2" t="s">
        <v>128</v>
      </c>
      <c r="W976" s="110">
        <v>0</v>
      </c>
      <c r="X976" s="2" t="s">
        <v>128</v>
      </c>
      <c r="Y976" s="2" t="s">
        <v>128</v>
      </c>
      <c r="Z976" s="2" t="s">
        <v>128</v>
      </c>
      <c r="AA976" s="103">
        <f t="shared" si="593"/>
        <v>0</v>
      </c>
      <c r="AB976" s="2">
        <f t="shared" si="594"/>
        <v>0</v>
      </c>
      <c r="AC976" s="110">
        <f t="shared" si="601"/>
        <v>0</v>
      </c>
      <c r="AD976" s="112">
        <f t="shared" si="601"/>
        <v>0</v>
      </c>
      <c r="AE976" s="110">
        <f t="shared" si="596"/>
        <v>0</v>
      </c>
      <c r="AF976" s="2">
        <v>0</v>
      </c>
      <c r="AG976" s="110">
        <v>0</v>
      </c>
      <c r="AH976" s="112">
        <v>0</v>
      </c>
      <c r="AI976" s="110"/>
      <c r="AJ976" s="110"/>
      <c r="AL976" s="3"/>
      <c r="AM976" s="3"/>
    </row>
    <row r="977" spans="1:39" ht="19.899999999999999" customHeight="1" x14ac:dyDescent="0.2">
      <c r="A977" s="86"/>
      <c r="B977" s="121" t="s">
        <v>27</v>
      </c>
      <c r="C977" s="2">
        <v>2214.849631</v>
      </c>
      <c r="D977" s="2">
        <f>C977</f>
        <v>2214.849631</v>
      </c>
      <c r="E977" s="2">
        <v>47.552819999999997</v>
      </c>
      <c r="F977" s="2">
        <v>47.552819999999997</v>
      </c>
      <c r="G977" s="110">
        <f t="shared" si="590"/>
        <v>0</v>
      </c>
      <c r="H977" s="2"/>
      <c r="I977" s="2"/>
      <c r="J977" s="2"/>
      <c r="K977" s="110">
        <f t="shared" si="591"/>
        <v>0</v>
      </c>
      <c r="L977" s="2"/>
      <c r="M977" s="110"/>
      <c r="N977" s="112"/>
      <c r="O977" s="110">
        <f t="shared" si="592"/>
        <v>1113.4037099999978</v>
      </c>
      <c r="P977" s="2">
        <v>0</v>
      </c>
      <c r="Q977" s="2">
        <v>1112.2673022399977</v>
      </c>
      <c r="R977" s="2">
        <v>1.1364077600000055</v>
      </c>
      <c r="S977" s="110">
        <f>SUM(T977:V977)</f>
        <v>884.12894999999651</v>
      </c>
      <c r="T977" s="2">
        <f>SUM(T973)-SUM(T974:T976)</f>
        <v>0</v>
      </c>
      <c r="U977" s="2">
        <f>SUM(U973)-SUM(U974:U976)</f>
        <v>883.24480999999651</v>
      </c>
      <c r="V977" s="2">
        <f>SUM(V973)-SUM(V974:V976)</f>
        <v>0.88414000000000215</v>
      </c>
      <c r="W977" s="110">
        <f>SUM(X977:Z977)</f>
        <v>884.12895000000378</v>
      </c>
      <c r="X977" s="2">
        <f>SUM(X973)-SUM(X974:X976)</f>
        <v>0</v>
      </c>
      <c r="Y977" s="2">
        <f>SUM(Y973)-SUM(Y974:Y976)</f>
        <v>883.24481000000378</v>
      </c>
      <c r="Z977" s="2">
        <f>SUM(Z973)-SUM(Z974:Z976)</f>
        <v>0.88414000000000215</v>
      </c>
      <c r="AA977" s="103">
        <f t="shared" si="593"/>
        <v>7.2759576141834259E-12</v>
      </c>
      <c r="AB977" s="2">
        <f t="shared" si="594"/>
        <v>0</v>
      </c>
      <c r="AC977" s="110">
        <f t="shared" si="601"/>
        <v>7.2759576141834259E-12</v>
      </c>
      <c r="AD977" s="112">
        <f t="shared" si="601"/>
        <v>0</v>
      </c>
      <c r="AE977" s="110">
        <f t="shared" si="596"/>
        <v>0</v>
      </c>
      <c r="AF977" s="2">
        <v>0</v>
      </c>
      <c r="AG977" s="110">
        <v>0</v>
      </c>
      <c r="AH977" s="112">
        <v>0</v>
      </c>
      <c r="AI977" s="110"/>
      <c r="AJ977" s="110"/>
      <c r="AL977" s="3"/>
      <c r="AM977" s="3"/>
    </row>
    <row r="978" spans="1:39" ht="66.75" hidden="1" customHeight="1" x14ac:dyDescent="0.2">
      <c r="A978" s="86"/>
      <c r="B978" s="118"/>
      <c r="C978" s="24"/>
      <c r="D978" s="24"/>
      <c r="E978" s="24"/>
      <c r="F978" s="24"/>
      <c r="G978" s="108"/>
      <c r="H978" s="108"/>
      <c r="I978" s="108"/>
      <c r="J978" s="108"/>
      <c r="K978" s="108"/>
      <c r="L978" s="24"/>
      <c r="M978" s="24"/>
      <c r="N978" s="24"/>
      <c r="O978" s="108"/>
      <c r="P978" s="24"/>
      <c r="Q978" s="24"/>
      <c r="R978" s="24"/>
      <c r="S978" s="110"/>
      <c r="T978" s="2"/>
      <c r="U978" s="2"/>
      <c r="V978" s="2"/>
      <c r="W978" s="29"/>
      <c r="X978" s="111"/>
      <c r="Y978" s="111"/>
      <c r="Z978" s="111"/>
      <c r="AA978" s="103"/>
      <c r="AB978" s="2"/>
      <c r="AC978" s="110"/>
      <c r="AD978" s="112"/>
      <c r="AE978" s="29"/>
      <c r="AF978" s="111"/>
      <c r="AG978" s="29"/>
      <c r="AH978" s="113"/>
      <c r="AI978" s="29"/>
      <c r="AJ978" s="29"/>
      <c r="AL978" s="3"/>
      <c r="AM978" s="3"/>
    </row>
    <row r="979" spans="1:39" ht="19.899999999999999" hidden="1" customHeight="1" x14ac:dyDescent="0.2">
      <c r="A979" s="86"/>
      <c r="B979" s="121"/>
      <c r="C979" s="2"/>
      <c r="D979" s="2"/>
      <c r="E979" s="2"/>
      <c r="F979" s="2"/>
      <c r="G979" s="110"/>
      <c r="H979" s="2"/>
      <c r="I979" s="2"/>
      <c r="J979" s="2"/>
      <c r="K979" s="110"/>
      <c r="L979" s="2"/>
      <c r="M979" s="110"/>
      <c r="N979" s="112"/>
      <c r="O979" s="110"/>
      <c r="P979" s="2"/>
      <c r="Q979" s="2"/>
      <c r="R979" s="2"/>
      <c r="S979" s="110"/>
      <c r="T979" s="2"/>
      <c r="U979" s="2"/>
      <c r="V979" s="2"/>
      <c r="W979" s="110"/>
      <c r="X979" s="2"/>
      <c r="Y979" s="2"/>
      <c r="Z979" s="2"/>
      <c r="AA979" s="103"/>
      <c r="AB979" s="2"/>
      <c r="AC979" s="110"/>
      <c r="AD979" s="112"/>
      <c r="AE979" s="110"/>
      <c r="AF979" s="2"/>
      <c r="AG979" s="110"/>
      <c r="AH979" s="112"/>
      <c r="AI979" s="110"/>
      <c r="AJ979" s="110"/>
      <c r="AL979" s="3"/>
      <c r="AM979" s="3"/>
    </row>
    <row r="980" spans="1:39" ht="19.899999999999999" hidden="1" customHeight="1" x14ac:dyDescent="0.2">
      <c r="A980" s="86"/>
      <c r="B980" s="121"/>
      <c r="C980" s="2"/>
      <c r="D980" s="2"/>
      <c r="E980" s="2"/>
      <c r="F980" s="2"/>
      <c r="G980" s="110"/>
      <c r="H980" s="2"/>
      <c r="I980" s="2"/>
      <c r="J980" s="2"/>
      <c r="K980" s="110"/>
      <c r="L980" s="2"/>
      <c r="M980" s="110"/>
      <c r="N980" s="112"/>
      <c r="O980" s="110"/>
      <c r="P980" s="2"/>
      <c r="Q980" s="2"/>
      <c r="R980" s="2"/>
      <c r="S980" s="110"/>
      <c r="T980" s="2"/>
      <c r="U980" s="2"/>
      <c r="V980" s="2"/>
      <c r="W980" s="110"/>
      <c r="X980" s="2"/>
      <c r="Y980" s="2"/>
      <c r="Z980" s="2"/>
      <c r="AA980" s="103"/>
      <c r="AB980" s="2"/>
      <c r="AC980" s="110"/>
      <c r="AD980" s="112"/>
      <c r="AE980" s="110"/>
      <c r="AF980" s="2"/>
      <c r="AG980" s="110"/>
      <c r="AH980" s="112"/>
      <c r="AI980" s="110"/>
      <c r="AJ980" s="110"/>
      <c r="AL980" s="3"/>
      <c r="AM980" s="3"/>
    </row>
    <row r="981" spans="1:39" ht="19.899999999999999" hidden="1" customHeight="1" x14ac:dyDescent="0.2">
      <c r="A981" s="86"/>
      <c r="B981" s="121"/>
      <c r="C981" s="2"/>
      <c r="D981" s="2"/>
      <c r="E981" s="2"/>
      <c r="F981" s="2"/>
      <c r="G981" s="110"/>
      <c r="H981" s="2"/>
      <c r="I981" s="2"/>
      <c r="J981" s="2"/>
      <c r="K981" s="110"/>
      <c r="L981" s="2"/>
      <c r="M981" s="110"/>
      <c r="N981" s="112"/>
      <c r="O981" s="110"/>
      <c r="P981" s="2"/>
      <c r="Q981" s="2"/>
      <c r="R981" s="2"/>
      <c r="S981" s="110"/>
      <c r="T981" s="2"/>
      <c r="U981" s="2"/>
      <c r="V981" s="2"/>
      <c r="W981" s="110"/>
      <c r="X981" s="2"/>
      <c r="Y981" s="2"/>
      <c r="Z981" s="2"/>
      <c r="AA981" s="103"/>
      <c r="AB981" s="2"/>
      <c r="AC981" s="110"/>
      <c r="AD981" s="112"/>
      <c r="AE981" s="110"/>
      <c r="AF981" s="2"/>
      <c r="AG981" s="110"/>
      <c r="AH981" s="112"/>
      <c r="AI981" s="110"/>
      <c r="AJ981" s="110"/>
      <c r="AL981" s="3"/>
      <c r="AM981" s="3"/>
    </row>
    <row r="982" spans="1:39" ht="19.899999999999999" hidden="1" customHeight="1" x14ac:dyDescent="0.2">
      <c r="A982" s="86"/>
      <c r="B982" s="121"/>
      <c r="C982" s="2"/>
      <c r="D982" s="2"/>
      <c r="E982" s="2"/>
      <c r="F982" s="2"/>
      <c r="G982" s="110"/>
      <c r="H982" s="2"/>
      <c r="I982" s="2"/>
      <c r="J982" s="2"/>
      <c r="K982" s="110"/>
      <c r="L982" s="2"/>
      <c r="M982" s="110"/>
      <c r="N982" s="112"/>
      <c r="O982" s="110"/>
      <c r="P982" s="2"/>
      <c r="Q982" s="2"/>
      <c r="R982" s="2"/>
      <c r="S982" s="110"/>
      <c r="T982" s="2"/>
      <c r="U982" s="2"/>
      <c r="V982" s="2"/>
      <c r="W982" s="110"/>
      <c r="X982" s="2"/>
      <c r="Y982" s="2"/>
      <c r="Z982" s="2"/>
      <c r="AA982" s="103"/>
      <c r="AB982" s="2"/>
      <c r="AC982" s="110"/>
      <c r="AD982" s="112"/>
      <c r="AE982" s="110"/>
      <c r="AF982" s="2"/>
      <c r="AG982" s="110"/>
      <c r="AH982" s="112"/>
      <c r="AI982" s="110"/>
      <c r="AJ982" s="110"/>
      <c r="AL982" s="3"/>
      <c r="AM982" s="3"/>
    </row>
    <row r="983" spans="1:39" ht="57.75" customHeight="1" x14ac:dyDescent="0.2">
      <c r="A983" s="86">
        <v>169</v>
      </c>
      <c r="B983" s="163" t="s">
        <v>102</v>
      </c>
      <c r="C983" s="132">
        <f t="shared" ref="C983:X983" si="603">SUM(C984:C987)</f>
        <v>140465.9</v>
      </c>
      <c r="D983" s="132">
        <f t="shared" si="603"/>
        <v>0</v>
      </c>
      <c r="E983" s="132">
        <f t="shared" si="603"/>
        <v>124268.70000000001</v>
      </c>
      <c r="F983" s="132">
        <f t="shared" si="603"/>
        <v>124268.70000000001</v>
      </c>
      <c r="G983" s="132">
        <f t="shared" si="603"/>
        <v>0</v>
      </c>
      <c r="H983" s="132">
        <f t="shared" si="603"/>
        <v>0</v>
      </c>
      <c r="I983" s="132">
        <f t="shared" si="603"/>
        <v>0</v>
      </c>
      <c r="J983" s="132">
        <f t="shared" si="603"/>
        <v>0</v>
      </c>
      <c r="K983" s="110">
        <f>SUM(K984:K987)</f>
        <v>0</v>
      </c>
      <c r="L983" s="2">
        <f>SUM(L984:L987)</f>
        <v>0</v>
      </c>
      <c r="M983" s="110">
        <f>SUM(M984:M987)</f>
        <v>0</v>
      </c>
      <c r="N983" s="112">
        <f>SUM(N984:N987)</f>
        <v>0</v>
      </c>
      <c r="O983" s="132">
        <f t="shared" si="603"/>
        <v>16197.2</v>
      </c>
      <c r="P983" s="132">
        <f t="shared" si="603"/>
        <v>0</v>
      </c>
      <c r="Q983" s="132">
        <f t="shared" si="603"/>
        <v>16100</v>
      </c>
      <c r="R983" s="132">
        <f t="shared" si="603"/>
        <v>97.199999999999989</v>
      </c>
      <c r="S983" s="110">
        <f t="shared" si="603"/>
        <v>16184.630000000001</v>
      </c>
      <c r="T983" s="2">
        <f t="shared" si="603"/>
        <v>0</v>
      </c>
      <c r="U983" s="2">
        <v>16087.526760000001</v>
      </c>
      <c r="V983" s="2">
        <v>97.1</v>
      </c>
      <c r="W983" s="110">
        <f t="shared" si="603"/>
        <v>16184.630000000001</v>
      </c>
      <c r="X983" s="2">
        <f t="shared" si="603"/>
        <v>0</v>
      </c>
      <c r="Y983" s="2">
        <f>U983</f>
        <v>16087.526760000001</v>
      </c>
      <c r="Z983" s="2">
        <f>V983</f>
        <v>97.1</v>
      </c>
      <c r="AA983" s="103">
        <f t="shared" ref="AA983:AA988" si="604">AB983+AC983+AD983</f>
        <v>0</v>
      </c>
      <c r="AB983" s="2">
        <f t="shared" ref="AB983" si="605">X983+H983-L983-(T983-AF983)</f>
        <v>0</v>
      </c>
      <c r="AC983" s="110">
        <f t="shared" ref="AC983" si="606">Y983+I983-M983-(U983-AG983)</f>
        <v>0</v>
      </c>
      <c r="AD983" s="112">
        <f t="shared" ref="AD983" si="607">Z983+J983-N983-(V983-AH983)</f>
        <v>0</v>
      </c>
      <c r="AE983" s="110">
        <f>SUM(AE984:AE987)</f>
        <v>0</v>
      </c>
      <c r="AF983" s="2">
        <f>SUM(AF984:AF987)</f>
        <v>0</v>
      </c>
      <c r="AG983" s="110">
        <f>SUM(AG984:AG987)</f>
        <v>0</v>
      </c>
      <c r="AH983" s="112">
        <f>SUM(AH984:AH987)</f>
        <v>0</v>
      </c>
      <c r="AI983" s="110" t="s">
        <v>110</v>
      </c>
      <c r="AJ983" s="110" t="s">
        <v>110</v>
      </c>
      <c r="AL983" s="3"/>
      <c r="AM983" s="3"/>
    </row>
    <row r="984" spans="1:39" ht="19.899999999999999" customHeight="1" x14ac:dyDescent="0.2">
      <c r="A984" s="86"/>
      <c r="B984" s="163" t="s">
        <v>24</v>
      </c>
      <c r="C984" s="134"/>
      <c r="D984" s="134"/>
      <c r="E984" s="134"/>
      <c r="F984" s="134"/>
      <c r="G984" s="110"/>
      <c r="H984" s="2"/>
      <c r="I984" s="2"/>
      <c r="J984" s="2"/>
      <c r="K984" s="110"/>
      <c r="L984" s="2"/>
      <c r="M984" s="110"/>
      <c r="N984" s="112"/>
      <c r="O984" s="110"/>
      <c r="P984" s="2"/>
      <c r="Q984" s="2"/>
      <c r="R984" s="2"/>
      <c r="S984" s="110">
        <v>0</v>
      </c>
      <c r="T984" s="2"/>
      <c r="U984" s="2"/>
      <c r="V984" s="2"/>
      <c r="W984" s="110"/>
      <c r="X984" s="2"/>
      <c r="Y984" s="2"/>
      <c r="Z984" s="2">
        <f t="shared" ref="Z984" si="608">V984</f>
        <v>0</v>
      </c>
      <c r="AA984" s="103"/>
      <c r="AB984" s="2"/>
      <c r="AC984" s="110"/>
      <c r="AD984" s="112"/>
      <c r="AE984" s="110"/>
      <c r="AF984" s="2"/>
      <c r="AG984" s="110"/>
      <c r="AH984" s="112"/>
      <c r="AI984" s="110"/>
      <c r="AJ984" s="110"/>
      <c r="AL984" s="3"/>
      <c r="AM984" s="3"/>
    </row>
    <row r="985" spans="1:39" ht="19.899999999999999" customHeight="1" x14ac:dyDescent="0.2">
      <c r="A985" s="86"/>
      <c r="B985" s="163" t="s">
        <v>25</v>
      </c>
      <c r="C985" s="139">
        <v>115061.2</v>
      </c>
      <c r="D985" s="139"/>
      <c r="E985" s="139">
        <v>111677</v>
      </c>
      <c r="F985" s="139">
        <v>111677</v>
      </c>
      <c r="G985" s="110"/>
      <c r="H985" s="2"/>
      <c r="I985" s="2"/>
      <c r="J985" s="2"/>
      <c r="K985" s="110"/>
      <c r="L985" s="2"/>
      <c r="M985" s="110"/>
      <c r="N985" s="112"/>
      <c r="O985" s="110">
        <v>3384.2000000000003</v>
      </c>
      <c r="P985" s="2"/>
      <c r="Q985" s="2">
        <v>3363.9</v>
      </c>
      <c r="R985" s="2">
        <v>20.3</v>
      </c>
      <c r="S985" s="110">
        <f>U985+V985</f>
        <v>6021.7000000000007</v>
      </c>
      <c r="T985" s="2"/>
      <c r="U985" s="138">
        <v>5985.6</v>
      </c>
      <c r="V985" s="138">
        <v>36.1</v>
      </c>
      <c r="W985" s="110">
        <f>Y985+Z985</f>
        <v>6021.7000000000007</v>
      </c>
      <c r="X985" s="2"/>
      <c r="Y985" s="138">
        <f>U985</f>
        <v>5985.6</v>
      </c>
      <c r="Z985" s="138">
        <v>36.1</v>
      </c>
      <c r="AA985" s="103">
        <v>0</v>
      </c>
      <c r="AB985" s="2"/>
      <c r="AC985" s="110">
        <v>0</v>
      </c>
      <c r="AD985" s="112">
        <v>0</v>
      </c>
      <c r="AE985" s="110"/>
      <c r="AF985" s="2"/>
      <c r="AG985" s="110"/>
      <c r="AH985" s="112"/>
      <c r="AI985" s="110"/>
      <c r="AJ985" s="110"/>
      <c r="AL985" s="3"/>
      <c r="AM985" s="3"/>
    </row>
    <row r="986" spans="1:39" ht="19.899999999999999" customHeight="1" x14ac:dyDescent="0.2">
      <c r="A986" s="86"/>
      <c r="B986" s="163" t="s">
        <v>26</v>
      </c>
      <c r="C986" s="139">
        <v>23057.8</v>
      </c>
      <c r="D986" s="139"/>
      <c r="E986" s="139">
        <v>10383.6</v>
      </c>
      <c r="F986" s="139">
        <v>10383.6</v>
      </c>
      <c r="G986" s="110"/>
      <c r="H986" s="2"/>
      <c r="I986" s="2"/>
      <c r="J986" s="2"/>
      <c r="K986" s="110"/>
      <c r="L986" s="2"/>
      <c r="M986" s="110"/>
      <c r="N986" s="112"/>
      <c r="O986" s="110">
        <v>12674.2</v>
      </c>
      <c r="P986" s="2"/>
      <c r="Q986" s="2">
        <v>12598.1</v>
      </c>
      <c r="R986" s="2">
        <v>76.099999999999994</v>
      </c>
      <c r="S986" s="110">
        <f t="shared" ref="S986:S987" si="609">U986+V986</f>
        <v>9978.33</v>
      </c>
      <c r="T986" s="2"/>
      <c r="U986" s="138">
        <v>9918.43</v>
      </c>
      <c r="V986" s="138">
        <v>59.9</v>
      </c>
      <c r="W986" s="110">
        <f t="shared" ref="W986:W987" si="610">Y986+Z986</f>
        <v>9978.33</v>
      </c>
      <c r="X986" s="2"/>
      <c r="Y986" s="138">
        <f t="shared" ref="Y986:Y987" si="611">U986</f>
        <v>9918.43</v>
      </c>
      <c r="Z986" s="138">
        <v>59.9</v>
      </c>
      <c r="AA986" s="103">
        <v>0</v>
      </c>
      <c r="AB986" s="2"/>
      <c r="AC986" s="110">
        <v>0</v>
      </c>
      <c r="AD986" s="112">
        <v>0</v>
      </c>
      <c r="AE986" s="110"/>
      <c r="AF986" s="2"/>
      <c r="AG986" s="110"/>
      <c r="AH986" s="112"/>
      <c r="AI986" s="110"/>
      <c r="AJ986" s="110"/>
      <c r="AL986" s="3"/>
      <c r="AM986" s="3"/>
    </row>
    <row r="987" spans="1:39" ht="19.899999999999999" customHeight="1" x14ac:dyDescent="0.2">
      <c r="A987" s="86"/>
      <c r="B987" s="163" t="s">
        <v>27</v>
      </c>
      <c r="C987" s="139">
        <v>2346.9</v>
      </c>
      <c r="D987" s="139"/>
      <c r="E987" s="139">
        <v>2208.1</v>
      </c>
      <c r="F987" s="139">
        <v>2208.1</v>
      </c>
      <c r="G987" s="110"/>
      <c r="H987" s="2"/>
      <c r="I987" s="2"/>
      <c r="J987" s="2"/>
      <c r="K987" s="110"/>
      <c r="L987" s="2"/>
      <c r="M987" s="110"/>
      <c r="N987" s="112"/>
      <c r="O987" s="110">
        <v>138.80000000000001</v>
      </c>
      <c r="P987" s="2"/>
      <c r="Q987" s="2">
        <v>138</v>
      </c>
      <c r="R987" s="2">
        <v>0.8</v>
      </c>
      <c r="S987" s="110">
        <f t="shared" si="609"/>
        <v>184.6</v>
      </c>
      <c r="T987" s="2"/>
      <c r="U987" s="138">
        <v>183.5</v>
      </c>
      <c r="V987" s="138">
        <v>1.1000000000000001</v>
      </c>
      <c r="W987" s="110">
        <f t="shared" si="610"/>
        <v>184.6</v>
      </c>
      <c r="X987" s="2"/>
      <c r="Y987" s="138">
        <f t="shared" si="611"/>
        <v>183.5</v>
      </c>
      <c r="Z987" s="138">
        <v>1.1000000000000001</v>
      </c>
      <c r="AA987" s="103">
        <v>0</v>
      </c>
      <c r="AB987" s="2"/>
      <c r="AC987" s="110">
        <v>0</v>
      </c>
      <c r="AD987" s="112">
        <v>0</v>
      </c>
      <c r="AE987" s="110"/>
      <c r="AF987" s="2"/>
      <c r="AG987" s="110"/>
      <c r="AH987" s="112"/>
      <c r="AI987" s="110"/>
      <c r="AJ987" s="110"/>
      <c r="AL987" s="3"/>
      <c r="AM987" s="3"/>
    </row>
    <row r="988" spans="1:39" ht="66.75" customHeight="1" x14ac:dyDescent="0.2">
      <c r="A988" s="86">
        <v>170</v>
      </c>
      <c r="B988" s="131" t="s">
        <v>126</v>
      </c>
      <c r="C988" s="132">
        <f t="shared" ref="C988:J988" si="612">SUM(C989:C992)</f>
        <v>0</v>
      </c>
      <c r="D988" s="132">
        <f t="shared" si="612"/>
        <v>0</v>
      </c>
      <c r="E988" s="132">
        <f t="shared" si="612"/>
        <v>0</v>
      </c>
      <c r="F988" s="132">
        <f t="shared" si="612"/>
        <v>0</v>
      </c>
      <c r="G988" s="132">
        <f t="shared" si="612"/>
        <v>173.13195999999999</v>
      </c>
      <c r="H988" s="132">
        <f t="shared" si="612"/>
        <v>0</v>
      </c>
      <c r="I988" s="132">
        <f t="shared" si="612"/>
        <v>173.13195999999999</v>
      </c>
      <c r="J988" s="132">
        <f t="shared" si="612"/>
        <v>0</v>
      </c>
      <c r="K988" s="110">
        <f>SUM(K989:K992)</f>
        <v>0</v>
      </c>
      <c r="L988" s="2">
        <f>SUM(L989:L992)</f>
        <v>0</v>
      </c>
      <c r="M988" s="110">
        <f>SUM(M989:M992)</f>
        <v>0</v>
      </c>
      <c r="N988" s="112">
        <f>SUM(N989:N992)</f>
        <v>0</v>
      </c>
      <c r="O988" s="143">
        <f t="shared" ref="O988:U988" si="613">SUM(O989:O992)</f>
        <v>173.2</v>
      </c>
      <c r="P988" s="143">
        <f t="shared" si="613"/>
        <v>0</v>
      </c>
      <c r="Q988" s="143">
        <f t="shared" si="613"/>
        <v>173.2</v>
      </c>
      <c r="R988" s="143">
        <f t="shared" si="613"/>
        <v>0</v>
      </c>
      <c r="S988" s="143">
        <f t="shared" si="613"/>
        <v>173.13195999999999</v>
      </c>
      <c r="T988" s="143">
        <f t="shared" si="613"/>
        <v>0</v>
      </c>
      <c r="U988" s="143">
        <f t="shared" si="613"/>
        <v>173.13195999999999</v>
      </c>
      <c r="V988" s="2">
        <f t="shared" ref="V988:Z988" si="614">SUM(V989:V992)</f>
        <v>0</v>
      </c>
      <c r="W988" s="110">
        <f t="shared" si="614"/>
        <v>0</v>
      </c>
      <c r="X988" s="2">
        <f t="shared" si="614"/>
        <v>0</v>
      </c>
      <c r="Y988" s="2">
        <f t="shared" si="614"/>
        <v>0</v>
      </c>
      <c r="Z988" s="2">
        <f t="shared" si="614"/>
        <v>0</v>
      </c>
      <c r="AA988" s="103">
        <f t="shared" si="604"/>
        <v>0</v>
      </c>
      <c r="AB988" s="2">
        <f t="shared" ref="AB988" si="615">X988+H988-L988-(T988-AF988)</f>
        <v>0</v>
      </c>
      <c r="AC988" s="110">
        <f t="shared" ref="AC988" si="616">Y988+I988-M988-(U988-AG988)</f>
        <v>0</v>
      </c>
      <c r="AD988" s="112">
        <f t="shared" ref="AD988" si="617">Z988+J988-N988-(V988-AH988)</f>
        <v>0</v>
      </c>
      <c r="AE988" s="110">
        <f>SUM(AE989:AE992)</f>
        <v>0</v>
      </c>
      <c r="AF988" s="2">
        <f>SUM(AF989:AF992)</f>
        <v>0</v>
      </c>
      <c r="AG988" s="110">
        <f>SUM(AG989:AG992)</f>
        <v>0</v>
      </c>
      <c r="AH988" s="112">
        <f>SUM(AH989:AH992)</f>
        <v>0</v>
      </c>
      <c r="AI988" s="110"/>
      <c r="AJ988" s="110"/>
      <c r="AL988" s="3"/>
      <c r="AM988" s="3"/>
    </row>
    <row r="989" spans="1:39" ht="19.899999999999999" customHeight="1" x14ac:dyDescent="0.2">
      <c r="A989" s="86"/>
      <c r="B989" s="163" t="s">
        <v>24</v>
      </c>
      <c r="C989" s="134"/>
      <c r="D989" s="134"/>
      <c r="E989" s="134"/>
      <c r="F989" s="134"/>
      <c r="G989" s="110">
        <v>0</v>
      </c>
      <c r="H989" s="2"/>
      <c r="I989" s="2"/>
      <c r="J989" s="2"/>
      <c r="K989" s="110">
        <v>0</v>
      </c>
      <c r="L989" s="2"/>
      <c r="M989" s="110"/>
      <c r="N989" s="112"/>
      <c r="O989" s="110">
        <f>P989+Q989+R989</f>
        <v>0</v>
      </c>
      <c r="P989" s="2"/>
      <c r="Q989" s="2"/>
      <c r="R989" s="2"/>
      <c r="S989" s="110">
        <f>T989+U989+V989</f>
        <v>0</v>
      </c>
      <c r="T989" s="2"/>
      <c r="U989" s="2"/>
      <c r="V989" s="2"/>
      <c r="W989" s="110">
        <v>0</v>
      </c>
      <c r="X989" s="2"/>
      <c r="Y989" s="2"/>
      <c r="Z989" s="2"/>
      <c r="AA989" s="103">
        <v>0</v>
      </c>
      <c r="AB989" s="2">
        <v>0</v>
      </c>
      <c r="AC989" s="110">
        <v>0</v>
      </c>
      <c r="AD989" s="112">
        <v>0</v>
      </c>
      <c r="AE989" s="110">
        <v>0</v>
      </c>
      <c r="AF989" s="2"/>
      <c r="AG989" s="110"/>
      <c r="AH989" s="112"/>
      <c r="AI989" s="110"/>
      <c r="AJ989" s="110"/>
      <c r="AL989" s="3"/>
      <c r="AM989" s="3"/>
    </row>
    <row r="990" spans="1:39" ht="19.899999999999999" customHeight="1" x14ac:dyDescent="0.2">
      <c r="A990" s="86"/>
      <c r="B990" s="163" t="s">
        <v>25</v>
      </c>
      <c r="C990" s="134"/>
      <c r="D990" s="134"/>
      <c r="E990" s="134"/>
      <c r="F990" s="134">
        <v>0</v>
      </c>
      <c r="G990" s="110">
        <v>0</v>
      </c>
      <c r="H990" s="2"/>
      <c r="I990" s="2"/>
      <c r="J990" s="2"/>
      <c r="K990" s="110">
        <v>0</v>
      </c>
      <c r="L990" s="2"/>
      <c r="M990" s="110"/>
      <c r="N990" s="112"/>
      <c r="O990" s="110">
        <f>P990+Q990+R990</f>
        <v>0</v>
      </c>
      <c r="P990" s="2"/>
      <c r="Q990" s="2"/>
      <c r="R990" s="2"/>
      <c r="S990" s="110">
        <f>T990+U990+V990</f>
        <v>0</v>
      </c>
      <c r="T990" s="2"/>
      <c r="U990" s="2"/>
      <c r="V990" s="2"/>
      <c r="W990" s="110">
        <v>0</v>
      </c>
      <c r="X990" s="2"/>
      <c r="Y990" s="2"/>
      <c r="Z990" s="2"/>
      <c r="AA990" s="103">
        <v>0</v>
      </c>
      <c r="AB990" s="2">
        <v>0</v>
      </c>
      <c r="AC990" s="110">
        <v>0</v>
      </c>
      <c r="AD990" s="112">
        <v>0</v>
      </c>
      <c r="AE990" s="110">
        <v>0</v>
      </c>
      <c r="AF990" s="2"/>
      <c r="AG990" s="110"/>
      <c r="AH990" s="112"/>
      <c r="AI990" s="110"/>
      <c r="AJ990" s="110"/>
      <c r="AL990" s="3"/>
      <c r="AM990" s="3"/>
    </row>
    <row r="991" spans="1:39" ht="19.899999999999999" customHeight="1" x14ac:dyDescent="0.2">
      <c r="A991" s="86"/>
      <c r="B991" s="163" t="s">
        <v>26</v>
      </c>
      <c r="C991" s="134"/>
      <c r="D991" s="134"/>
      <c r="E991" s="134"/>
      <c r="F991" s="134"/>
      <c r="G991" s="110">
        <v>173.13195999999999</v>
      </c>
      <c r="H991" s="2"/>
      <c r="I991" s="2">
        <v>173.13195999999999</v>
      </c>
      <c r="J991" s="2"/>
      <c r="K991" s="110">
        <v>0</v>
      </c>
      <c r="L991" s="2"/>
      <c r="M991" s="110"/>
      <c r="N991" s="112"/>
      <c r="O991" s="110">
        <f>P991+Q991+R991</f>
        <v>173.2</v>
      </c>
      <c r="P991" s="2"/>
      <c r="Q991" s="2">
        <v>173.2</v>
      </c>
      <c r="R991" s="2"/>
      <c r="S991" s="110">
        <f>T991+U991+V991</f>
        <v>173.13195999999999</v>
      </c>
      <c r="T991" s="2"/>
      <c r="U991" s="2">
        <v>173.13195999999999</v>
      </c>
      <c r="V991" s="2"/>
      <c r="W991" s="110">
        <v>0</v>
      </c>
      <c r="X991" s="2"/>
      <c r="Y991" s="2"/>
      <c r="Z991" s="2"/>
      <c r="AA991" s="103">
        <v>0</v>
      </c>
      <c r="AB991" s="2">
        <v>0</v>
      </c>
      <c r="AC991" s="110">
        <v>0</v>
      </c>
      <c r="AD991" s="112"/>
      <c r="AE991" s="110">
        <v>0</v>
      </c>
      <c r="AF991" s="2"/>
      <c r="AG991" s="110"/>
      <c r="AH991" s="112"/>
      <c r="AI991" s="110"/>
      <c r="AJ991" s="110"/>
      <c r="AL991" s="3"/>
      <c r="AM991" s="3"/>
    </row>
    <row r="992" spans="1:39" ht="19.899999999999999" customHeight="1" x14ac:dyDescent="0.2">
      <c r="A992" s="86"/>
      <c r="B992" s="163" t="s">
        <v>27</v>
      </c>
      <c r="C992" s="134"/>
      <c r="D992" s="134"/>
      <c r="E992" s="134"/>
      <c r="F992" s="134">
        <v>0</v>
      </c>
      <c r="G992" s="110">
        <v>0</v>
      </c>
      <c r="H992" s="2"/>
      <c r="I992" s="2"/>
      <c r="J992" s="2"/>
      <c r="K992" s="110">
        <v>0</v>
      </c>
      <c r="L992" s="2"/>
      <c r="M992" s="110"/>
      <c r="N992" s="112"/>
      <c r="O992" s="110">
        <f>P992+Q992+R992</f>
        <v>0</v>
      </c>
      <c r="P992" s="2"/>
      <c r="Q992" s="2"/>
      <c r="R992" s="2"/>
      <c r="S992" s="110">
        <f>T992+U992+V992</f>
        <v>0</v>
      </c>
      <c r="T992" s="2"/>
      <c r="U992" s="2"/>
      <c r="V992" s="2"/>
      <c r="W992" s="110">
        <v>0</v>
      </c>
      <c r="X992" s="2"/>
      <c r="Y992" s="2"/>
      <c r="Z992" s="2"/>
      <c r="AA992" s="103">
        <v>0</v>
      </c>
      <c r="AB992" s="2">
        <v>0</v>
      </c>
      <c r="AC992" s="110">
        <v>0</v>
      </c>
      <c r="AD992" s="112">
        <v>0</v>
      </c>
      <c r="AE992" s="110">
        <v>0</v>
      </c>
      <c r="AF992" s="2"/>
      <c r="AG992" s="110"/>
      <c r="AH992" s="112"/>
      <c r="AI992" s="110"/>
      <c r="AJ992" s="110"/>
      <c r="AL992" s="3"/>
      <c r="AM992" s="3"/>
    </row>
    <row r="993" spans="1:39" ht="48.75" customHeight="1" x14ac:dyDescent="0.2">
      <c r="A993" s="86">
        <v>171</v>
      </c>
      <c r="B993" s="163" t="s">
        <v>103</v>
      </c>
      <c r="C993" s="143">
        <f t="shared" ref="C993:AD993" si="618">SUM(C994:C997)</f>
        <v>58715.9</v>
      </c>
      <c r="D993" s="143">
        <f t="shared" si="618"/>
        <v>0</v>
      </c>
      <c r="E993" s="143">
        <f t="shared" si="618"/>
        <v>34838.800000000003</v>
      </c>
      <c r="F993" s="143">
        <f t="shared" si="618"/>
        <v>34838.800000000003</v>
      </c>
      <c r="G993" s="143">
        <f t="shared" si="618"/>
        <v>0</v>
      </c>
      <c r="H993" s="143">
        <f t="shared" si="618"/>
        <v>0</v>
      </c>
      <c r="I993" s="143">
        <f t="shared" si="618"/>
        <v>0</v>
      </c>
      <c r="J993" s="143">
        <f t="shared" si="618"/>
        <v>0</v>
      </c>
      <c r="K993" s="143">
        <f t="shared" si="618"/>
        <v>0</v>
      </c>
      <c r="L993" s="143">
        <f t="shared" si="618"/>
        <v>0</v>
      </c>
      <c r="M993" s="143">
        <f t="shared" si="618"/>
        <v>0</v>
      </c>
      <c r="N993" s="143">
        <f t="shared" si="618"/>
        <v>0</v>
      </c>
      <c r="O993" s="143">
        <f t="shared" ref="O993:Z993" si="619">SUM(O994:O997)</f>
        <v>22711.5</v>
      </c>
      <c r="P993" s="143">
        <f t="shared" si="619"/>
        <v>0</v>
      </c>
      <c r="Q993" s="143">
        <f t="shared" si="619"/>
        <v>16375</v>
      </c>
      <c r="R993" s="143">
        <f t="shared" si="619"/>
        <v>6336.5</v>
      </c>
      <c r="S993" s="143">
        <f t="shared" si="619"/>
        <v>22710.627229999998</v>
      </c>
      <c r="T993" s="143">
        <f t="shared" si="619"/>
        <v>0</v>
      </c>
      <c r="U993" s="143">
        <f t="shared" si="619"/>
        <v>16374.36224</v>
      </c>
      <c r="V993" s="143">
        <f t="shared" si="619"/>
        <v>6336.2649899999997</v>
      </c>
      <c r="W993" s="143">
        <f t="shared" si="619"/>
        <v>22710.627229999998</v>
      </c>
      <c r="X993" s="143">
        <f t="shared" si="619"/>
        <v>0</v>
      </c>
      <c r="Y993" s="143">
        <f t="shared" si="619"/>
        <v>16374.36224</v>
      </c>
      <c r="Z993" s="143">
        <f t="shared" si="619"/>
        <v>6336.2649899999997</v>
      </c>
      <c r="AA993" s="143">
        <f t="shared" si="618"/>
        <v>0</v>
      </c>
      <c r="AB993" s="143">
        <f t="shared" si="618"/>
        <v>0</v>
      </c>
      <c r="AC993" s="143">
        <f t="shared" si="618"/>
        <v>0</v>
      </c>
      <c r="AD993" s="143">
        <f t="shared" si="618"/>
        <v>0</v>
      </c>
      <c r="AE993" s="110">
        <f>SUM(AE994:AE997)</f>
        <v>0</v>
      </c>
      <c r="AF993" s="2">
        <f>SUM(AF994:AF997)</f>
        <v>0</v>
      </c>
      <c r="AG993" s="110">
        <f>SUM(AG994:AG997)</f>
        <v>0</v>
      </c>
      <c r="AH993" s="112">
        <f>SUM(AH994:AH997)</f>
        <v>0</v>
      </c>
      <c r="AI993" s="110" t="s">
        <v>110</v>
      </c>
      <c r="AJ993" s="110" t="s">
        <v>110</v>
      </c>
      <c r="AL993" s="3"/>
      <c r="AM993" s="3"/>
    </row>
    <row r="994" spans="1:39" ht="19.899999999999999" customHeight="1" x14ac:dyDescent="0.2">
      <c r="A994" s="86"/>
      <c r="B994" s="163" t="s">
        <v>24</v>
      </c>
      <c r="C994" s="139"/>
      <c r="D994" s="139"/>
      <c r="E994" s="139"/>
      <c r="F994" s="139"/>
      <c r="G994" s="110">
        <f>H994+I994+J994</f>
        <v>0</v>
      </c>
      <c r="H994" s="2"/>
      <c r="I994" s="2"/>
      <c r="J994" s="2"/>
      <c r="K994" s="110">
        <f>L994+M994+N994</f>
        <v>0</v>
      </c>
      <c r="L994" s="2"/>
      <c r="M994" s="2"/>
      <c r="N994" s="2"/>
      <c r="O994" s="110">
        <f>P994+Q994+R994</f>
        <v>0</v>
      </c>
      <c r="P994" s="2"/>
      <c r="Q994" s="2"/>
      <c r="R994" s="2"/>
      <c r="S994" s="110">
        <f>T994+U994+V994</f>
        <v>0</v>
      </c>
      <c r="T994" s="2"/>
      <c r="U994" s="2"/>
      <c r="V994" s="2"/>
      <c r="W994" s="110">
        <f>X994+Y994+Z994</f>
        <v>0</v>
      </c>
      <c r="X994" s="2"/>
      <c r="Y994" s="2"/>
      <c r="Z994" s="2"/>
      <c r="AA994" s="103">
        <f>AB994+AC994+AD994</f>
        <v>0</v>
      </c>
      <c r="AB994" s="2">
        <f t="shared" ref="AB994:AD997" si="620">X994+H994-L994-(T994-AF994)</f>
        <v>0</v>
      </c>
      <c r="AC994" s="110">
        <f t="shared" si="620"/>
        <v>0</v>
      </c>
      <c r="AD994" s="112">
        <f t="shared" si="620"/>
        <v>0</v>
      </c>
      <c r="AE994" s="110">
        <v>0</v>
      </c>
      <c r="AF994" s="2"/>
      <c r="AG994" s="110"/>
      <c r="AH994" s="112"/>
      <c r="AI994" s="110"/>
      <c r="AJ994" s="110"/>
      <c r="AL994" s="3"/>
      <c r="AM994" s="3"/>
    </row>
    <row r="995" spans="1:39" ht="19.899999999999999" customHeight="1" x14ac:dyDescent="0.2">
      <c r="A995" s="86"/>
      <c r="B995" s="163" t="s">
        <v>25</v>
      </c>
      <c r="C995" s="139">
        <v>58715.9</v>
      </c>
      <c r="D995" s="139"/>
      <c r="E995" s="139">
        <v>34838.800000000003</v>
      </c>
      <c r="F995" s="139">
        <v>34838.800000000003</v>
      </c>
      <c r="G995" s="110">
        <f>H995+I995+J995</f>
        <v>0</v>
      </c>
      <c r="H995" s="2"/>
      <c r="I995" s="2"/>
      <c r="J995" s="2"/>
      <c r="K995" s="110">
        <f>L995+M995+N995</f>
        <v>0</v>
      </c>
      <c r="L995" s="2"/>
      <c r="M995" s="2"/>
      <c r="N995" s="2"/>
      <c r="O995" s="110">
        <f>P995+Q995+R995</f>
        <v>22711.5</v>
      </c>
      <c r="P995" s="2"/>
      <c r="Q995" s="2">
        <v>16375</v>
      </c>
      <c r="R995" s="2">
        <v>6336.5</v>
      </c>
      <c r="S995" s="110">
        <f t="shared" ref="S995:S996" si="621">T995+U995+V995</f>
        <v>19470.52</v>
      </c>
      <c r="T995" s="2"/>
      <c r="U995" s="2">
        <f>16374.36224-U996</f>
        <v>14038.244920000001</v>
      </c>
      <c r="V995" s="2">
        <f>6336.26499-V996</f>
        <v>5432.2750799999994</v>
      </c>
      <c r="W995" s="110">
        <f>X995+Y995+Z995</f>
        <v>19470.52</v>
      </c>
      <c r="X995" s="2"/>
      <c r="Y995" s="2">
        <f>16374.36224-Y996</f>
        <v>14038.244920000001</v>
      </c>
      <c r="Z995" s="2">
        <f>6336.26499-Z996</f>
        <v>5432.2750799999994</v>
      </c>
      <c r="AA995" s="103">
        <f>AB995+AC995+AD995</f>
        <v>0</v>
      </c>
      <c r="AB995" s="2">
        <f t="shared" si="620"/>
        <v>0</v>
      </c>
      <c r="AC995" s="110">
        <f t="shared" si="620"/>
        <v>0</v>
      </c>
      <c r="AD995" s="112">
        <f t="shared" si="620"/>
        <v>0</v>
      </c>
      <c r="AE995" s="110">
        <v>0</v>
      </c>
      <c r="AF995" s="2"/>
      <c r="AG995" s="110"/>
      <c r="AH995" s="112"/>
      <c r="AI995" s="110"/>
      <c r="AJ995" s="110"/>
      <c r="AL995" s="3"/>
      <c r="AM995" s="3"/>
    </row>
    <row r="996" spans="1:39" ht="19.899999999999999" customHeight="1" x14ac:dyDescent="0.2">
      <c r="A996" s="86"/>
      <c r="B996" s="163" t="s">
        <v>26</v>
      </c>
      <c r="C996" s="139"/>
      <c r="D996" s="139"/>
      <c r="E996" s="139"/>
      <c r="F996" s="139"/>
      <c r="G996" s="110">
        <f>H996+I996+J996</f>
        <v>0</v>
      </c>
      <c r="H996" s="2"/>
      <c r="I996" s="2"/>
      <c r="J996" s="2"/>
      <c r="K996" s="110">
        <f>L996+M996+N996</f>
        <v>0</v>
      </c>
      <c r="L996" s="2"/>
      <c r="M996" s="2"/>
      <c r="N996" s="2"/>
      <c r="O996" s="110">
        <f>P996+Q996+R996</f>
        <v>0</v>
      </c>
      <c r="P996" s="2"/>
      <c r="Q996" s="2"/>
      <c r="R996" s="2"/>
      <c r="S996" s="110">
        <f t="shared" si="621"/>
        <v>3240.1072299999996</v>
      </c>
      <c r="T996" s="2"/>
      <c r="U996" s="2">
        <v>2336.1173199999998</v>
      </c>
      <c r="V996" s="2">
        <v>903.98991000000001</v>
      </c>
      <c r="W996" s="110">
        <f>X996+Y996+Z996</f>
        <v>3240.1072299999996</v>
      </c>
      <c r="X996" s="2"/>
      <c r="Y996" s="2">
        <v>2336.1173199999998</v>
      </c>
      <c r="Z996" s="2">
        <v>903.98991000000001</v>
      </c>
      <c r="AA996" s="103">
        <f>AB996+AC996+AD996</f>
        <v>0</v>
      </c>
      <c r="AB996" s="2">
        <f t="shared" si="620"/>
        <v>0</v>
      </c>
      <c r="AC996" s="110">
        <f t="shared" si="620"/>
        <v>0</v>
      </c>
      <c r="AD996" s="112">
        <f t="shared" si="620"/>
        <v>0</v>
      </c>
      <c r="AE996" s="110">
        <v>0</v>
      </c>
      <c r="AF996" s="2"/>
      <c r="AG996" s="110"/>
      <c r="AH996" s="112"/>
      <c r="AI996" s="110"/>
      <c r="AJ996" s="110"/>
      <c r="AL996" s="3"/>
      <c r="AM996" s="3"/>
    </row>
    <row r="997" spans="1:39" ht="19.899999999999999" customHeight="1" x14ac:dyDescent="0.2">
      <c r="A997" s="86"/>
      <c r="B997" s="163" t="s">
        <v>27</v>
      </c>
      <c r="C997" s="139"/>
      <c r="D997" s="139"/>
      <c r="E997" s="139"/>
      <c r="F997" s="139"/>
      <c r="G997" s="110">
        <f>H997+I997+J997</f>
        <v>0</v>
      </c>
      <c r="H997" s="2"/>
      <c r="I997" s="2"/>
      <c r="J997" s="2"/>
      <c r="K997" s="110">
        <f>L997+M997+N997</f>
        <v>0</v>
      </c>
      <c r="L997" s="2"/>
      <c r="M997" s="2"/>
      <c r="N997" s="2"/>
      <c r="O997" s="110">
        <f>P997+Q997+R997</f>
        <v>0</v>
      </c>
      <c r="P997" s="2"/>
      <c r="Q997" s="2"/>
      <c r="R997" s="2"/>
      <c r="S997" s="110">
        <f>T997+U997+V997</f>
        <v>0</v>
      </c>
      <c r="T997" s="2"/>
      <c r="U997" s="2"/>
      <c r="V997" s="2"/>
      <c r="W997" s="110">
        <f>X997+Y997+Z997</f>
        <v>0</v>
      </c>
      <c r="X997" s="2"/>
      <c r="Y997" s="2"/>
      <c r="Z997" s="2"/>
      <c r="AA997" s="103">
        <f>AB997+AC997+AD997</f>
        <v>0</v>
      </c>
      <c r="AB997" s="2">
        <f t="shared" si="620"/>
        <v>0</v>
      </c>
      <c r="AC997" s="110">
        <f t="shared" si="620"/>
        <v>0</v>
      </c>
      <c r="AD997" s="112">
        <f t="shared" si="620"/>
        <v>0</v>
      </c>
      <c r="AE997" s="110">
        <v>0</v>
      </c>
      <c r="AF997" s="2"/>
      <c r="AG997" s="110"/>
      <c r="AH997" s="112"/>
      <c r="AI997" s="110"/>
      <c r="AJ997" s="110"/>
      <c r="AL997" s="3"/>
      <c r="AM997" s="3"/>
    </row>
    <row r="998" spans="1:39" ht="67.5" customHeight="1" x14ac:dyDescent="0.2">
      <c r="A998" s="86">
        <v>172</v>
      </c>
      <c r="B998" s="163" t="s">
        <v>288</v>
      </c>
      <c r="C998" s="143">
        <f t="shared" ref="C998:AD998" si="622">SUM(C999:C1002)</f>
        <v>0</v>
      </c>
      <c r="D998" s="143">
        <f t="shared" si="622"/>
        <v>0</v>
      </c>
      <c r="E998" s="143">
        <f t="shared" si="622"/>
        <v>0</v>
      </c>
      <c r="F998" s="143">
        <f t="shared" si="622"/>
        <v>0</v>
      </c>
      <c r="G998" s="143">
        <f t="shared" si="622"/>
        <v>0</v>
      </c>
      <c r="H998" s="143">
        <f t="shared" si="622"/>
        <v>0</v>
      </c>
      <c r="I998" s="143">
        <f t="shared" si="622"/>
        <v>0</v>
      </c>
      <c r="J998" s="143">
        <f t="shared" si="622"/>
        <v>0</v>
      </c>
      <c r="K998" s="143">
        <f t="shared" si="622"/>
        <v>0</v>
      </c>
      <c r="L998" s="143">
        <f t="shared" si="622"/>
        <v>0</v>
      </c>
      <c r="M998" s="143">
        <f t="shared" si="622"/>
        <v>0</v>
      </c>
      <c r="N998" s="143">
        <f t="shared" si="622"/>
        <v>0</v>
      </c>
      <c r="O998" s="143">
        <f>O1000+O1002</f>
        <v>17062.793310000001</v>
      </c>
      <c r="P998" s="143">
        <f t="shared" ref="P998:R998" si="623">P1000+P1002</f>
        <v>0</v>
      </c>
      <c r="Q998" s="143">
        <f t="shared" si="623"/>
        <v>12303.6</v>
      </c>
      <c r="R998" s="143">
        <f t="shared" si="623"/>
        <v>4759.1933099999997</v>
      </c>
      <c r="S998" s="143">
        <f>S1000+S1002+S1001</f>
        <v>13801.308089999999</v>
      </c>
      <c r="T998" s="143">
        <f t="shared" ref="T998:X998" si="624">T1000+T1002+T1001</f>
        <v>0</v>
      </c>
      <c r="U998" s="143">
        <f t="shared" si="624"/>
        <v>9950.7431299999989</v>
      </c>
      <c r="V998" s="143">
        <f>V1000+V1002</f>
        <v>3850.5649599999997</v>
      </c>
      <c r="W998" s="143">
        <f t="shared" si="624"/>
        <v>13799.689199999999</v>
      </c>
      <c r="X998" s="143">
        <f t="shared" si="624"/>
        <v>0</v>
      </c>
      <c r="Y998" s="143">
        <f>Y1000+Y1002+Y1001</f>
        <v>9949.5759099999996</v>
      </c>
      <c r="Z998" s="143">
        <f>Z1000+Z1002+Z1001</f>
        <v>3850.1132899999998</v>
      </c>
      <c r="AA998" s="143">
        <f t="shared" si="622"/>
        <v>0</v>
      </c>
      <c r="AB998" s="143">
        <f t="shared" si="622"/>
        <v>0</v>
      </c>
      <c r="AC998" s="143">
        <f t="shared" si="622"/>
        <v>0</v>
      </c>
      <c r="AD998" s="143">
        <f t="shared" si="622"/>
        <v>0</v>
      </c>
      <c r="AE998" s="110">
        <f>SUM(AE999:AE1002)</f>
        <v>1.6188899999999999</v>
      </c>
      <c r="AF998" s="2">
        <f>SUM(AF999:AF1002)</f>
        <v>1.1672199999999999</v>
      </c>
      <c r="AG998" s="110">
        <f>SUM(AG999:AG1002)</f>
        <v>0.45167000000000002</v>
      </c>
      <c r="AH998" s="112">
        <f>SUM(AH999:AH1002)</f>
        <v>0</v>
      </c>
      <c r="AI998" s="110"/>
      <c r="AJ998" s="110"/>
      <c r="AL998" s="3"/>
      <c r="AM998" s="3"/>
    </row>
    <row r="999" spans="1:39" ht="19.899999999999999" customHeight="1" x14ac:dyDescent="0.2">
      <c r="A999" s="86"/>
      <c r="B999" s="163" t="s">
        <v>24</v>
      </c>
      <c r="C999" s="139"/>
      <c r="D999" s="139"/>
      <c r="E999" s="139"/>
      <c r="F999" s="139"/>
      <c r="G999" s="110">
        <f>H999+I999+J999</f>
        <v>0</v>
      </c>
      <c r="H999" s="2"/>
      <c r="I999" s="2"/>
      <c r="J999" s="2"/>
      <c r="K999" s="110">
        <f>L999+M999+N999</f>
        <v>0</v>
      </c>
      <c r="L999" s="2"/>
      <c r="M999" s="2"/>
      <c r="N999" s="2"/>
      <c r="O999" s="110">
        <f>P999+Q999+R999</f>
        <v>0</v>
      </c>
      <c r="P999" s="2"/>
      <c r="Q999" s="2"/>
      <c r="R999" s="2"/>
      <c r="S999" s="110">
        <f>T999+U999+V999</f>
        <v>0</v>
      </c>
      <c r="T999" s="2"/>
      <c r="U999" s="2"/>
      <c r="V999" s="2"/>
      <c r="W999" s="110">
        <f>X999+Y999+Z999</f>
        <v>0</v>
      </c>
      <c r="X999" s="2"/>
      <c r="Y999" s="2"/>
      <c r="Z999" s="2"/>
      <c r="AA999" s="103">
        <f>AB999+AC999+AD999</f>
        <v>0</v>
      </c>
      <c r="AB999" s="2">
        <f t="shared" ref="AB999:AB1001" si="625">X999+H999-L999-(T999-AF999)</f>
        <v>0</v>
      </c>
      <c r="AC999" s="110">
        <f t="shared" ref="AC999:AC1001" si="626">Y999+I999-M999-(U999-AG999)</f>
        <v>0</v>
      </c>
      <c r="AD999" s="112">
        <f t="shared" ref="AD999:AD1001" si="627">Z999+J999-N999-(V999-AH999)</f>
        <v>0</v>
      </c>
      <c r="AE999" s="110">
        <v>0</v>
      </c>
      <c r="AF999" s="2"/>
      <c r="AG999" s="110"/>
      <c r="AH999" s="112"/>
      <c r="AI999" s="110"/>
      <c r="AJ999" s="110"/>
      <c r="AL999" s="3"/>
      <c r="AM999" s="3"/>
    </row>
    <row r="1000" spans="1:39" ht="19.899999999999999" customHeight="1" x14ac:dyDescent="0.2">
      <c r="A1000" s="86"/>
      <c r="B1000" s="163" t="s">
        <v>25</v>
      </c>
      <c r="C1000" s="139"/>
      <c r="D1000" s="139"/>
      <c r="E1000" s="139"/>
      <c r="F1000" s="139"/>
      <c r="G1000" s="110">
        <f>H1000+I1000+J1000</f>
        <v>0</v>
      </c>
      <c r="H1000" s="2"/>
      <c r="I1000" s="2"/>
      <c r="J1000" s="2"/>
      <c r="K1000" s="110">
        <f>L1000+M1000+N1000</f>
        <v>0</v>
      </c>
      <c r="L1000" s="2"/>
      <c r="M1000" s="2"/>
      <c r="N1000" s="2"/>
      <c r="O1000" s="110">
        <f>P1000+Q1000+R1000</f>
        <v>17062.793310000001</v>
      </c>
      <c r="P1000" s="2"/>
      <c r="Q1000" s="132">
        <v>12303.6</v>
      </c>
      <c r="R1000" s="132">
        <v>4759.1933099999997</v>
      </c>
      <c r="S1000" s="110">
        <f>T1000+U1000+V1000</f>
        <v>13799.689199999999</v>
      </c>
      <c r="T1000" s="2"/>
      <c r="U1000" s="2">
        <v>9949.5759099999996</v>
      </c>
      <c r="V1000" s="2">
        <v>3850.1132899999998</v>
      </c>
      <c r="W1000" s="110">
        <f>X1000+Y1000+Z1000</f>
        <v>13799.689199999999</v>
      </c>
      <c r="X1000" s="2"/>
      <c r="Y1000" s="2">
        <v>9949.5759099999996</v>
      </c>
      <c r="Z1000" s="2">
        <v>3850.1132899999998</v>
      </c>
      <c r="AA1000" s="103">
        <f>AB1000+AC1000+AD1000</f>
        <v>0</v>
      </c>
      <c r="AB1000" s="2">
        <f t="shared" si="625"/>
        <v>0</v>
      </c>
      <c r="AC1000" s="110">
        <f t="shared" si="626"/>
        <v>0</v>
      </c>
      <c r="AD1000" s="112">
        <f t="shared" si="627"/>
        <v>0</v>
      </c>
      <c r="AE1000" s="110">
        <v>0</v>
      </c>
      <c r="AF1000" s="2"/>
      <c r="AG1000" s="110"/>
      <c r="AH1000" s="112"/>
      <c r="AI1000" s="110"/>
      <c r="AJ1000" s="110"/>
      <c r="AL1000" s="3"/>
      <c r="AM1000" s="3"/>
    </row>
    <row r="1001" spans="1:39" ht="19.899999999999999" customHeight="1" x14ac:dyDescent="0.2">
      <c r="A1001" s="86"/>
      <c r="B1001" s="163" t="s">
        <v>26</v>
      </c>
      <c r="C1001" s="139"/>
      <c r="D1001" s="139"/>
      <c r="E1001" s="139"/>
      <c r="F1001" s="139"/>
      <c r="G1001" s="110">
        <f>H1001+I1001+J1001</f>
        <v>0</v>
      </c>
      <c r="H1001" s="2"/>
      <c r="I1001" s="2"/>
      <c r="J1001" s="2"/>
      <c r="K1001" s="110">
        <f>L1001+M1001+N1001</f>
        <v>0</v>
      </c>
      <c r="L1001" s="2"/>
      <c r="M1001" s="2"/>
      <c r="N1001" s="2"/>
      <c r="O1001" s="110">
        <f>P1001+Q1001+R1001</f>
        <v>0</v>
      </c>
      <c r="P1001" s="2"/>
      <c r="Q1001" s="2"/>
      <c r="R1001" s="2"/>
      <c r="S1001" s="110">
        <f t="shared" ref="S1001" si="628">T1001+U1001+V1001</f>
        <v>0</v>
      </c>
      <c r="T1001" s="2"/>
      <c r="U1001" s="2"/>
      <c r="V1001" s="2"/>
      <c r="W1001" s="110">
        <f>X1001+Y1001+Z1001</f>
        <v>0</v>
      </c>
      <c r="X1001" s="2"/>
      <c r="Y1001" s="164"/>
      <c r="Z1001" s="2"/>
      <c r="AA1001" s="103">
        <f>AB1001+AC1001+AD1001</f>
        <v>0</v>
      </c>
      <c r="AB1001" s="2">
        <f t="shared" si="625"/>
        <v>0</v>
      </c>
      <c r="AC1001" s="110">
        <f t="shared" si="626"/>
        <v>0</v>
      </c>
      <c r="AD1001" s="112">
        <f t="shared" si="627"/>
        <v>0</v>
      </c>
      <c r="AE1001" s="110">
        <v>0</v>
      </c>
      <c r="AF1001" s="2"/>
      <c r="AG1001" s="110"/>
      <c r="AH1001" s="112"/>
      <c r="AI1001" s="110"/>
      <c r="AJ1001" s="110"/>
      <c r="AL1001" s="3"/>
      <c r="AM1001" s="3"/>
    </row>
    <row r="1002" spans="1:39" ht="19.899999999999999" customHeight="1" x14ac:dyDescent="0.2">
      <c r="A1002" s="86"/>
      <c r="B1002" s="163" t="s">
        <v>27</v>
      </c>
      <c r="C1002" s="139"/>
      <c r="D1002" s="139"/>
      <c r="E1002" s="139"/>
      <c r="F1002" s="139"/>
      <c r="G1002" s="110">
        <f>H1002+I1002+J1002</f>
        <v>0</v>
      </c>
      <c r="H1002" s="2"/>
      <c r="I1002" s="2"/>
      <c r="J1002" s="2"/>
      <c r="K1002" s="110">
        <f>L1002+M1002+N1002</f>
        <v>0</v>
      </c>
      <c r="L1002" s="2"/>
      <c r="M1002" s="2"/>
      <c r="N1002" s="2"/>
      <c r="O1002" s="110">
        <f>P1002+Q1002+R1002</f>
        <v>0</v>
      </c>
      <c r="P1002" s="2"/>
      <c r="Q1002" s="2"/>
      <c r="R1002" s="2"/>
      <c r="S1002" s="110">
        <f>T1002+U1002+V1002</f>
        <v>1.6188899999999999</v>
      </c>
      <c r="T1002" s="2"/>
      <c r="U1002" s="2">
        <v>1.1672199999999999</v>
      </c>
      <c r="V1002" s="2">
        <v>0.45167000000000002</v>
      </c>
      <c r="W1002" s="110">
        <f>X1002+Y1002+Z1002</f>
        <v>0</v>
      </c>
      <c r="X1002" s="2"/>
      <c r="Y1002" s="164"/>
      <c r="Z1002" s="2"/>
      <c r="AA1002" s="103">
        <f>AB1002+AC1002+AD1002</f>
        <v>0</v>
      </c>
      <c r="AB1002" s="2"/>
      <c r="AC1002" s="110"/>
      <c r="AD1002" s="112"/>
      <c r="AE1002" s="110">
        <f>AF1002+AG1002</f>
        <v>1.6188899999999999</v>
      </c>
      <c r="AF1002" s="2">
        <f>U1002</f>
        <v>1.1672199999999999</v>
      </c>
      <c r="AG1002" s="110">
        <f>V1002</f>
        <v>0.45167000000000002</v>
      </c>
      <c r="AH1002" s="112"/>
      <c r="AI1002" s="110"/>
      <c r="AJ1002" s="110"/>
      <c r="AL1002" s="3"/>
      <c r="AM1002" s="3"/>
    </row>
    <row r="1003" spans="1:39" ht="33.75" customHeight="1" x14ac:dyDescent="0.2">
      <c r="A1003" s="165"/>
      <c r="B1003" s="106" t="s">
        <v>69</v>
      </c>
      <c r="C1003" s="14">
        <f>SUM(C1004,C1009,C1014,C1019)</f>
        <v>241903.69658000002</v>
      </c>
      <c r="D1003" s="14">
        <f t="shared" ref="D1003:AH1003" si="629">SUM(D1004,D1009,D1014,D1019)</f>
        <v>7144.1315500000001</v>
      </c>
      <c r="E1003" s="14">
        <f t="shared" si="629"/>
        <v>1034.8355200000001</v>
      </c>
      <c r="F1003" s="14">
        <f t="shared" si="629"/>
        <v>1034.8355200000001</v>
      </c>
      <c r="G1003" s="14">
        <f t="shared" si="629"/>
        <v>0</v>
      </c>
      <c r="H1003" s="14">
        <f t="shared" si="629"/>
        <v>0</v>
      </c>
      <c r="I1003" s="14">
        <f t="shared" si="629"/>
        <v>0</v>
      </c>
      <c r="J1003" s="14">
        <f t="shared" si="629"/>
        <v>0</v>
      </c>
      <c r="K1003" s="14">
        <f t="shared" si="629"/>
        <v>0</v>
      </c>
      <c r="L1003" s="14">
        <f t="shared" si="629"/>
        <v>0</v>
      </c>
      <c r="M1003" s="14">
        <f t="shared" si="629"/>
        <v>0</v>
      </c>
      <c r="N1003" s="14">
        <f t="shared" si="629"/>
        <v>0</v>
      </c>
      <c r="O1003" s="14">
        <f t="shared" si="629"/>
        <v>218415.2</v>
      </c>
      <c r="P1003" s="14">
        <f t="shared" si="629"/>
        <v>30957</v>
      </c>
      <c r="Q1003" s="14">
        <f t="shared" si="629"/>
        <v>145586</v>
      </c>
      <c r="R1003" s="14">
        <f t="shared" si="629"/>
        <v>41872.199999999997</v>
      </c>
      <c r="S1003" s="14">
        <f t="shared" si="629"/>
        <v>204339.41112159999</v>
      </c>
      <c r="T1003" s="14">
        <f t="shared" si="629"/>
        <v>30956.999989999997</v>
      </c>
      <c r="U1003" s="14">
        <f t="shared" si="629"/>
        <v>132587.02267000001</v>
      </c>
      <c r="V1003" s="14">
        <f t="shared" si="629"/>
        <v>40795.3884616</v>
      </c>
      <c r="W1003" s="14">
        <f t="shared" si="629"/>
        <v>204339.41112</v>
      </c>
      <c r="X1003" s="14">
        <f t="shared" si="629"/>
        <v>30956.999989999997</v>
      </c>
      <c r="Y1003" s="14">
        <f t="shared" si="629"/>
        <v>132587.02267000001</v>
      </c>
      <c r="Z1003" s="14">
        <f t="shared" si="629"/>
        <v>40795.388460000002</v>
      </c>
      <c r="AA1003" s="14">
        <f t="shared" si="629"/>
        <v>-1.6000000186977559E-6</v>
      </c>
      <c r="AB1003" s="14">
        <f t="shared" si="629"/>
        <v>0</v>
      </c>
      <c r="AC1003" s="14">
        <f t="shared" si="629"/>
        <v>0</v>
      </c>
      <c r="AD1003" s="14">
        <f t="shared" si="629"/>
        <v>-1.6000000186977559E-6</v>
      </c>
      <c r="AE1003" s="14">
        <f t="shared" si="629"/>
        <v>0</v>
      </c>
      <c r="AF1003" s="14">
        <f t="shared" si="629"/>
        <v>0</v>
      </c>
      <c r="AG1003" s="14">
        <f t="shared" si="629"/>
        <v>0</v>
      </c>
      <c r="AH1003" s="14">
        <f t="shared" si="629"/>
        <v>0</v>
      </c>
      <c r="AI1003" s="14"/>
      <c r="AJ1003" s="14"/>
      <c r="AL1003" s="3"/>
      <c r="AM1003" s="3"/>
    </row>
    <row r="1004" spans="1:39" ht="87" customHeight="1" x14ac:dyDescent="0.2">
      <c r="A1004" s="86">
        <v>173</v>
      </c>
      <c r="B1004" s="118" t="s">
        <v>270</v>
      </c>
      <c r="C1004" s="24">
        <v>62447.28682999999</v>
      </c>
      <c r="D1004" s="24">
        <f>SUM(D1005:D1008)</f>
        <v>3682.4904099999999</v>
      </c>
      <c r="E1004" s="24">
        <v>1034.8355200000001</v>
      </c>
      <c r="F1004" s="24">
        <v>1034.8355200000001</v>
      </c>
      <c r="G1004" s="108">
        <f t="shared" ref="G1004:G1013" si="630">H1004+I1004+J1004</f>
        <v>0</v>
      </c>
      <c r="H1004" s="108">
        <f>SUM(H1005:H1008)</f>
        <v>0</v>
      </c>
      <c r="I1004" s="108">
        <f>SUM(I1005:I1008)</f>
        <v>0</v>
      </c>
      <c r="J1004" s="108">
        <f>SUM(J1005:J1008)</f>
        <v>0</v>
      </c>
      <c r="K1004" s="108">
        <f>L1004+M1004+N1004</f>
        <v>0</v>
      </c>
      <c r="L1004" s="24">
        <f>SUM(L1005:L1008)</f>
        <v>0</v>
      </c>
      <c r="M1004" s="24">
        <f>SUM(M1005:M1008)</f>
        <v>0</v>
      </c>
      <c r="N1004" s="24">
        <f>SUM(N1005:N1008)</f>
        <v>0</v>
      </c>
      <c r="O1004" s="108">
        <f t="shared" ref="O1004:O1013" si="631">P1004+Q1004+R1004</f>
        <v>48260.9</v>
      </c>
      <c r="P1004" s="24"/>
      <c r="Q1004" s="24">
        <v>47923</v>
      </c>
      <c r="R1004" s="24">
        <v>337.90000000000003</v>
      </c>
      <c r="S1004" s="110">
        <f>SUM(T1004,U1004,V1004)</f>
        <v>38530.0897816</v>
      </c>
      <c r="T1004" s="2"/>
      <c r="U1004" s="2">
        <f>U1006+U1007+U1008</f>
        <v>38260.378810000002</v>
      </c>
      <c r="V1004" s="2">
        <v>269.71097159999999</v>
      </c>
      <c r="W1004" s="29">
        <f>SUM(X1004,Y1004,Z1004)</f>
        <v>38530.089780000002</v>
      </c>
      <c r="X1004" s="111"/>
      <c r="Y1004" s="111">
        <f>U1004</f>
        <v>38260.378810000002</v>
      </c>
      <c r="Z1004" s="111">
        <v>269.71096999999997</v>
      </c>
      <c r="AA1004" s="103">
        <f t="shared" ref="AA1004:AA1013" si="632">SUM(AB1004:AD1004)</f>
        <v>-1.6000000186977559E-6</v>
      </c>
      <c r="AB1004" s="2">
        <f t="shared" ref="AB1004:AB1013" si="633">SUM(X1004,H1004)-SUM(L1004)-SUM(T1004,-AF1004)</f>
        <v>0</v>
      </c>
      <c r="AC1004" s="110">
        <f t="shared" ref="AC1004:AD1013" si="634">SUM(Y1004,I1004)-SUM(M1004)-SUM(U1004,-AG1004)</f>
        <v>0</v>
      </c>
      <c r="AD1004" s="112">
        <f t="shared" si="634"/>
        <v>-1.6000000186977559E-6</v>
      </c>
      <c r="AE1004" s="29">
        <f t="shared" ref="AE1004:AE1013" si="635">AF1004+AG1004+AH1004</f>
        <v>0</v>
      </c>
      <c r="AF1004" s="111">
        <f>SUM(AF1005:AF1008)</f>
        <v>0</v>
      </c>
      <c r="AG1004" s="29">
        <f t="shared" ref="AG1004:AH1004" si="636">SUM(AG1005:AG1008)</f>
        <v>0</v>
      </c>
      <c r="AH1004" s="113">
        <f t="shared" si="636"/>
        <v>0</v>
      </c>
      <c r="AI1004" s="29"/>
      <c r="AJ1004" s="29"/>
      <c r="AL1004" s="3"/>
      <c r="AM1004" s="3"/>
    </row>
    <row r="1005" spans="1:39" ht="19.899999999999999" customHeight="1" x14ac:dyDescent="0.2">
      <c r="A1005" s="86"/>
      <c r="B1005" s="121" t="s">
        <v>24</v>
      </c>
      <c r="C1005" s="2">
        <v>990</v>
      </c>
      <c r="D1005" s="2">
        <f>C1005</f>
        <v>990</v>
      </c>
      <c r="E1005" s="2">
        <v>990</v>
      </c>
      <c r="F1005" s="2">
        <v>990</v>
      </c>
      <c r="G1005" s="110">
        <f t="shared" si="630"/>
        <v>0</v>
      </c>
      <c r="H1005" s="2"/>
      <c r="I1005" s="2"/>
      <c r="J1005" s="2"/>
      <c r="K1005" s="110">
        <f t="shared" ref="K1005:K1013" si="637">L1005+M1005+N1005</f>
        <v>0</v>
      </c>
      <c r="L1005" s="2"/>
      <c r="M1005" s="110"/>
      <c r="N1005" s="112"/>
      <c r="O1005" s="110">
        <f t="shared" si="631"/>
        <v>0</v>
      </c>
      <c r="P1005" s="2">
        <v>0</v>
      </c>
      <c r="Q1005" s="2">
        <v>0</v>
      </c>
      <c r="R1005" s="2">
        <v>0</v>
      </c>
      <c r="S1005" s="110">
        <v>0</v>
      </c>
      <c r="T1005" s="2"/>
      <c r="U1005" s="2" t="s">
        <v>128</v>
      </c>
      <c r="V1005" s="2" t="s">
        <v>128</v>
      </c>
      <c r="W1005" s="110">
        <v>0</v>
      </c>
      <c r="X1005" s="2" t="s">
        <v>128</v>
      </c>
      <c r="Y1005" s="111" t="str">
        <f t="shared" ref="Y1005:Y1008" si="638">U1005</f>
        <v/>
      </c>
      <c r="Z1005" s="2" t="s">
        <v>128</v>
      </c>
      <c r="AA1005" s="103">
        <f t="shared" si="632"/>
        <v>0</v>
      </c>
      <c r="AB1005" s="2">
        <f t="shared" si="633"/>
        <v>0</v>
      </c>
      <c r="AC1005" s="110">
        <f t="shared" si="634"/>
        <v>0</v>
      </c>
      <c r="AD1005" s="112">
        <f t="shared" si="634"/>
        <v>0</v>
      </c>
      <c r="AE1005" s="110">
        <f t="shared" si="635"/>
        <v>0</v>
      </c>
      <c r="AF1005" s="2">
        <v>0</v>
      </c>
      <c r="AG1005" s="110">
        <v>0</v>
      </c>
      <c r="AH1005" s="112">
        <v>0</v>
      </c>
      <c r="AI1005" s="110"/>
      <c r="AJ1005" s="110"/>
      <c r="AL1005" s="3"/>
      <c r="AM1005" s="3"/>
    </row>
    <row r="1006" spans="1:39" ht="19.899999999999999" customHeight="1" x14ac:dyDescent="0.2">
      <c r="A1006" s="86"/>
      <c r="B1006" s="121" t="s">
        <v>25</v>
      </c>
      <c r="C1006" s="2">
        <v>44745.078000000001</v>
      </c>
      <c r="D1006" s="2"/>
      <c r="E1006" s="2">
        <v>0</v>
      </c>
      <c r="F1006" s="2">
        <v>0</v>
      </c>
      <c r="G1006" s="110">
        <f t="shared" si="630"/>
        <v>0</v>
      </c>
      <c r="H1006" s="2"/>
      <c r="I1006" s="2"/>
      <c r="J1006" s="2"/>
      <c r="K1006" s="110">
        <f t="shared" si="637"/>
        <v>0</v>
      </c>
      <c r="L1006" s="2"/>
      <c r="M1006" s="110"/>
      <c r="N1006" s="112"/>
      <c r="O1006" s="110">
        <f t="shared" si="631"/>
        <v>39382.286479999995</v>
      </c>
      <c r="P1006" s="2">
        <v>0</v>
      </c>
      <c r="Q1006" s="2">
        <v>39106.536767099999</v>
      </c>
      <c r="R1006" s="2">
        <v>275.74971290000008</v>
      </c>
      <c r="S1006" s="110">
        <v>31511.5480116</v>
      </c>
      <c r="T1006" s="2"/>
      <c r="U1006" s="2">
        <v>31290.966809999998</v>
      </c>
      <c r="V1006" s="2">
        <v>220.58120159999999</v>
      </c>
      <c r="W1006" s="110">
        <v>31511.548010000002</v>
      </c>
      <c r="X1006" s="2" t="s">
        <v>128</v>
      </c>
      <c r="Y1006" s="111">
        <f t="shared" si="638"/>
        <v>31290.966809999998</v>
      </c>
      <c r="Z1006" s="2">
        <v>220.58120000000002</v>
      </c>
      <c r="AA1006" s="103">
        <f t="shared" si="632"/>
        <v>-1.599999961854337E-6</v>
      </c>
      <c r="AB1006" s="2">
        <f t="shared" si="633"/>
        <v>0</v>
      </c>
      <c r="AC1006" s="110">
        <f t="shared" si="634"/>
        <v>0</v>
      </c>
      <c r="AD1006" s="112">
        <f t="shared" si="634"/>
        <v>-1.599999961854337E-6</v>
      </c>
      <c r="AE1006" s="110">
        <f t="shared" si="635"/>
        <v>0</v>
      </c>
      <c r="AF1006" s="2">
        <v>0</v>
      </c>
      <c r="AG1006" s="110">
        <v>0</v>
      </c>
      <c r="AH1006" s="112">
        <v>0</v>
      </c>
      <c r="AI1006" s="110"/>
      <c r="AJ1006" s="110"/>
      <c r="AL1006" s="3"/>
      <c r="AM1006" s="3"/>
    </row>
    <row r="1007" spans="1:39" ht="19.899999999999999" customHeight="1" x14ac:dyDescent="0.2">
      <c r="A1007" s="86"/>
      <c r="B1007" s="121" t="s">
        <v>26</v>
      </c>
      <c r="C1007" s="2">
        <v>14019.718419999997</v>
      </c>
      <c r="D1007" s="2"/>
      <c r="E1007" s="2">
        <v>0</v>
      </c>
      <c r="F1007" s="2">
        <v>0</v>
      </c>
      <c r="G1007" s="110">
        <f t="shared" si="630"/>
        <v>0</v>
      </c>
      <c r="H1007" s="2"/>
      <c r="I1007" s="2"/>
      <c r="J1007" s="2"/>
      <c r="K1007" s="110">
        <f t="shared" si="637"/>
        <v>0</v>
      </c>
      <c r="L1007" s="2"/>
      <c r="M1007" s="110"/>
      <c r="N1007" s="112"/>
      <c r="O1007" s="110">
        <f t="shared" si="631"/>
        <v>6423.3184200000014</v>
      </c>
      <c r="P1007" s="2"/>
      <c r="Q1007" s="2">
        <v>6378.3551910600017</v>
      </c>
      <c r="R1007" s="2">
        <v>44.963228939999986</v>
      </c>
      <c r="S1007" s="110">
        <v>13645.54717</v>
      </c>
      <c r="T1007" s="2"/>
      <c r="U1007" s="2">
        <f>6105.95788-1324.62588</f>
        <v>4781.3320000000003</v>
      </c>
      <c r="V1007" s="2">
        <v>33.705270000000006</v>
      </c>
      <c r="W1007" s="110">
        <v>13645.547170000002</v>
      </c>
      <c r="X1007" s="2"/>
      <c r="Y1007" s="111">
        <f t="shared" si="638"/>
        <v>4781.3320000000003</v>
      </c>
      <c r="Z1007" s="2">
        <v>33.705269999999999</v>
      </c>
      <c r="AA1007" s="103">
        <f t="shared" si="632"/>
        <v>0</v>
      </c>
      <c r="AB1007" s="2">
        <f t="shared" si="633"/>
        <v>0</v>
      </c>
      <c r="AC1007" s="110">
        <f t="shared" si="634"/>
        <v>0</v>
      </c>
      <c r="AD1007" s="112">
        <f t="shared" si="634"/>
        <v>0</v>
      </c>
      <c r="AE1007" s="110">
        <f t="shared" si="635"/>
        <v>0</v>
      </c>
      <c r="AF1007" s="2">
        <v>0</v>
      </c>
      <c r="AG1007" s="110">
        <v>0</v>
      </c>
      <c r="AH1007" s="112">
        <v>0</v>
      </c>
      <c r="AI1007" s="110"/>
      <c r="AJ1007" s="110"/>
      <c r="AL1007" s="3"/>
      <c r="AM1007" s="3"/>
    </row>
    <row r="1008" spans="1:39" ht="19.899999999999999" customHeight="1" x14ac:dyDescent="0.2">
      <c r="A1008" s="86"/>
      <c r="B1008" s="121" t="s">
        <v>27</v>
      </c>
      <c r="C1008" s="2">
        <v>2692.4904099999999</v>
      </c>
      <c r="D1008" s="2">
        <f>C1008</f>
        <v>2692.4904099999999</v>
      </c>
      <c r="E1008" s="2">
        <v>44.835520000000002</v>
      </c>
      <c r="F1008" s="2">
        <v>44.835520000000002</v>
      </c>
      <c r="G1008" s="110">
        <f t="shared" si="630"/>
        <v>0</v>
      </c>
      <c r="H1008" s="2"/>
      <c r="I1008" s="2"/>
      <c r="J1008" s="2"/>
      <c r="K1008" s="110">
        <f t="shared" si="637"/>
        <v>0</v>
      </c>
      <c r="L1008" s="2"/>
      <c r="M1008" s="110"/>
      <c r="N1008" s="112"/>
      <c r="O1008" s="110">
        <f t="shared" si="631"/>
        <v>2455.2951000000003</v>
      </c>
      <c r="P1008" s="2">
        <v>0</v>
      </c>
      <c r="Q1008" s="2">
        <v>2438.1080418400002</v>
      </c>
      <c r="R1008" s="2">
        <v>17.187058159999999</v>
      </c>
      <c r="S1008" s="110">
        <f>SUM(T1008:V1008)</f>
        <v>2203.5045</v>
      </c>
      <c r="T1008" s="2"/>
      <c r="U1008" s="2">
        <v>2188.08</v>
      </c>
      <c r="V1008" s="2">
        <f>SUM(V1004)-SUM(V1005:V1007)</f>
        <v>15.424499999999995</v>
      </c>
      <c r="W1008" s="110">
        <f>SUM(X1008:Z1008)</f>
        <v>2203.5045</v>
      </c>
      <c r="X1008" s="2">
        <f>SUM(X1004)-SUM(X1005:X1007)</f>
        <v>0</v>
      </c>
      <c r="Y1008" s="111">
        <f t="shared" si="638"/>
        <v>2188.08</v>
      </c>
      <c r="Z1008" s="2">
        <f>SUM(Z1004)-SUM(Z1005:Z1007)</f>
        <v>15.424499999999966</v>
      </c>
      <c r="AA1008" s="103">
        <f t="shared" si="632"/>
        <v>-2.8421709430404007E-14</v>
      </c>
      <c r="AB1008" s="2">
        <f t="shared" si="633"/>
        <v>0</v>
      </c>
      <c r="AC1008" s="110">
        <f t="shared" si="634"/>
        <v>0</v>
      </c>
      <c r="AD1008" s="112">
        <f t="shared" si="634"/>
        <v>-2.8421709430404007E-14</v>
      </c>
      <c r="AE1008" s="110">
        <f t="shared" si="635"/>
        <v>0</v>
      </c>
      <c r="AF1008" s="2">
        <v>0</v>
      </c>
      <c r="AG1008" s="110">
        <v>0</v>
      </c>
      <c r="AH1008" s="112">
        <v>0</v>
      </c>
      <c r="AI1008" s="110"/>
      <c r="AJ1008" s="110"/>
      <c r="AL1008" s="3"/>
      <c r="AM1008" s="3"/>
    </row>
    <row r="1009" spans="1:39" ht="91.5" customHeight="1" x14ac:dyDescent="0.2">
      <c r="A1009" s="86">
        <v>174</v>
      </c>
      <c r="B1009" s="118" t="s">
        <v>271</v>
      </c>
      <c r="C1009" s="24">
        <v>76049.509750000027</v>
      </c>
      <c r="D1009" s="24">
        <f>SUM(D1010:D1013)</f>
        <v>3461.6411399999997</v>
      </c>
      <c r="E1009" s="24">
        <v>0</v>
      </c>
      <c r="F1009" s="24">
        <v>0</v>
      </c>
      <c r="G1009" s="108">
        <f t="shared" si="630"/>
        <v>0</v>
      </c>
      <c r="H1009" s="108">
        <f>SUM(H1010:H1013)</f>
        <v>0</v>
      </c>
      <c r="I1009" s="108">
        <f>SUM(I1010:I1013)</f>
        <v>0</v>
      </c>
      <c r="J1009" s="108">
        <f>SUM(J1010:J1013)</f>
        <v>0</v>
      </c>
      <c r="K1009" s="108">
        <f>L1009+M1009+N1009</f>
        <v>0</v>
      </c>
      <c r="L1009" s="24">
        <f>SUM(L1010:L1013)</f>
        <v>0</v>
      </c>
      <c r="M1009" s="24">
        <f>SUM(M1010:M1013)</f>
        <v>0</v>
      </c>
      <c r="N1009" s="24">
        <f>SUM(N1010:N1013)</f>
        <v>0</v>
      </c>
      <c r="O1009" s="108">
        <f t="shared" si="631"/>
        <v>77104.7</v>
      </c>
      <c r="P1009" s="24">
        <v>12861.9</v>
      </c>
      <c r="Q1009" s="24">
        <v>43620.799999999996</v>
      </c>
      <c r="R1009" s="24">
        <v>20622</v>
      </c>
      <c r="S1009" s="110">
        <f>SUM(T1009,U1009,V1009)</f>
        <v>73909.966929999995</v>
      </c>
      <c r="T1009" s="2">
        <v>12861.9</v>
      </c>
      <c r="U1009" s="2">
        <v>41113.785450000003</v>
      </c>
      <c r="V1009" s="2">
        <v>19934.281479999994</v>
      </c>
      <c r="W1009" s="29">
        <f>SUM(X1009,Y1009,Z1009)</f>
        <v>73909.966929999995</v>
      </c>
      <c r="X1009" s="111">
        <v>12861.9</v>
      </c>
      <c r="Y1009" s="111">
        <v>41113.785450000003</v>
      </c>
      <c r="Z1009" s="111">
        <v>19934.281479999998</v>
      </c>
      <c r="AA1009" s="103">
        <f t="shared" si="632"/>
        <v>0</v>
      </c>
      <c r="AB1009" s="2">
        <f t="shared" si="633"/>
        <v>0</v>
      </c>
      <c r="AC1009" s="110">
        <f t="shared" si="634"/>
        <v>0</v>
      </c>
      <c r="AD1009" s="112">
        <f t="shared" si="634"/>
        <v>0</v>
      </c>
      <c r="AE1009" s="29">
        <f t="shared" si="635"/>
        <v>0</v>
      </c>
      <c r="AF1009" s="111">
        <f>SUM(AF1010:AF1013)</f>
        <v>0</v>
      </c>
      <c r="AG1009" s="29">
        <f t="shared" ref="AG1009:AH1009" si="639">SUM(AG1010:AG1013)</f>
        <v>0</v>
      </c>
      <c r="AH1009" s="113">
        <f t="shared" si="639"/>
        <v>0</v>
      </c>
      <c r="AI1009" s="29" t="s">
        <v>110</v>
      </c>
      <c r="AJ1009" s="29" t="s">
        <v>110</v>
      </c>
      <c r="AL1009" s="3"/>
      <c r="AM1009" s="3"/>
    </row>
    <row r="1010" spans="1:39" ht="19.899999999999999" customHeight="1" x14ac:dyDescent="0.2">
      <c r="A1010" s="86"/>
      <c r="B1010" s="121" t="s">
        <v>24</v>
      </c>
      <c r="C1010" s="2">
        <v>0</v>
      </c>
      <c r="D1010" s="2">
        <f>C1010</f>
        <v>0</v>
      </c>
      <c r="E1010" s="2">
        <v>0</v>
      </c>
      <c r="F1010" s="2">
        <v>0</v>
      </c>
      <c r="G1010" s="110">
        <f t="shared" si="630"/>
        <v>0</v>
      </c>
      <c r="H1010" s="2"/>
      <c r="I1010" s="2"/>
      <c r="J1010" s="2"/>
      <c r="K1010" s="110">
        <f t="shared" si="637"/>
        <v>0</v>
      </c>
      <c r="L1010" s="2"/>
      <c r="M1010" s="110"/>
      <c r="N1010" s="112"/>
      <c r="O1010" s="110">
        <f t="shared" si="631"/>
        <v>0</v>
      </c>
      <c r="P1010" s="2">
        <v>0</v>
      </c>
      <c r="Q1010" s="2">
        <v>0</v>
      </c>
      <c r="R1010" s="2">
        <v>0</v>
      </c>
      <c r="S1010" s="110">
        <v>0</v>
      </c>
      <c r="T1010" s="2" t="s">
        <v>128</v>
      </c>
      <c r="U1010" s="2" t="s">
        <v>128</v>
      </c>
      <c r="V1010" s="2" t="s">
        <v>128</v>
      </c>
      <c r="W1010" s="110">
        <v>0</v>
      </c>
      <c r="X1010" s="2" t="s">
        <v>128</v>
      </c>
      <c r="Y1010" s="2" t="s">
        <v>128</v>
      </c>
      <c r="Z1010" s="2" t="s">
        <v>128</v>
      </c>
      <c r="AA1010" s="103">
        <f t="shared" si="632"/>
        <v>0</v>
      </c>
      <c r="AB1010" s="2">
        <f t="shared" si="633"/>
        <v>0</v>
      </c>
      <c r="AC1010" s="110">
        <f t="shared" si="634"/>
        <v>0</v>
      </c>
      <c r="AD1010" s="112">
        <f t="shared" si="634"/>
        <v>0</v>
      </c>
      <c r="AE1010" s="110">
        <f t="shared" si="635"/>
        <v>0</v>
      </c>
      <c r="AF1010" s="2">
        <v>0</v>
      </c>
      <c r="AG1010" s="110">
        <v>0</v>
      </c>
      <c r="AH1010" s="112">
        <v>0</v>
      </c>
      <c r="AI1010" s="110"/>
      <c r="AJ1010" s="110"/>
      <c r="AL1010" s="3"/>
      <c r="AM1010" s="3"/>
    </row>
    <row r="1011" spans="1:39" ht="19.899999999999999" customHeight="1" x14ac:dyDescent="0.2">
      <c r="A1011" s="86"/>
      <c r="B1011" s="121" t="s">
        <v>25</v>
      </c>
      <c r="C1011" s="2">
        <v>66822.170000000013</v>
      </c>
      <c r="D1011" s="2"/>
      <c r="E1011" s="2">
        <v>0</v>
      </c>
      <c r="F1011" s="2">
        <v>0</v>
      </c>
      <c r="G1011" s="110">
        <f t="shared" si="630"/>
        <v>0</v>
      </c>
      <c r="H1011" s="2"/>
      <c r="I1011" s="2"/>
      <c r="J1011" s="2"/>
      <c r="K1011" s="110">
        <f t="shared" si="637"/>
        <v>0</v>
      </c>
      <c r="L1011" s="2"/>
      <c r="M1011" s="110"/>
      <c r="N1011" s="112"/>
      <c r="O1011" s="110">
        <f t="shared" si="631"/>
        <v>66822.170000000013</v>
      </c>
      <c r="P1011" s="2">
        <v>12861.9</v>
      </c>
      <c r="Q1011" s="2">
        <v>36639.023430000001</v>
      </c>
      <c r="R1011" s="2">
        <v>17321.246570000003</v>
      </c>
      <c r="S1011" s="110">
        <v>66183.13811</v>
      </c>
      <c r="T1011" s="2">
        <v>12861.9</v>
      </c>
      <c r="U1011" s="2">
        <v>36205.091549999997</v>
      </c>
      <c r="V1011" s="2">
        <v>17116.146560000001</v>
      </c>
      <c r="W1011" s="110">
        <v>66183.13811</v>
      </c>
      <c r="X1011" s="2">
        <v>12861.9</v>
      </c>
      <c r="Y1011" s="2">
        <v>36205.091549999997</v>
      </c>
      <c r="Z1011" s="2">
        <v>17116.146559999997</v>
      </c>
      <c r="AA1011" s="103">
        <f t="shared" si="632"/>
        <v>0</v>
      </c>
      <c r="AB1011" s="2">
        <f t="shared" si="633"/>
        <v>0</v>
      </c>
      <c r="AC1011" s="110">
        <f t="shared" si="634"/>
        <v>0</v>
      </c>
      <c r="AD1011" s="112">
        <f t="shared" si="634"/>
        <v>0</v>
      </c>
      <c r="AE1011" s="110">
        <f t="shared" si="635"/>
        <v>0</v>
      </c>
      <c r="AF1011" s="2">
        <v>0</v>
      </c>
      <c r="AG1011" s="110">
        <v>0</v>
      </c>
      <c r="AH1011" s="112">
        <v>0</v>
      </c>
      <c r="AI1011" s="110"/>
      <c r="AJ1011" s="110"/>
      <c r="AL1011" s="3"/>
      <c r="AM1011" s="3"/>
    </row>
    <row r="1012" spans="1:39" ht="19.899999999999999" customHeight="1" x14ac:dyDescent="0.2">
      <c r="A1012" s="86"/>
      <c r="B1012" s="121" t="s">
        <v>26</v>
      </c>
      <c r="C1012" s="2">
        <v>5765.6986100000004</v>
      </c>
      <c r="D1012" s="2"/>
      <c r="E1012" s="2">
        <v>0</v>
      </c>
      <c r="F1012" s="2">
        <v>0</v>
      </c>
      <c r="G1012" s="110">
        <f t="shared" si="630"/>
        <v>0</v>
      </c>
      <c r="H1012" s="2"/>
      <c r="I1012" s="2"/>
      <c r="J1012" s="2"/>
      <c r="K1012" s="110">
        <f t="shared" si="637"/>
        <v>0</v>
      </c>
      <c r="L1012" s="2"/>
      <c r="M1012" s="110"/>
      <c r="N1012" s="112"/>
      <c r="O1012" s="110">
        <f t="shared" si="631"/>
        <v>5765.6986099999995</v>
      </c>
      <c r="P1012" s="2">
        <v>0</v>
      </c>
      <c r="Q1012" s="2">
        <v>3914.9093561899999</v>
      </c>
      <c r="R1012" s="2">
        <v>1850.78925381</v>
      </c>
      <c r="S1012" s="110">
        <v>5617.0076799999997</v>
      </c>
      <c r="T1012" s="2" t="s">
        <v>128</v>
      </c>
      <c r="U1012" s="2">
        <v>3476.1253500000003</v>
      </c>
      <c r="V1012" s="2">
        <v>2140.8823300000004</v>
      </c>
      <c r="W1012" s="110">
        <v>5617.0076799999979</v>
      </c>
      <c r="X1012" s="2" t="s">
        <v>128</v>
      </c>
      <c r="Y1012" s="2">
        <v>3476.1253499999998</v>
      </c>
      <c r="Z1012" s="2">
        <v>2140.8823300000004</v>
      </c>
      <c r="AA1012" s="103">
        <f t="shared" si="632"/>
        <v>0</v>
      </c>
      <c r="AB1012" s="2">
        <f t="shared" si="633"/>
        <v>0</v>
      </c>
      <c r="AC1012" s="110">
        <f t="shared" si="634"/>
        <v>0</v>
      </c>
      <c r="AD1012" s="112">
        <f t="shared" si="634"/>
        <v>0</v>
      </c>
      <c r="AE1012" s="110">
        <f t="shared" si="635"/>
        <v>0</v>
      </c>
      <c r="AF1012" s="2">
        <v>0</v>
      </c>
      <c r="AG1012" s="110">
        <v>0</v>
      </c>
      <c r="AH1012" s="112">
        <v>0</v>
      </c>
      <c r="AI1012" s="110"/>
      <c r="AJ1012" s="110"/>
      <c r="AL1012" s="3"/>
      <c r="AM1012" s="3"/>
    </row>
    <row r="1013" spans="1:39" ht="19.899999999999999" customHeight="1" x14ac:dyDescent="0.2">
      <c r="A1013" s="86"/>
      <c r="B1013" s="121" t="s">
        <v>27</v>
      </c>
      <c r="C1013" s="2">
        <v>3461.6411399999997</v>
      </c>
      <c r="D1013" s="2">
        <f>C1013</f>
        <v>3461.6411399999997</v>
      </c>
      <c r="E1013" s="2">
        <v>0</v>
      </c>
      <c r="F1013" s="2">
        <v>0</v>
      </c>
      <c r="G1013" s="110">
        <f t="shared" si="630"/>
        <v>0</v>
      </c>
      <c r="H1013" s="2"/>
      <c r="I1013" s="2"/>
      <c r="J1013" s="2"/>
      <c r="K1013" s="110">
        <f t="shared" si="637"/>
        <v>0</v>
      </c>
      <c r="L1013" s="2"/>
      <c r="M1013" s="110"/>
      <c r="N1013" s="112"/>
      <c r="O1013" s="110">
        <f t="shared" si="631"/>
        <v>4516.8313899999885</v>
      </c>
      <c r="P1013" s="2">
        <v>0</v>
      </c>
      <c r="Q1013" s="2">
        <v>3066.8672138099942</v>
      </c>
      <c r="R1013" s="2">
        <v>1449.9641761899941</v>
      </c>
      <c r="S1013" s="110">
        <f>SUM(T1013:V1013)</f>
        <v>2109.8211399999964</v>
      </c>
      <c r="T1013" s="2">
        <f>SUM(T1009)-SUM(T1010:T1012)</f>
        <v>0</v>
      </c>
      <c r="U1013" s="2">
        <f>SUM(U1009)-SUM(U1010:U1012)</f>
        <v>1432.5685500000036</v>
      </c>
      <c r="V1013" s="2">
        <f>SUM(V1009)-SUM(V1010:V1012)</f>
        <v>677.25258999999278</v>
      </c>
      <c r="W1013" s="110">
        <f>SUM(X1013:Z1013)</f>
        <v>2109.8211400000037</v>
      </c>
      <c r="X1013" s="2">
        <f>SUM(X1009)-SUM(X1010:X1012)</f>
        <v>0</v>
      </c>
      <c r="Y1013" s="2">
        <f>SUM(Y1009)-SUM(Y1010:Y1012)</f>
        <v>1432.5685500000036</v>
      </c>
      <c r="Z1013" s="2">
        <f>SUM(Z1009)-SUM(Z1010:Z1012)</f>
        <v>677.25259000000005</v>
      </c>
      <c r="AA1013" s="103">
        <f t="shared" si="632"/>
        <v>7.2759576141834259E-12</v>
      </c>
      <c r="AB1013" s="2">
        <f t="shared" si="633"/>
        <v>0</v>
      </c>
      <c r="AC1013" s="110">
        <f t="shared" si="634"/>
        <v>0</v>
      </c>
      <c r="AD1013" s="112">
        <f t="shared" si="634"/>
        <v>7.2759576141834259E-12</v>
      </c>
      <c r="AE1013" s="110">
        <f t="shared" si="635"/>
        <v>0</v>
      </c>
      <c r="AF1013" s="2">
        <v>0</v>
      </c>
      <c r="AG1013" s="110">
        <v>0</v>
      </c>
      <c r="AH1013" s="112">
        <v>0</v>
      </c>
      <c r="AI1013" s="110"/>
      <c r="AJ1013" s="110"/>
      <c r="AL1013" s="3"/>
      <c r="AM1013" s="3"/>
    </row>
    <row r="1014" spans="1:39" ht="66" hidden="1" customHeight="1" x14ac:dyDescent="0.2">
      <c r="A1014" s="86"/>
      <c r="B1014" s="118"/>
      <c r="C1014" s="24"/>
      <c r="D1014" s="24"/>
      <c r="E1014" s="24"/>
      <c r="F1014" s="24"/>
      <c r="G1014" s="108"/>
      <c r="H1014" s="108"/>
      <c r="I1014" s="108"/>
      <c r="J1014" s="108"/>
      <c r="K1014" s="108"/>
      <c r="L1014" s="24"/>
      <c r="M1014" s="24"/>
      <c r="N1014" s="24"/>
      <c r="O1014" s="108"/>
      <c r="P1014" s="24"/>
      <c r="Q1014" s="24"/>
      <c r="R1014" s="24"/>
      <c r="S1014" s="110"/>
      <c r="T1014" s="2"/>
      <c r="U1014" s="2"/>
      <c r="V1014" s="2"/>
      <c r="W1014" s="29"/>
      <c r="X1014" s="111"/>
      <c r="Y1014" s="111"/>
      <c r="Z1014" s="111"/>
      <c r="AA1014" s="103"/>
      <c r="AB1014" s="2"/>
      <c r="AC1014" s="110"/>
      <c r="AD1014" s="112"/>
      <c r="AE1014" s="29"/>
      <c r="AF1014" s="111"/>
      <c r="AG1014" s="29"/>
      <c r="AH1014" s="113"/>
      <c r="AI1014" s="29"/>
      <c r="AJ1014" s="29"/>
      <c r="AL1014" s="3"/>
      <c r="AM1014" s="3"/>
    </row>
    <row r="1015" spans="1:39" ht="19.899999999999999" hidden="1" customHeight="1" x14ac:dyDescent="0.2">
      <c r="A1015" s="86"/>
      <c r="B1015" s="121"/>
      <c r="C1015" s="2"/>
      <c r="D1015" s="2"/>
      <c r="E1015" s="2"/>
      <c r="F1015" s="2"/>
      <c r="G1015" s="110"/>
      <c r="H1015" s="2"/>
      <c r="I1015" s="2"/>
      <c r="J1015" s="2"/>
      <c r="K1015" s="110"/>
      <c r="L1015" s="2"/>
      <c r="M1015" s="110"/>
      <c r="N1015" s="112"/>
      <c r="O1015" s="110"/>
      <c r="P1015" s="2"/>
      <c r="Q1015" s="2"/>
      <c r="R1015" s="2"/>
      <c r="S1015" s="110"/>
      <c r="T1015" s="2"/>
      <c r="U1015" s="2"/>
      <c r="V1015" s="2"/>
      <c r="W1015" s="110"/>
      <c r="X1015" s="2"/>
      <c r="Y1015" s="2"/>
      <c r="Z1015" s="2"/>
      <c r="AA1015" s="103"/>
      <c r="AB1015" s="2"/>
      <c r="AC1015" s="110"/>
      <c r="AD1015" s="112"/>
      <c r="AE1015" s="110"/>
      <c r="AF1015" s="2"/>
      <c r="AG1015" s="110"/>
      <c r="AH1015" s="112"/>
      <c r="AI1015" s="110"/>
      <c r="AJ1015" s="110"/>
      <c r="AL1015" s="3"/>
      <c r="AM1015" s="3"/>
    </row>
    <row r="1016" spans="1:39" ht="19.899999999999999" hidden="1" customHeight="1" x14ac:dyDescent="0.2">
      <c r="A1016" s="86"/>
      <c r="B1016" s="121"/>
      <c r="C1016" s="2"/>
      <c r="D1016" s="2"/>
      <c r="E1016" s="2"/>
      <c r="F1016" s="2"/>
      <c r="G1016" s="110"/>
      <c r="H1016" s="2"/>
      <c r="I1016" s="2"/>
      <c r="J1016" s="2"/>
      <c r="K1016" s="110"/>
      <c r="L1016" s="2"/>
      <c r="M1016" s="110"/>
      <c r="N1016" s="112"/>
      <c r="O1016" s="110"/>
      <c r="P1016" s="2"/>
      <c r="Q1016" s="2"/>
      <c r="R1016" s="2"/>
      <c r="S1016" s="110"/>
      <c r="T1016" s="2"/>
      <c r="U1016" s="2"/>
      <c r="V1016" s="2"/>
      <c r="W1016" s="110"/>
      <c r="X1016" s="2"/>
      <c r="Y1016" s="2"/>
      <c r="Z1016" s="2"/>
      <c r="AA1016" s="103"/>
      <c r="AB1016" s="2"/>
      <c r="AC1016" s="110"/>
      <c r="AD1016" s="112"/>
      <c r="AE1016" s="110"/>
      <c r="AF1016" s="2"/>
      <c r="AG1016" s="110"/>
      <c r="AH1016" s="112"/>
      <c r="AI1016" s="110"/>
      <c r="AJ1016" s="110"/>
      <c r="AL1016" s="3"/>
      <c r="AM1016" s="3"/>
    </row>
    <row r="1017" spans="1:39" ht="19.899999999999999" hidden="1" customHeight="1" x14ac:dyDescent="0.2">
      <c r="A1017" s="86"/>
      <c r="B1017" s="121"/>
      <c r="C1017" s="2"/>
      <c r="D1017" s="2"/>
      <c r="E1017" s="2"/>
      <c r="F1017" s="2"/>
      <c r="G1017" s="110"/>
      <c r="H1017" s="2"/>
      <c r="I1017" s="2"/>
      <c r="J1017" s="2"/>
      <c r="K1017" s="110"/>
      <c r="L1017" s="2"/>
      <c r="M1017" s="110"/>
      <c r="N1017" s="112"/>
      <c r="O1017" s="110"/>
      <c r="P1017" s="2"/>
      <c r="Q1017" s="2"/>
      <c r="R1017" s="2"/>
      <c r="S1017" s="110"/>
      <c r="T1017" s="2"/>
      <c r="U1017" s="2"/>
      <c r="V1017" s="2"/>
      <c r="W1017" s="110"/>
      <c r="X1017" s="2"/>
      <c r="Y1017" s="2"/>
      <c r="Z1017" s="2"/>
      <c r="AA1017" s="103"/>
      <c r="AB1017" s="2"/>
      <c r="AC1017" s="110"/>
      <c r="AD1017" s="112"/>
      <c r="AE1017" s="110"/>
      <c r="AF1017" s="2"/>
      <c r="AG1017" s="110"/>
      <c r="AH1017" s="112"/>
      <c r="AI1017" s="110"/>
      <c r="AJ1017" s="110"/>
      <c r="AL1017" s="3"/>
      <c r="AM1017" s="3"/>
    </row>
    <row r="1018" spans="1:39" ht="19.899999999999999" customHeight="1" x14ac:dyDescent="0.2">
      <c r="A1018" s="86"/>
      <c r="B1018" s="121"/>
      <c r="C1018" s="2"/>
      <c r="D1018" s="2"/>
      <c r="E1018" s="2"/>
      <c r="F1018" s="2"/>
      <c r="G1018" s="110"/>
      <c r="H1018" s="2"/>
      <c r="I1018" s="2"/>
      <c r="J1018" s="2"/>
      <c r="K1018" s="110"/>
      <c r="L1018" s="2"/>
      <c r="M1018" s="110"/>
      <c r="N1018" s="112"/>
      <c r="O1018" s="110"/>
      <c r="P1018" s="2"/>
      <c r="Q1018" s="2"/>
      <c r="R1018" s="2"/>
      <c r="S1018" s="110"/>
      <c r="T1018" s="2"/>
      <c r="U1018" s="2"/>
      <c r="V1018" s="2"/>
      <c r="W1018" s="110"/>
      <c r="X1018" s="2"/>
      <c r="Y1018" s="2"/>
      <c r="Z1018" s="2"/>
      <c r="AA1018" s="103"/>
      <c r="AB1018" s="2"/>
      <c r="AC1018" s="110"/>
      <c r="AD1018" s="112"/>
      <c r="AE1018" s="110"/>
      <c r="AF1018" s="2"/>
      <c r="AG1018" s="110"/>
      <c r="AH1018" s="112"/>
      <c r="AI1018" s="110"/>
      <c r="AJ1018" s="110"/>
      <c r="AL1018" s="3"/>
      <c r="AM1018" s="3"/>
    </row>
    <row r="1019" spans="1:39" ht="48.75" customHeight="1" x14ac:dyDescent="0.2">
      <c r="A1019" s="86">
        <v>175</v>
      </c>
      <c r="B1019" s="131" t="s">
        <v>104</v>
      </c>
      <c r="C1019" s="143">
        <f t="shared" ref="C1019:N1019" si="640">C1021+C1023</f>
        <v>103406.9</v>
      </c>
      <c r="D1019" s="143">
        <f t="shared" si="640"/>
        <v>0</v>
      </c>
      <c r="E1019" s="143">
        <f t="shared" si="640"/>
        <v>0</v>
      </c>
      <c r="F1019" s="143">
        <f t="shared" si="640"/>
        <v>0</v>
      </c>
      <c r="G1019" s="143">
        <f t="shared" si="640"/>
        <v>0</v>
      </c>
      <c r="H1019" s="143">
        <f t="shared" si="640"/>
        <v>0</v>
      </c>
      <c r="I1019" s="143">
        <f t="shared" si="640"/>
        <v>0</v>
      </c>
      <c r="J1019" s="143">
        <f t="shared" si="640"/>
        <v>0</v>
      </c>
      <c r="K1019" s="143">
        <f t="shared" si="640"/>
        <v>0</v>
      </c>
      <c r="L1019" s="143">
        <f t="shared" si="640"/>
        <v>0</v>
      </c>
      <c r="M1019" s="143">
        <f t="shared" si="640"/>
        <v>0</v>
      </c>
      <c r="N1019" s="143">
        <f t="shared" si="640"/>
        <v>0</v>
      </c>
      <c r="O1019" s="143">
        <f>O1021+O1023</f>
        <v>93049.600000000006</v>
      </c>
      <c r="P1019" s="143">
        <f t="shared" ref="P1019:R1019" si="641">P1021+P1023</f>
        <v>18095.099999999999</v>
      </c>
      <c r="Q1019" s="143">
        <f t="shared" si="641"/>
        <v>54042.2</v>
      </c>
      <c r="R1019" s="143">
        <f t="shared" si="641"/>
        <v>20912.3</v>
      </c>
      <c r="S1019" s="143">
        <f>S1021+S1023+S1022</f>
        <v>91899.35441</v>
      </c>
      <c r="T1019" s="143">
        <f t="shared" ref="T1019:Z1019" si="642">T1021+T1023+T1022</f>
        <v>18095.099989999999</v>
      </c>
      <c r="U1019" s="143">
        <f t="shared" si="642"/>
        <v>53212.858410000001</v>
      </c>
      <c r="V1019" s="143">
        <f t="shared" si="642"/>
        <v>20591.39601</v>
      </c>
      <c r="W1019" s="143">
        <f t="shared" si="642"/>
        <v>91899.35441</v>
      </c>
      <c r="X1019" s="143">
        <f t="shared" si="642"/>
        <v>18095.099989999999</v>
      </c>
      <c r="Y1019" s="143">
        <f t="shared" si="642"/>
        <v>53212.858410000001</v>
      </c>
      <c r="Z1019" s="143">
        <f t="shared" si="642"/>
        <v>20591.39601</v>
      </c>
      <c r="AA1019" s="143">
        <f t="shared" ref="AA1019:AH1019" si="643">AA1021+AA1023+AA1022</f>
        <v>0</v>
      </c>
      <c r="AB1019" s="143">
        <f t="shared" si="643"/>
        <v>0</v>
      </c>
      <c r="AC1019" s="143">
        <f t="shared" si="643"/>
        <v>0</v>
      </c>
      <c r="AD1019" s="143">
        <f t="shared" si="643"/>
        <v>0</v>
      </c>
      <c r="AE1019" s="143">
        <f t="shared" si="643"/>
        <v>0</v>
      </c>
      <c r="AF1019" s="143">
        <f t="shared" si="643"/>
        <v>0</v>
      </c>
      <c r="AG1019" s="143">
        <f t="shared" si="643"/>
        <v>0</v>
      </c>
      <c r="AH1019" s="143">
        <f t="shared" si="643"/>
        <v>0</v>
      </c>
      <c r="AI1019" s="110" t="s">
        <v>110</v>
      </c>
      <c r="AJ1019" s="110" t="s">
        <v>110</v>
      </c>
      <c r="AL1019" s="3"/>
      <c r="AM1019" s="3"/>
    </row>
    <row r="1020" spans="1:39" ht="19.899999999999999" customHeight="1" x14ac:dyDescent="0.2">
      <c r="A1020" s="86"/>
      <c r="B1020" s="163" t="s">
        <v>24</v>
      </c>
      <c r="C1020" s="148"/>
      <c r="D1020" s="148"/>
      <c r="E1020" s="148"/>
      <c r="F1020" s="148"/>
      <c r="G1020" s="137">
        <f>H1020+I1020+J1020</f>
        <v>0</v>
      </c>
      <c r="H1020" s="138"/>
      <c r="I1020" s="138"/>
      <c r="J1020" s="138"/>
      <c r="K1020" s="137">
        <f>L1020+M1020+N1020</f>
        <v>0</v>
      </c>
      <c r="L1020" s="2"/>
      <c r="M1020" s="2"/>
      <c r="N1020" s="2"/>
      <c r="O1020" s="110">
        <f>P1020+Q1020+R1020</f>
        <v>0</v>
      </c>
      <c r="P1020" s="2"/>
      <c r="Q1020" s="2"/>
      <c r="R1020" s="2"/>
      <c r="S1020" s="110">
        <f>T1020+U1020+V1020</f>
        <v>0</v>
      </c>
      <c r="T1020" s="2"/>
      <c r="U1020" s="2"/>
      <c r="V1020" s="2"/>
      <c r="W1020" s="110">
        <f>X1020+Y1020+Z1020</f>
        <v>0</v>
      </c>
      <c r="X1020" s="2"/>
      <c r="Y1020" s="2"/>
      <c r="Z1020" s="2"/>
      <c r="AA1020" s="103">
        <f t="shared" ref="AA1020:AA1023" si="644">AB1020+AC1020+AD1020</f>
        <v>0</v>
      </c>
      <c r="AB1020" s="2">
        <f t="shared" ref="AB1020:AD1023" si="645">X1020+H1020-L1020-(T1020-AF1020)</f>
        <v>0</v>
      </c>
      <c r="AC1020" s="110">
        <f t="shared" si="645"/>
        <v>0</v>
      </c>
      <c r="AD1020" s="112">
        <f t="shared" si="645"/>
        <v>0</v>
      </c>
      <c r="AE1020" s="110">
        <f>AF1020+AG1020+AH1020</f>
        <v>0</v>
      </c>
      <c r="AF1020" s="2"/>
      <c r="AG1020" s="110"/>
      <c r="AH1020" s="112"/>
      <c r="AI1020" s="110"/>
      <c r="AJ1020" s="110"/>
      <c r="AL1020" s="3"/>
      <c r="AM1020" s="3"/>
    </row>
    <row r="1021" spans="1:39" ht="19.899999999999999" customHeight="1" x14ac:dyDescent="0.2">
      <c r="A1021" s="86"/>
      <c r="B1021" s="163" t="s">
        <v>25</v>
      </c>
      <c r="C1021" s="148">
        <v>98406.9</v>
      </c>
      <c r="D1021" s="148"/>
      <c r="E1021" s="148"/>
      <c r="F1021" s="148"/>
      <c r="G1021" s="137">
        <f>H1021+I1021+J1021</f>
        <v>0</v>
      </c>
      <c r="H1021" s="138"/>
      <c r="I1021" s="138"/>
      <c r="J1021" s="138"/>
      <c r="K1021" s="137">
        <f>L1021+M1021+N1021</f>
        <v>0</v>
      </c>
      <c r="L1021" s="2"/>
      <c r="M1021" s="2"/>
      <c r="N1021" s="2"/>
      <c r="O1021" s="110">
        <f>P1021+Q1021+R1021</f>
        <v>88625.953999999998</v>
      </c>
      <c r="P1021" s="2">
        <v>18095.099999999999</v>
      </c>
      <c r="Q1021" s="132">
        <f>54042.2-Q1023</f>
        <v>50852.799999999996</v>
      </c>
      <c r="R1021" s="132">
        <f>20912.3-R1023</f>
        <v>19678.054</v>
      </c>
      <c r="S1021" s="110">
        <f>T1021+U1021+V1021</f>
        <v>85426.209000000003</v>
      </c>
      <c r="T1021" s="2">
        <v>18095.099989999999</v>
      </c>
      <c r="U1021" s="2">
        <f>53212.85841-U1022-U1023</f>
        <v>48545.720570000005</v>
      </c>
      <c r="V1021" s="2">
        <f>20591.39601-V1022-V1023</f>
        <v>18785.388440000002</v>
      </c>
      <c r="W1021" s="110">
        <f>X1021+Y1021+Z1021</f>
        <v>85426.209000000003</v>
      </c>
      <c r="X1021" s="2">
        <v>18095.099989999999</v>
      </c>
      <c r="Y1021" s="2">
        <f>53212.85841-Y1022-Y1023</f>
        <v>48545.720570000005</v>
      </c>
      <c r="Z1021" s="2">
        <f>20591.39601-Z1022-Z1023</f>
        <v>18785.388440000002</v>
      </c>
      <c r="AA1021" s="103">
        <f t="shared" si="644"/>
        <v>0</v>
      </c>
      <c r="AB1021" s="2">
        <f t="shared" si="645"/>
        <v>0</v>
      </c>
      <c r="AC1021" s="110">
        <f t="shared" si="645"/>
        <v>0</v>
      </c>
      <c r="AD1021" s="112">
        <f t="shared" si="645"/>
        <v>0</v>
      </c>
      <c r="AE1021" s="110">
        <f>AF1021+AG1021+AH1021</f>
        <v>0</v>
      </c>
      <c r="AF1021" s="2"/>
      <c r="AG1021" s="110"/>
      <c r="AH1021" s="112"/>
      <c r="AI1021" s="110"/>
      <c r="AJ1021" s="110"/>
      <c r="AL1021" s="3"/>
      <c r="AM1021" s="3"/>
    </row>
    <row r="1022" spans="1:39" ht="19.899999999999999" customHeight="1" x14ac:dyDescent="0.2">
      <c r="A1022" s="86"/>
      <c r="B1022" s="163" t="s">
        <v>26</v>
      </c>
      <c r="C1022" s="148"/>
      <c r="D1022" s="148"/>
      <c r="E1022" s="148"/>
      <c r="F1022" s="148"/>
      <c r="G1022" s="137">
        <f>H1022+I1022+J1022</f>
        <v>0</v>
      </c>
      <c r="H1022" s="138"/>
      <c r="I1022" s="138"/>
      <c r="J1022" s="138"/>
      <c r="K1022" s="137">
        <f>L1022+M1022+N1022</f>
        <v>0</v>
      </c>
      <c r="L1022" s="2"/>
      <c r="M1022" s="2"/>
      <c r="N1022" s="2"/>
      <c r="O1022" s="110">
        <f>P1022+Q1022+R1022</f>
        <v>0</v>
      </c>
      <c r="P1022" s="2"/>
      <c r="Q1022" s="2"/>
      <c r="R1022" s="2"/>
      <c r="S1022" s="110">
        <f>T1022+U1022+V1022</f>
        <v>2049.9702899999997</v>
      </c>
      <c r="T1022" s="2"/>
      <c r="U1022" s="2">
        <v>1478.0285799999999</v>
      </c>
      <c r="V1022" s="2">
        <v>571.94170999999994</v>
      </c>
      <c r="W1022" s="110">
        <f>X1022+Y1022+Z1022</f>
        <v>2049.9702899999997</v>
      </c>
      <c r="X1022" s="2"/>
      <c r="Y1022" s="2">
        <v>1478.0285799999999</v>
      </c>
      <c r="Z1022" s="2">
        <v>571.94170999999994</v>
      </c>
      <c r="AA1022" s="166">
        <f t="shared" si="644"/>
        <v>0</v>
      </c>
      <c r="AB1022" s="167">
        <f t="shared" si="645"/>
        <v>0</v>
      </c>
      <c r="AC1022" s="168">
        <f t="shared" si="645"/>
        <v>0</v>
      </c>
      <c r="AD1022" s="169">
        <f t="shared" si="645"/>
        <v>0</v>
      </c>
      <c r="AE1022" s="110">
        <f>AF1022+AG1022+AH1022</f>
        <v>0</v>
      </c>
      <c r="AF1022" s="2"/>
      <c r="AG1022" s="110"/>
      <c r="AH1022" s="112"/>
      <c r="AI1022" s="110"/>
      <c r="AJ1022" s="110"/>
      <c r="AL1022" s="3"/>
      <c r="AM1022" s="3"/>
    </row>
    <row r="1023" spans="1:39" ht="19.899999999999999" customHeight="1" x14ac:dyDescent="0.2">
      <c r="A1023" s="86"/>
      <c r="B1023" s="163" t="s">
        <v>27</v>
      </c>
      <c r="C1023" s="148">
        <v>5000</v>
      </c>
      <c r="D1023" s="148"/>
      <c r="E1023" s="148"/>
      <c r="F1023" s="148"/>
      <c r="G1023" s="137">
        <f>H1023+I1023+J1023</f>
        <v>0</v>
      </c>
      <c r="H1023" s="138"/>
      <c r="I1023" s="138"/>
      <c r="J1023" s="138"/>
      <c r="K1023" s="137">
        <f>L1023+M1023+N1023</f>
        <v>0</v>
      </c>
      <c r="L1023" s="2"/>
      <c r="M1023" s="2"/>
      <c r="N1023" s="2"/>
      <c r="O1023" s="110">
        <f>P1023+Q1023+R1023</f>
        <v>4423.6460000000006</v>
      </c>
      <c r="P1023" s="2"/>
      <c r="Q1023" s="2">
        <v>3189.4</v>
      </c>
      <c r="R1023" s="2">
        <v>1234.2460000000001</v>
      </c>
      <c r="S1023" s="110">
        <f>T1023+U1023+V1023</f>
        <v>4423.1751199999999</v>
      </c>
      <c r="T1023" s="2"/>
      <c r="U1023" s="2">
        <v>3189.1092600000002</v>
      </c>
      <c r="V1023" s="2">
        <v>1234.0658599999999</v>
      </c>
      <c r="W1023" s="110">
        <f>X1023+Y1023+Z1023</f>
        <v>4423.1751199999999</v>
      </c>
      <c r="X1023" s="2"/>
      <c r="Y1023" s="2">
        <v>3189.1092600000002</v>
      </c>
      <c r="Z1023" s="2">
        <v>1234.0658599999999</v>
      </c>
      <c r="AA1023" s="166">
        <f t="shared" si="644"/>
        <v>0</v>
      </c>
      <c r="AB1023" s="167">
        <f t="shared" si="645"/>
        <v>0</v>
      </c>
      <c r="AC1023" s="168">
        <f t="shared" si="645"/>
        <v>0</v>
      </c>
      <c r="AD1023" s="169">
        <f t="shared" si="645"/>
        <v>0</v>
      </c>
      <c r="AE1023" s="110">
        <f>AF1023+AG1023+AH1023</f>
        <v>0</v>
      </c>
      <c r="AF1023" s="2"/>
      <c r="AG1023" s="110"/>
      <c r="AH1023" s="112"/>
      <c r="AI1023" s="110"/>
      <c r="AJ1023" s="110"/>
      <c r="AL1023" s="3"/>
      <c r="AM1023" s="3"/>
    </row>
    <row r="1024" spans="1:39" ht="35.25" customHeight="1" x14ac:dyDescent="0.2">
      <c r="A1024" s="25" t="s">
        <v>294</v>
      </c>
      <c r="B1024" s="31" t="s">
        <v>313</v>
      </c>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c r="Y1024" s="31"/>
      <c r="Z1024" s="31"/>
      <c r="AA1024" s="31"/>
    </row>
    <row r="1025" spans="1:27" hidden="1" x14ac:dyDescent="0.2"/>
    <row r="1026" spans="1:27" s="26" customFormat="1" ht="80.25" customHeight="1" x14ac:dyDescent="0.3">
      <c r="A1026" s="4" t="s">
        <v>310</v>
      </c>
      <c r="B1026" s="30" t="s">
        <v>318</v>
      </c>
      <c r="C1026" s="30"/>
      <c r="D1026" s="30"/>
      <c r="E1026" s="30"/>
      <c r="F1026" s="30"/>
      <c r="G1026" s="30"/>
      <c r="H1026" s="30"/>
      <c r="I1026" s="30"/>
      <c r="J1026" s="30"/>
      <c r="K1026" s="30"/>
      <c r="L1026" s="30"/>
      <c r="M1026" s="30"/>
      <c r="N1026" s="30"/>
      <c r="O1026" s="30"/>
      <c r="P1026" s="30"/>
      <c r="Q1026" s="30"/>
      <c r="R1026" s="30"/>
      <c r="S1026" s="30"/>
      <c r="T1026" s="30"/>
      <c r="U1026" s="30"/>
      <c r="V1026" s="30"/>
      <c r="W1026" s="30"/>
      <c r="X1026" s="30"/>
      <c r="Y1026" s="30"/>
      <c r="Z1026" s="30"/>
      <c r="AA1026" s="30"/>
    </row>
    <row r="1027" spans="1:27" s="26" customFormat="1" ht="51" customHeight="1" x14ac:dyDescent="0.3">
      <c r="A1027" s="4" t="s">
        <v>311</v>
      </c>
      <c r="B1027" s="30" t="s">
        <v>312</v>
      </c>
      <c r="C1027" s="30"/>
      <c r="D1027" s="30"/>
      <c r="E1027" s="30"/>
      <c r="F1027" s="30"/>
      <c r="G1027" s="30"/>
      <c r="H1027" s="30"/>
      <c r="I1027" s="30"/>
      <c r="J1027" s="30"/>
      <c r="K1027" s="30"/>
      <c r="L1027" s="30"/>
      <c r="M1027" s="30"/>
      <c r="N1027" s="30"/>
      <c r="O1027" s="30"/>
      <c r="P1027" s="30"/>
      <c r="Q1027" s="30"/>
      <c r="R1027" s="30"/>
      <c r="S1027" s="30"/>
      <c r="T1027" s="30"/>
      <c r="U1027" s="30"/>
      <c r="V1027" s="30"/>
      <c r="W1027" s="30"/>
      <c r="X1027" s="30"/>
      <c r="Y1027" s="30"/>
      <c r="Z1027" s="30"/>
      <c r="AA1027" s="30"/>
    </row>
    <row r="1028" spans="1:27" ht="42.75" customHeight="1" x14ac:dyDescent="0.2">
      <c r="B1028" s="27" t="s">
        <v>276</v>
      </c>
    </row>
    <row r="1029" spans="1:27" x14ac:dyDescent="0.2">
      <c r="B1029" s="6">
        <v>2127671</v>
      </c>
      <c r="F1029" s="28"/>
    </row>
    <row r="1030" spans="1:27" x14ac:dyDescent="0.2">
      <c r="B1030" s="7" t="s">
        <v>277</v>
      </c>
    </row>
    <row r="1031" spans="1:27" x14ac:dyDescent="0.2">
      <c r="B1031" s="6">
        <v>2127659</v>
      </c>
    </row>
  </sheetData>
  <mergeCells count="57">
    <mergeCell ref="B1027:AA1027"/>
    <mergeCell ref="B1024:AA1024"/>
    <mergeCell ref="AH7:AH8"/>
    <mergeCell ref="X7:X8"/>
    <mergeCell ref="Y7:Y8"/>
    <mergeCell ref="Z7:Z8"/>
    <mergeCell ref="AB7:AB8"/>
    <mergeCell ref="AC7:AC8"/>
    <mergeCell ref="AD7:AD8"/>
    <mergeCell ref="T6:V6"/>
    <mergeCell ref="B1026:AA1026"/>
    <mergeCell ref="A5:A8"/>
    <mergeCell ref="AG7:AG8"/>
    <mergeCell ref="H9:J9"/>
    <mergeCell ref="L9:N9"/>
    <mergeCell ref="W6:W8"/>
    <mergeCell ref="P7:P8"/>
    <mergeCell ref="Q7:Q8"/>
    <mergeCell ref="R7:R8"/>
    <mergeCell ref="P6:R6"/>
    <mergeCell ref="J7:J8"/>
    <mergeCell ref="L7:L8"/>
    <mergeCell ref="M7:M8"/>
    <mergeCell ref="O6:O8"/>
    <mergeCell ref="N7:N8"/>
    <mergeCell ref="B1:AJ1"/>
    <mergeCell ref="B2:AJ2"/>
    <mergeCell ref="G5:G8"/>
    <mergeCell ref="H5:J6"/>
    <mergeCell ref="K5:K8"/>
    <mergeCell ref="L5:N6"/>
    <mergeCell ref="O5:R5"/>
    <mergeCell ref="W5:Z5"/>
    <mergeCell ref="AA5:AD5"/>
    <mergeCell ref="AE5:AH5"/>
    <mergeCell ref="X6:Z6"/>
    <mergeCell ref="AA6:AA8"/>
    <mergeCell ref="AB6:AD6"/>
    <mergeCell ref="AI5:AJ6"/>
    <mergeCell ref="AF7:AF8"/>
    <mergeCell ref="AJ7:AJ8"/>
    <mergeCell ref="B3:AJ3"/>
    <mergeCell ref="B5:B8"/>
    <mergeCell ref="C5:C8"/>
    <mergeCell ref="D5:D8"/>
    <mergeCell ref="E5:E8"/>
    <mergeCell ref="F5:F8"/>
    <mergeCell ref="S5:V5"/>
    <mergeCell ref="T7:T8"/>
    <mergeCell ref="U7:U8"/>
    <mergeCell ref="V7:V8"/>
    <mergeCell ref="AF6:AH6"/>
    <mergeCell ref="H7:H8"/>
    <mergeCell ref="I7:I8"/>
    <mergeCell ref="AE6:AE8"/>
    <mergeCell ref="AI7:AI8"/>
    <mergeCell ref="S6:S8"/>
  </mergeCells>
  <conditionalFormatting sqref="A696:A699">
    <cfRule type="duplicateValues" dxfId="1166" priority="4536" stopIfTrue="1"/>
  </conditionalFormatting>
  <conditionalFormatting sqref="A696:A699">
    <cfRule type="duplicateValues" dxfId="1165" priority="4538"/>
    <cfRule type="duplicateValues" dxfId="1164" priority="4539"/>
  </conditionalFormatting>
  <conditionalFormatting sqref="A695">
    <cfRule type="duplicateValues" dxfId="1163" priority="4529" stopIfTrue="1"/>
  </conditionalFormatting>
  <conditionalFormatting sqref="A695">
    <cfRule type="duplicateValues" dxfId="1162" priority="4530"/>
    <cfRule type="duplicateValues" dxfId="1161" priority="4531"/>
  </conditionalFormatting>
  <conditionalFormatting sqref="A762">
    <cfRule type="duplicateValues" dxfId="1160" priority="4524" stopIfTrue="1"/>
  </conditionalFormatting>
  <conditionalFormatting sqref="A762">
    <cfRule type="duplicateValues" dxfId="1159" priority="4525"/>
    <cfRule type="duplicateValues" dxfId="1158" priority="4526"/>
  </conditionalFormatting>
  <conditionalFormatting sqref="A763:A766">
    <cfRule type="duplicateValues" dxfId="1157" priority="4772" stopIfTrue="1"/>
  </conditionalFormatting>
  <conditionalFormatting sqref="A763:A766">
    <cfRule type="duplicateValues" dxfId="1156" priority="4773"/>
    <cfRule type="duplicateValues" dxfId="1155" priority="4774"/>
  </conditionalFormatting>
  <conditionalFormatting sqref="A1019:A1023">
    <cfRule type="duplicateValues" dxfId="1154" priority="4520" stopIfTrue="1"/>
  </conditionalFormatting>
  <conditionalFormatting sqref="A1019:A1023">
    <cfRule type="duplicateValues" dxfId="1153" priority="4522"/>
    <cfRule type="duplicateValues" dxfId="1152" priority="4523"/>
  </conditionalFormatting>
  <conditionalFormatting sqref="A827:A831">
    <cfRule type="duplicateValues" dxfId="1151" priority="4509"/>
    <cfRule type="duplicateValues" dxfId="1150" priority="4510"/>
  </conditionalFormatting>
  <conditionalFormatting sqref="A827:A831">
    <cfRule type="duplicateValues" dxfId="1149" priority="4508" stopIfTrue="1"/>
  </conditionalFormatting>
  <conditionalFormatting sqref="A832:A836">
    <cfRule type="duplicateValues" dxfId="1148" priority="4503"/>
    <cfRule type="duplicateValues" dxfId="1147" priority="4504"/>
  </conditionalFormatting>
  <conditionalFormatting sqref="A832:A836">
    <cfRule type="duplicateValues" dxfId="1146" priority="4502" stopIfTrue="1"/>
  </conditionalFormatting>
  <conditionalFormatting sqref="A837:A841">
    <cfRule type="duplicateValues" dxfId="1145" priority="4497"/>
    <cfRule type="duplicateValues" dxfId="1144" priority="4498"/>
  </conditionalFormatting>
  <conditionalFormatting sqref="A837:A841">
    <cfRule type="duplicateValues" dxfId="1143" priority="4496" stopIfTrue="1"/>
  </conditionalFormatting>
  <conditionalFormatting sqref="A905:A909">
    <cfRule type="duplicateValues" dxfId="1142" priority="4492" stopIfTrue="1"/>
  </conditionalFormatting>
  <conditionalFormatting sqref="A910:A914">
    <cfRule type="duplicateValues" dxfId="1141" priority="4106" stopIfTrue="1"/>
  </conditionalFormatting>
  <conditionalFormatting sqref="A973:A977">
    <cfRule type="duplicateValues" dxfId="1140" priority="4092" stopIfTrue="1"/>
  </conditionalFormatting>
  <conditionalFormatting sqref="A973:A977">
    <cfRule type="duplicateValues" dxfId="1139" priority="4094"/>
    <cfRule type="duplicateValues" dxfId="1138" priority="4095"/>
  </conditionalFormatting>
  <conditionalFormatting sqref="A978:A982">
    <cfRule type="duplicateValues" dxfId="1137" priority="4084" stopIfTrue="1"/>
  </conditionalFormatting>
  <conditionalFormatting sqref="A978:A982">
    <cfRule type="duplicateValues" dxfId="1136" priority="4086"/>
    <cfRule type="duplicateValues" dxfId="1135" priority="4087"/>
  </conditionalFormatting>
  <conditionalFormatting sqref="A847">
    <cfRule type="duplicateValues" dxfId="1134" priority="3929" stopIfTrue="1"/>
  </conditionalFormatting>
  <conditionalFormatting sqref="A874">
    <cfRule type="duplicateValues" dxfId="1133" priority="3913" stopIfTrue="1"/>
  </conditionalFormatting>
  <conditionalFormatting sqref="A625">
    <cfRule type="duplicateValues" dxfId="1132" priority="3909" stopIfTrue="1"/>
  </conditionalFormatting>
  <conditionalFormatting sqref="A740">
    <cfRule type="duplicateValues" dxfId="1131" priority="3905" stopIfTrue="1"/>
  </conditionalFormatting>
  <conditionalFormatting sqref="A741">
    <cfRule type="duplicateValues" dxfId="1130" priority="3893" stopIfTrue="1"/>
  </conditionalFormatting>
  <conditionalFormatting sqref="A690:A694">
    <cfRule type="duplicateValues" dxfId="1129" priority="4783"/>
    <cfRule type="duplicateValues" dxfId="1128" priority="4784"/>
  </conditionalFormatting>
  <conditionalFormatting sqref="A892:A894">
    <cfRule type="duplicateValues" dxfId="1127" priority="3888" stopIfTrue="1"/>
  </conditionalFormatting>
  <conditionalFormatting sqref="A952">
    <cfRule type="duplicateValues" dxfId="1126" priority="3885" stopIfTrue="1"/>
  </conditionalFormatting>
  <conditionalFormatting sqref="A968:A972">
    <cfRule type="duplicateValues" dxfId="1125" priority="3879"/>
    <cfRule type="duplicateValues" dxfId="1124" priority="3880"/>
  </conditionalFormatting>
  <conditionalFormatting sqref="A968:A972">
    <cfRule type="duplicateValues" dxfId="1123" priority="3881" stopIfTrue="1"/>
  </conditionalFormatting>
  <conditionalFormatting sqref="A853:A857">
    <cfRule type="duplicateValues" dxfId="1122" priority="3856" stopIfTrue="1"/>
  </conditionalFormatting>
  <conditionalFormatting sqref="A848:A852">
    <cfRule type="duplicateValues" dxfId="1121" priority="3850" stopIfTrue="1"/>
  </conditionalFormatting>
  <conditionalFormatting sqref="A631:A635">
    <cfRule type="duplicateValues" dxfId="1120" priority="3844" stopIfTrue="1"/>
  </conditionalFormatting>
  <conditionalFormatting sqref="A873">
    <cfRule type="duplicateValues" dxfId="1119" priority="3838" stopIfTrue="1"/>
  </conditionalFormatting>
  <conditionalFormatting sqref="A757">
    <cfRule type="duplicateValues" dxfId="1118" priority="3825" stopIfTrue="1"/>
  </conditionalFormatting>
  <conditionalFormatting sqref="A757">
    <cfRule type="duplicateValues" dxfId="1117" priority="3826"/>
    <cfRule type="duplicateValues" dxfId="1116" priority="3827"/>
  </conditionalFormatting>
  <conditionalFormatting sqref="A758:A761">
    <cfRule type="duplicateValues" dxfId="1115" priority="3833" stopIfTrue="1"/>
  </conditionalFormatting>
  <conditionalFormatting sqref="A758:A761">
    <cfRule type="duplicateValues" dxfId="1114" priority="3834"/>
    <cfRule type="duplicateValues" dxfId="1113" priority="3835"/>
  </conditionalFormatting>
  <conditionalFormatting sqref="A752">
    <cfRule type="duplicateValues" dxfId="1112" priority="3814" stopIfTrue="1"/>
  </conditionalFormatting>
  <conditionalFormatting sqref="A752">
    <cfRule type="duplicateValues" dxfId="1111" priority="3815"/>
    <cfRule type="duplicateValues" dxfId="1110" priority="3816"/>
  </conditionalFormatting>
  <conditionalFormatting sqref="A753:A756">
    <cfRule type="duplicateValues" dxfId="1109" priority="3822" stopIfTrue="1"/>
  </conditionalFormatting>
  <conditionalFormatting sqref="A753:A756">
    <cfRule type="duplicateValues" dxfId="1108" priority="3823"/>
    <cfRule type="duplicateValues" dxfId="1107" priority="3824"/>
  </conditionalFormatting>
  <conditionalFormatting sqref="A747">
    <cfRule type="duplicateValues" dxfId="1106" priority="3803" stopIfTrue="1"/>
  </conditionalFormatting>
  <conditionalFormatting sqref="A747">
    <cfRule type="duplicateValues" dxfId="1105" priority="3804"/>
    <cfRule type="duplicateValues" dxfId="1104" priority="3805"/>
  </conditionalFormatting>
  <conditionalFormatting sqref="A748:A751">
    <cfRule type="duplicateValues" dxfId="1103" priority="3811" stopIfTrue="1"/>
  </conditionalFormatting>
  <conditionalFormatting sqref="A748:A751">
    <cfRule type="duplicateValues" dxfId="1102" priority="3812"/>
    <cfRule type="duplicateValues" dxfId="1101" priority="3813"/>
  </conditionalFormatting>
  <conditionalFormatting sqref="A742">
    <cfRule type="duplicateValues" dxfId="1100" priority="3792" stopIfTrue="1"/>
  </conditionalFormatting>
  <conditionalFormatting sqref="A742">
    <cfRule type="duplicateValues" dxfId="1099" priority="3793"/>
    <cfRule type="duplicateValues" dxfId="1098" priority="3794"/>
  </conditionalFormatting>
  <conditionalFormatting sqref="A743:A746">
    <cfRule type="duplicateValues" dxfId="1097" priority="3800" stopIfTrue="1"/>
  </conditionalFormatting>
  <conditionalFormatting sqref="A743:A746">
    <cfRule type="duplicateValues" dxfId="1096" priority="3801"/>
    <cfRule type="duplicateValues" dxfId="1095" priority="3802"/>
  </conditionalFormatting>
  <conditionalFormatting sqref="A792:A821">
    <cfRule type="duplicateValues" dxfId="1094" priority="3760"/>
    <cfRule type="duplicateValues" dxfId="1093" priority="3761"/>
  </conditionalFormatting>
  <conditionalFormatting sqref="A792:A821">
    <cfRule type="duplicateValues" dxfId="1092" priority="3759" stopIfTrue="1"/>
  </conditionalFormatting>
  <conditionalFormatting sqref="A822:A826">
    <cfRule type="duplicateValues" dxfId="1091" priority="3754"/>
    <cfRule type="duplicateValues" dxfId="1090" priority="3755"/>
  </conditionalFormatting>
  <conditionalFormatting sqref="A822:A826">
    <cfRule type="duplicateValues" dxfId="1089" priority="3753" stopIfTrue="1"/>
  </conditionalFormatting>
  <conditionalFormatting sqref="A875:A879">
    <cfRule type="duplicateValues" dxfId="1088" priority="4790"/>
    <cfRule type="duplicateValues" dxfId="1087" priority="4791"/>
  </conditionalFormatting>
  <conditionalFormatting sqref="A868:A872">
    <cfRule type="duplicateValues" dxfId="1086" priority="3622"/>
    <cfRule type="duplicateValues" dxfId="1085" priority="3623"/>
  </conditionalFormatting>
  <conditionalFormatting sqref="A868:A872">
    <cfRule type="duplicateValues" dxfId="1084" priority="3621" stopIfTrue="1"/>
  </conditionalFormatting>
  <conditionalFormatting sqref="A1009:A1013">
    <cfRule type="duplicateValues" dxfId="1083" priority="3575" stopIfTrue="1"/>
  </conditionalFormatting>
  <conditionalFormatting sqref="A1014:A1018">
    <cfRule type="duplicateValues" dxfId="1082" priority="3569" stopIfTrue="1"/>
  </conditionalFormatting>
  <conditionalFormatting sqref="A700">
    <cfRule type="duplicateValues" dxfId="1081" priority="3315"/>
    <cfRule type="duplicateValues" dxfId="1080" priority="3316"/>
  </conditionalFormatting>
  <conditionalFormatting sqref="A701:A704">
    <cfRule type="duplicateValues" dxfId="1079" priority="3322"/>
    <cfRule type="duplicateValues" dxfId="1078" priority="3323"/>
  </conditionalFormatting>
  <conditionalFormatting sqref="A701:A704">
    <cfRule type="duplicateValues" dxfId="1077" priority="3324" stopIfTrue="1"/>
  </conditionalFormatting>
  <conditionalFormatting sqref="A626">
    <cfRule type="duplicateValues" dxfId="1076" priority="3285"/>
    <cfRule type="duplicateValues" dxfId="1075" priority="3286"/>
  </conditionalFormatting>
  <conditionalFormatting sqref="A627:A630">
    <cfRule type="duplicateValues" dxfId="1074" priority="3292"/>
    <cfRule type="duplicateValues" dxfId="1073" priority="3293"/>
  </conditionalFormatting>
  <conditionalFormatting sqref="A627:A630">
    <cfRule type="duplicateValues" dxfId="1072" priority="3294" stopIfTrue="1"/>
  </conditionalFormatting>
  <conditionalFormatting sqref="A940">
    <cfRule type="duplicateValues" dxfId="1071" priority="3275"/>
    <cfRule type="duplicateValues" dxfId="1070" priority="3276"/>
  </conditionalFormatting>
  <conditionalFormatting sqref="A941:A944">
    <cfRule type="duplicateValues" dxfId="1069" priority="3282"/>
    <cfRule type="duplicateValues" dxfId="1068" priority="3283"/>
  </conditionalFormatting>
  <conditionalFormatting sqref="A941:A944">
    <cfRule type="duplicateValues" dxfId="1067" priority="3284" stopIfTrue="1"/>
  </conditionalFormatting>
  <conditionalFormatting sqref="A945">
    <cfRule type="duplicateValues" dxfId="1066" priority="3265"/>
    <cfRule type="duplicateValues" dxfId="1065" priority="3266"/>
  </conditionalFormatting>
  <conditionalFormatting sqref="A946:A949">
    <cfRule type="duplicateValues" dxfId="1064" priority="3272"/>
    <cfRule type="duplicateValues" dxfId="1063" priority="3273"/>
  </conditionalFormatting>
  <conditionalFormatting sqref="A946:A949">
    <cfRule type="duplicateValues" dxfId="1062" priority="3274" stopIfTrue="1"/>
  </conditionalFormatting>
  <conditionalFormatting sqref="A937:A938">
    <cfRule type="duplicateValues" dxfId="1061" priority="3264" stopIfTrue="1"/>
  </conditionalFormatting>
  <conditionalFormatting sqref="A939">
    <cfRule type="duplicateValues" dxfId="1060" priority="3260" stopIfTrue="1"/>
  </conditionalFormatting>
  <conditionalFormatting sqref="A953">
    <cfRule type="duplicateValues" dxfId="1059" priority="3247"/>
    <cfRule type="duplicateValues" dxfId="1058" priority="3248"/>
  </conditionalFormatting>
  <conditionalFormatting sqref="A954:A957">
    <cfRule type="duplicateValues" dxfId="1057" priority="3254"/>
    <cfRule type="duplicateValues" dxfId="1056" priority="3255"/>
  </conditionalFormatting>
  <conditionalFormatting sqref="A954:A957">
    <cfRule type="duplicateValues" dxfId="1055" priority="3256" stopIfTrue="1"/>
  </conditionalFormatting>
  <conditionalFormatting sqref="A958">
    <cfRule type="duplicateValues" dxfId="1054" priority="3237"/>
    <cfRule type="duplicateValues" dxfId="1053" priority="3238"/>
  </conditionalFormatting>
  <conditionalFormatting sqref="A959:A962">
    <cfRule type="duplicateValues" dxfId="1052" priority="3244"/>
    <cfRule type="duplicateValues" dxfId="1051" priority="3245"/>
  </conditionalFormatting>
  <conditionalFormatting sqref="A959:A962">
    <cfRule type="duplicateValues" dxfId="1050" priority="3246" stopIfTrue="1"/>
  </conditionalFormatting>
  <conditionalFormatting sqref="A963">
    <cfRule type="duplicateValues" dxfId="1049" priority="3207"/>
    <cfRule type="duplicateValues" dxfId="1048" priority="3208"/>
  </conditionalFormatting>
  <conditionalFormatting sqref="A964:A967">
    <cfRule type="duplicateValues" dxfId="1047" priority="3214"/>
    <cfRule type="duplicateValues" dxfId="1046" priority="3215"/>
  </conditionalFormatting>
  <conditionalFormatting sqref="A964:A967">
    <cfRule type="duplicateValues" dxfId="1045" priority="3216" stopIfTrue="1"/>
  </conditionalFormatting>
  <conditionalFormatting sqref="A900:A904">
    <cfRule type="duplicateValues" dxfId="1044" priority="3197" stopIfTrue="1"/>
  </conditionalFormatting>
  <conditionalFormatting sqref="A705">
    <cfRule type="duplicateValues" dxfId="1043" priority="3121"/>
    <cfRule type="duplicateValues" dxfId="1042" priority="3122"/>
  </conditionalFormatting>
  <conditionalFormatting sqref="A706:A709">
    <cfRule type="duplicateValues" dxfId="1041" priority="3128"/>
    <cfRule type="duplicateValues" dxfId="1040" priority="3129"/>
  </conditionalFormatting>
  <conditionalFormatting sqref="A706:A709">
    <cfRule type="duplicateValues" dxfId="1039" priority="3130" stopIfTrue="1"/>
  </conditionalFormatting>
  <conditionalFormatting sqref="A636:A640">
    <cfRule type="duplicateValues" dxfId="1038" priority="4828"/>
    <cfRule type="duplicateValues" dxfId="1037" priority="4829"/>
  </conditionalFormatting>
  <conditionalFormatting sqref="A767">
    <cfRule type="duplicateValues" dxfId="1036" priority="2834" stopIfTrue="1"/>
  </conditionalFormatting>
  <conditionalFormatting sqref="A767">
    <cfRule type="duplicateValues" dxfId="1035" priority="2835"/>
    <cfRule type="duplicateValues" dxfId="1034" priority="2836"/>
  </conditionalFormatting>
  <conditionalFormatting sqref="A768:A771">
    <cfRule type="duplicateValues" dxfId="1033" priority="2842" stopIfTrue="1"/>
  </conditionalFormatting>
  <conditionalFormatting sqref="A768:A771">
    <cfRule type="duplicateValues" dxfId="1032" priority="2843"/>
    <cfRule type="duplicateValues" dxfId="1031" priority="2844"/>
  </conditionalFormatting>
  <conditionalFormatting sqref="A772">
    <cfRule type="duplicateValues" dxfId="1030" priority="2823" stopIfTrue="1"/>
  </conditionalFormatting>
  <conditionalFormatting sqref="A772">
    <cfRule type="duplicateValues" dxfId="1029" priority="2824"/>
    <cfRule type="duplicateValues" dxfId="1028" priority="2825"/>
  </conditionalFormatting>
  <conditionalFormatting sqref="A773:A776">
    <cfRule type="duplicateValues" dxfId="1027" priority="2831" stopIfTrue="1"/>
  </conditionalFormatting>
  <conditionalFormatting sqref="A773:A776">
    <cfRule type="duplicateValues" dxfId="1026" priority="2832"/>
    <cfRule type="duplicateValues" dxfId="1025" priority="2833"/>
  </conditionalFormatting>
  <conditionalFormatting sqref="A777">
    <cfRule type="duplicateValues" dxfId="1024" priority="2812" stopIfTrue="1"/>
  </conditionalFormatting>
  <conditionalFormatting sqref="A777">
    <cfRule type="duplicateValues" dxfId="1023" priority="2813"/>
    <cfRule type="duplicateValues" dxfId="1022" priority="2814"/>
  </conditionalFormatting>
  <conditionalFormatting sqref="A778:A781">
    <cfRule type="duplicateValues" dxfId="1021" priority="2820" stopIfTrue="1"/>
  </conditionalFormatting>
  <conditionalFormatting sqref="A778:A781">
    <cfRule type="duplicateValues" dxfId="1020" priority="2821"/>
    <cfRule type="duplicateValues" dxfId="1019" priority="2822"/>
  </conditionalFormatting>
  <conditionalFormatting sqref="A782">
    <cfRule type="duplicateValues" dxfId="1018" priority="2801" stopIfTrue="1"/>
  </conditionalFormatting>
  <conditionalFormatting sqref="A782">
    <cfRule type="duplicateValues" dxfId="1017" priority="2802"/>
    <cfRule type="duplicateValues" dxfId="1016" priority="2803"/>
  </conditionalFormatting>
  <conditionalFormatting sqref="A783:A786">
    <cfRule type="duplicateValues" dxfId="1015" priority="2809" stopIfTrue="1"/>
  </conditionalFormatting>
  <conditionalFormatting sqref="A783:A786">
    <cfRule type="duplicateValues" dxfId="1014" priority="2810"/>
    <cfRule type="duplicateValues" dxfId="1013" priority="2811"/>
  </conditionalFormatting>
  <conditionalFormatting sqref="A787">
    <cfRule type="duplicateValues" dxfId="1012" priority="2790" stopIfTrue="1"/>
  </conditionalFormatting>
  <conditionalFormatting sqref="A787">
    <cfRule type="duplicateValues" dxfId="1011" priority="2791"/>
    <cfRule type="duplicateValues" dxfId="1010" priority="2792"/>
  </conditionalFormatting>
  <conditionalFormatting sqref="A788:A791">
    <cfRule type="duplicateValues" dxfId="1009" priority="2798" stopIfTrue="1"/>
  </conditionalFormatting>
  <conditionalFormatting sqref="A788:A791">
    <cfRule type="duplicateValues" dxfId="1008" priority="2799"/>
    <cfRule type="duplicateValues" dxfId="1007" priority="2800"/>
  </conditionalFormatting>
  <conditionalFormatting sqref="A858:A862">
    <cfRule type="duplicateValues" dxfId="1006" priority="2788" stopIfTrue="1"/>
  </conditionalFormatting>
  <conditionalFormatting sqref="A863:A867">
    <cfRule type="duplicateValues" dxfId="1005" priority="2782" stopIfTrue="1"/>
  </conditionalFormatting>
  <conditionalFormatting sqref="A925">
    <cfRule type="duplicateValues" dxfId="1004" priority="2776" stopIfTrue="1"/>
  </conditionalFormatting>
  <conditionalFormatting sqref="A931:A935">
    <cfRule type="duplicateValues" dxfId="1003" priority="2773" stopIfTrue="1"/>
  </conditionalFormatting>
  <conditionalFormatting sqref="A610">
    <cfRule type="duplicateValues" dxfId="1002" priority="2732" stopIfTrue="1"/>
  </conditionalFormatting>
  <conditionalFormatting sqref="A611">
    <cfRule type="duplicateValues" dxfId="1001" priority="2720"/>
    <cfRule type="duplicateValues" dxfId="1000" priority="2721"/>
  </conditionalFormatting>
  <conditionalFormatting sqref="A612:A615">
    <cfRule type="duplicateValues" dxfId="999" priority="2727"/>
    <cfRule type="duplicateValues" dxfId="998" priority="2728"/>
  </conditionalFormatting>
  <conditionalFormatting sqref="A612:A615">
    <cfRule type="duplicateValues" dxfId="997" priority="2729" stopIfTrue="1"/>
  </conditionalFormatting>
  <conditionalFormatting sqref="A607:A609">
    <cfRule type="duplicateValues" dxfId="996" priority="2737" stopIfTrue="1"/>
  </conditionalFormatting>
  <conditionalFormatting sqref="A617:A621">
    <cfRule type="duplicateValues" dxfId="995" priority="2696"/>
    <cfRule type="duplicateValues" dxfId="994" priority="2697"/>
  </conditionalFormatting>
  <conditionalFormatting sqref="A617:A621">
    <cfRule type="duplicateValues" dxfId="993" priority="2695" stopIfTrue="1"/>
  </conditionalFormatting>
  <conditionalFormatting sqref="A651:A655">
    <cfRule type="duplicateValues" dxfId="992" priority="2684"/>
    <cfRule type="duplicateValues" dxfId="991" priority="2685"/>
  </conditionalFormatting>
  <conditionalFormatting sqref="A651:A655">
    <cfRule type="duplicateValues" dxfId="990" priority="2683" stopIfTrue="1"/>
  </conditionalFormatting>
  <conditionalFormatting sqref="A735:A739">
    <cfRule type="duplicateValues" dxfId="989" priority="4830"/>
    <cfRule type="duplicateValues" dxfId="988" priority="4831"/>
  </conditionalFormatting>
  <conditionalFormatting sqref="A735:A739">
    <cfRule type="duplicateValues" dxfId="987" priority="4832" stopIfTrue="1"/>
  </conditionalFormatting>
  <conditionalFormatting sqref="A842:A846">
    <cfRule type="duplicateValues" dxfId="986" priority="2678"/>
    <cfRule type="duplicateValues" dxfId="985" priority="2679"/>
  </conditionalFormatting>
  <conditionalFormatting sqref="A842:A846">
    <cfRule type="duplicateValues" dxfId="984" priority="2677" stopIfTrue="1"/>
  </conditionalFormatting>
  <conditionalFormatting sqref="A880:A884 A725:A729">
    <cfRule type="duplicateValues" dxfId="983" priority="4833"/>
    <cfRule type="duplicateValues" dxfId="982" priority="4834"/>
  </conditionalFormatting>
  <conditionalFormatting sqref="A880:A884 A725:A729">
    <cfRule type="duplicateValues" dxfId="981" priority="4835" stopIfTrue="1"/>
  </conditionalFormatting>
  <conditionalFormatting sqref="A983:A987 A993:A997">
    <cfRule type="duplicateValues" dxfId="980" priority="4836"/>
    <cfRule type="duplicateValues" dxfId="979" priority="4837"/>
  </conditionalFormatting>
  <conditionalFormatting sqref="A601">
    <cfRule type="duplicateValues" dxfId="978" priority="2669" stopIfTrue="1"/>
  </conditionalFormatting>
  <conditionalFormatting sqref="A598:A600">
    <cfRule type="duplicateValues" dxfId="977" priority="2674" stopIfTrue="1"/>
  </conditionalFormatting>
  <conditionalFormatting sqref="A602:A606">
    <cfRule type="duplicateValues" dxfId="976" priority="2654"/>
    <cfRule type="duplicateValues" dxfId="975" priority="2655"/>
  </conditionalFormatting>
  <conditionalFormatting sqref="A602:A606">
    <cfRule type="duplicateValues" dxfId="974" priority="2653" stopIfTrue="1"/>
  </conditionalFormatting>
  <conditionalFormatting sqref="A616">
    <cfRule type="duplicateValues" dxfId="973" priority="2649" stopIfTrue="1"/>
  </conditionalFormatting>
  <conditionalFormatting sqref="A641:A645">
    <cfRule type="duplicateValues" dxfId="972" priority="2593"/>
    <cfRule type="duplicateValues" dxfId="971" priority="2594"/>
  </conditionalFormatting>
  <conditionalFormatting sqref="A641:A645">
    <cfRule type="duplicateValues" dxfId="970" priority="2595" stopIfTrue="1"/>
  </conditionalFormatting>
  <conditionalFormatting sqref="A646:A650">
    <cfRule type="duplicateValues" dxfId="969" priority="2585"/>
    <cfRule type="duplicateValues" dxfId="968" priority="2586"/>
  </conditionalFormatting>
  <conditionalFormatting sqref="A646:A650">
    <cfRule type="duplicateValues" dxfId="967" priority="2587" stopIfTrue="1"/>
  </conditionalFormatting>
  <conditionalFormatting sqref="A710">
    <cfRule type="duplicateValues" dxfId="966" priority="2570"/>
    <cfRule type="duplicateValues" dxfId="965" priority="2571"/>
  </conditionalFormatting>
  <conditionalFormatting sqref="A711:A714">
    <cfRule type="duplicateValues" dxfId="964" priority="2577"/>
    <cfRule type="duplicateValues" dxfId="963" priority="2578"/>
  </conditionalFormatting>
  <conditionalFormatting sqref="A711:A714">
    <cfRule type="duplicateValues" dxfId="962" priority="2579" stopIfTrue="1"/>
  </conditionalFormatting>
  <conditionalFormatting sqref="A715">
    <cfRule type="duplicateValues" dxfId="961" priority="2560"/>
    <cfRule type="duplicateValues" dxfId="960" priority="2561"/>
  </conditionalFormatting>
  <conditionalFormatting sqref="A716:A719">
    <cfRule type="duplicateValues" dxfId="959" priority="2567"/>
    <cfRule type="duplicateValues" dxfId="958" priority="2568"/>
  </conditionalFormatting>
  <conditionalFormatting sqref="A716:A719">
    <cfRule type="duplicateValues" dxfId="957" priority="2569" stopIfTrue="1"/>
  </conditionalFormatting>
  <conditionalFormatting sqref="AB706:AD709">
    <cfRule type="cellIs" dxfId="956" priority="2448" operator="lessThan">
      <formula>0</formula>
    </cfRule>
  </conditionalFormatting>
  <conditionalFormatting sqref="AB911:AD914">
    <cfRule type="cellIs" dxfId="955" priority="2426" operator="lessThan">
      <formula>0</formula>
    </cfRule>
  </conditionalFormatting>
  <conditionalFormatting sqref="AB946:AD949">
    <cfRule type="cellIs" dxfId="954" priority="2422" operator="lessThan">
      <formula>0</formula>
    </cfRule>
  </conditionalFormatting>
  <conditionalFormatting sqref="AB1015:AD1018">
    <cfRule type="cellIs" dxfId="953" priority="2413" operator="lessThan">
      <formula>0</formula>
    </cfRule>
  </conditionalFormatting>
  <conditionalFormatting sqref="A886">
    <cfRule type="duplicateValues" dxfId="952" priority="2237"/>
    <cfRule type="duplicateValues" dxfId="951" priority="2238"/>
  </conditionalFormatting>
  <conditionalFormatting sqref="A887:A890">
    <cfRule type="duplicateValues" dxfId="950" priority="2244"/>
    <cfRule type="duplicateValues" dxfId="949" priority="2245"/>
  </conditionalFormatting>
  <conditionalFormatting sqref="A887:A890">
    <cfRule type="duplicateValues" dxfId="948" priority="2246" stopIfTrue="1"/>
  </conditionalFormatting>
  <conditionalFormatting sqref="AF705:AH705">
    <cfRule type="cellIs" dxfId="947" priority="2133" operator="equal">
      <formula>0</formula>
    </cfRule>
  </conditionalFormatting>
  <conditionalFormatting sqref="AF910:AH910">
    <cfRule type="cellIs" dxfId="946" priority="2111" operator="equal">
      <formula>0</formula>
    </cfRule>
  </conditionalFormatting>
  <conditionalFormatting sqref="AF945:AH945">
    <cfRule type="cellIs" dxfId="945" priority="2107" operator="equal">
      <formula>0</formula>
    </cfRule>
  </conditionalFormatting>
  <conditionalFormatting sqref="AF1014:AH1014">
    <cfRule type="cellIs" dxfId="944" priority="2098" operator="equal">
      <formula>0</formula>
    </cfRule>
  </conditionalFormatting>
  <conditionalFormatting sqref="A720">
    <cfRule type="duplicateValues" dxfId="943" priority="1975"/>
    <cfRule type="duplicateValues" dxfId="942" priority="1976"/>
  </conditionalFormatting>
  <conditionalFormatting sqref="A721:A724">
    <cfRule type="duplicateValues" dxfId="941" priority="1982"/>
    <cfRule type="duplicateValues" dxfId="940" priority="1983"/>
  </conditionalFormatting>
  <conditionalFormatting sqref="A721:A724">
    <cfRule type="duplicateValues" dxfId="939" priority="1984" stopIfTrue="1"/>
  </conditionalFormatting>
  <conditionalFormatting sqref="A885">
    <cfRule type="duplicateValues" dxfId="938" priority="1971" stopIfTrue="1"/>
  </conditionalFormatting>
  <conditionalFormatting sqref="A730:A734">
    <cfRule type="duplicateValues" dxfId="937" priority="1966"/>
    <cfRule type="duplicateValues" dxfId="936" priority="1967"/>
  </conditionalFormatting>
  <conditionalFormatting sqref="A730:A734">
    <cfRule type="duplicateValues" dxfId="935" priority="1968" stopIfTrue="1"/>
  </conditionalFormatting>
  <conditionalFormatting sqref="A661:A675">
    <cfRule type="duplicateValues" dxfId="934" priority="1960"/>
    <cfRule type="duplicateValues" dxfId="933" priority="1961"/>
  </conditionalFormatting>
  <conditionalFormatting sqref="A661:A675">
    <cfRule type="duplicateValues" dxfId="932" priority="1959" stopIfTrue="1"/>
  </conditionalFormatting>
  <conditionalFormatting sqref="A656:A660">
    <cfRule type="duplicateValues" dxfId="931" priority="1954"/>
    <cfRule type="duplicateValues" dxfId="930" priority="1955"/>
  </conditionalFormatting>
  <conditionalFormatting sqref="A656:A660">
    <cfRule type="duplicateValues" dxfId="929" priority="1953" stopIfTrue="1"/>
  </conditionalFormatting>
  <conditionalFormatting sqref="A915:A919">
    <cfRule type="duplicateValues" dxfId="928" priority="1948"/>
    <cfRule type="duplicateValues" dxfId="927" priority="1949"/>
  </conditionalFormatting>
  <conditionalFormatting sqref="A915:A919">
    <cfRule type="duplicateValues" dxfId="926" priority="1950" stopIfTrue="1"/>
  </conditionalFormatting>
  <conditionalFormatting sqref="A988:A992">
    <cfRule type="duplicateValues" dxfId="925" priority="1942"/>
    <cfRule type="duplicateValues" dxfId="924" priority="1943"/>
  </conditionalFormatting>
  <conditionalFormatting sqref="A988:A992">
    <cfRule type="duplicateValues" dxfId="923" priority="1944" stopIfTrue="1"/>
  </conditionalFormatting>
  <conditionalFormatting sqref="AF706:AH709">
    <cfRule type="cellIs" dxfId="922" priority="1820" operator="equal">
      <formula>0</formula>
    </cfRule>
  </conditionalFormatting>
  <conditionalFormatting sqref="AF911:AH914">
    <cfRule type="cellIs" dxfId="921" priority="1797" operator="equal">
      <formula>0</formula>
    </cfRule>
  </conditionalFormatting>
  <conditionalFormatting sqref="AF946:AH949">
    <cfRule type="cellIs" dxfId="920" priority="1793" operator="equal">
      <formula>0</formula>
    </cfRule>
  </conditionalFormatting>
  <conditionalFormatting sqref="AF1015:AH1018">
    <cfRule type="cellIs" dxfId="919" priority="1784" operator="equal">
      <formula>0</formula>
    </cfRule>
  </conditionalFormatting>
  <conditionalFormatting sqref="A36:A39 A31:A34 A46:A49 A51:A54 A76:A79 A111:A114 A116:A119">
    <cfRule type="duplicateValues" dxfId="918" priority="1776"/>
    <cfRule type="duplicateValues" dxfId="917" priority="1777"/>
  </conditionalFormatting>
  <conditionalFormatting sqref="A16">
    <cfRule type="duplicateValues" dxfId="916" priority="1028"/>
    <cfRule type="duplicateValues" dxfId="915" priority="1029"/>
  </conditionalFormatting>
  <conditionalFormatting sqref="A17:A20">
    <cfRule type="duplicateValues" dxfId="914" priority="1030"/>
    <cfRule type="duplicateValues" dxfId="913" priority="1031"/>
  </conditionalFormatting>
  <conditionalFormatting sqref="A17:A20">
    <cfRule type="duplicateValues" dxfId="912" priority="1032" stopIfTrue="1"/>
  </conditionalFormatting>
  <conditionalFormatting sqref="A12:A15">
    <cfRule type="duplicateValues" dxfId="911" priority="1033" stopIfTrue="1"/>
  </conditionalFormatting>
  <conditionalFormatting sqref="AB17:AD20">
    <cfRule type="cellIs" dxfId="910" priority="1027" operator="lessThan">
      <formula>0</formula>
    </cfRule>
  </conditionalFormatting>
  <conditionalFormatting sqref="AF16:AH16">
    <cfRule type="cellIs" dxfId="909" priority="1026" operator="equal">
      <formula>0</formula>
    </cfRule>
  </conditionalFormatting>
  <conditionalFormatting sqref="AF17:AH20">
    <cfRule type="cellIs" dxfId="908" priority="1025" operator="equal">
      <formula>0</formula>
    </cfRule>
  </conditionalFormatting>
  <conditionalFormatting sqref="AB612:AD615">
    <cfRule type="cellIs" dxfId="907" priority="1009" operator="lessThan">
      <formula>0</formula>
    </cfRule>
  </conditionalFormatting>
  <conditionalFormatting sqref="AF611:AH611">
    <cfRule type="cellIs" dxfId="906" priority="1008" operator="equal">
      <formula>0</formula>
    </cfRule>
  </conditionalFormatting>
  <conditionalFormatting sqref="AF612:AH615">
    <cfRule type="cellIs" dxfId="905" priority="1007" operator="equal">
      <formula>0</formula>
    </cfRule>
  </conditionalFormatting>
  <conditionalFormatting sqref="A681:A683">
    <cfRule type="duplicateValues" dxfId="904" priority="902"/>
    <cfRule type="duplicateValues" dxfId="903" priority="903"/>
  </conditionalFormatting>
  <conditionalFormatting sqref="A681:A683">
    <cfRule type="duplicateValues" dxfId="902" priority="901" stopIfTrue="1"/>
  </conditionalFormatting>
  <conditionalFormatting sqref="A676:A680">
    <cfRule type="duplicateValues" dxfId="901" priority="899"/>
    <cfRule type="duplicateValues" dxfId="900" priority="900"/>
  </conditionalFormatting>
  <conditionalFormatting sqref="A676:A680">
    <cfRule type="duplicateValues" dxfId="899" priority="898" stopIfTrue="1"/>
  </conditionalFormatting>
  <conditionalFormatting sqref="A998:A1002">
    <cfRule type="duplicateValues" dxfId="898" priority="895"/>
    <cfRule type="duplicateValues" dxfId="897" priority="896"/>
  </conditionalFormatting>
  <conditionalFormatting sqref="A998:A1002">
    <cfRule type="duplicateValues" dxfId="896" priority="897" stopIfTrue="1"/>
  </conditionalFormatting>
  <conditionalFormatting sqref="A101:A104">
    <cfRule type="duplicateValues" dxfId="895" priority="884"/>
    <cfRule type="duplicateValues" dxfId="894" priority="885"/>
  </conditionalFormatting>
  <conditionalFormatting sqref="A101:A104">
    <cfRule type="duplicateValues" dxfId="893" priority="883" stopIfTrue="1"/>
  </conditionalFormatting>
  <conditionalFormatting sqref="A106:A109">
    <cfRule type="duplicateValues" dxfId="892" priority="881"/>
    <cfRule type="duplicateValues" dxfId="891" priority="882"/>
  </conditionalFormatting>
  <conditionalFormatting sqref="A106:A109">
    <cfRule type="duplicateValues" dxfId="890" priority="880" stopIfTrue="1"/>
  </conditionalFormatting>
  <conditionalFormatting sqref="A293:A297">
    <cfRule type="duplicateValues" dxfId="889" priority="879" stopIfTrue="1"/>
  </conditionalFormatting>
  <conditionalFormatting sqref="A592:A596">
    <cfRule type="duplicateValues" dxfId="888" priority="877"/>
    <cfRule type="duplicateValues" dxfId="887" priority="878"/>
  </conditionalFormatting>
  <conditionalFormatting sqref="A592:A596">
    <cfRule type="duplicateValues" dxfId="886" priority="876" stopIfTrue="1"/>
  </conditionalFormatting>
  <conditionalFormatting sqref="A339:A343">
    <cfRule type="duplicateValues" dxfId="885" priority="874"/>
    <cfRule type="duplicateValues" dxfId="884" priority="875"/>
  </conditionalFormatting>
  <conditionalFormatting sqref="A339:A343">
    <cfRule type="duplicateValues" dxfId="883" priority="873" stopIfTrue="1"/>
  </conditionalFormatting>
  <conditionalFormatting sqref="A355:A358">
    <cfRule type="duplicateValues" dxfId="882" priority="871"/>
    <cfRule type="duplicateValues" dxfId="881" priority="872"/>
  </conditionalFormatting>
  <conditionalFormatting sqref="A355:A358">
    <cfRule type="duplicateValues" dxfId="880" priority="870" stopIfTrue="1"/>
  </conditionalFormatting>
  <conditionalFormatting sqref="A360:A363">
    <cfRule type="duplicateValues" dxfId="879" priority="868"/>
    <cfRule type="duplicateValues" dxfId="878" priority="869"/>
  </conditionalFormatting>
  <conditionalFormatting sqref="A360:A363">
    <cfRule type="duplicateValues" dxfId="877" priority="867" stopIfTrue="1"/>
  </conditionalFormatting>
  <conditionalFormatting sqref="A375:A378">
    <cfRule type="duplicateValues" dxfId="876" priority="865"/>
    <cfRule type="duplicateValues" dxfId="875" priority="866"/>
  </conditionalFormatting>
  <conditionalFormatting sqref="A375:A378">
    <cfRule type="duplicateValues" dxfId="874" priority="864" stopIfTrue="1"/>
  </conditionalFormatting>
  <conditionalFormatting sqref="A390:A393">
    <cfRule type="duplicateValues" dxfId="873" priority="862"/>
    <cfRule type="duplicateValues" dxfId="872" priority="863"/>
  </conditionalFormatting>
  <conditionalFormatting sqref="A390:A393">
    <cfRule type="duplicateValues" dxfId="871" priority="861" stopIfTrue="1"/>
  </conditionalFormatting>
  <conditionalFormatting sqref="A395:A398">
    <cfRule type="duplicateValues" dxfId="870" priority="859"/>
    <cfRule type="duplicateValues" dxfId="869" priority="860"/>
  </conditionalFormatting>
  <conditionalFormatting sqref="A395:A398">
    <cfRule type="duplicateValues" dxfId="868" priority="858" stopIfTrue="1"/>
  </conditionalFormatting>
  <conditionalFormatting sqref="A430:A433">
    <cfRule type="duplicateValues" dxfId="867" priority="856"/>
    <cfRule type="duplicateValues" dxfId="866" priority="857"/>
  </conditionalFormatting>
  <conditionalFormatting sqref="A430:A433">
    <cfRule type="duplicateValues" dxfId="865" priority="855" stopIfTrue="1"/>
  </conditionalFormatting>
  <conditionalFormatting sqref="A440:A443">
    <cfRule type="duplicateValues" dxfId="864" priority="853"/>
    <cfRule type="duplicateValues" dxfId="863" priority="854"/>
  </conditionalFormatting>
  <conditionalFormatting sqref="A440:A443">
    <cfRule type="duplicateValues" dxfId="862" priority="852" stopIfTrue="1"/>
  </conditionalFormatting>
  <conditionalFormatting sqref="A475:A478">
    <cfRule type="duplicateValues" dxfId="861" priority="850"/>
    <cfRule type="duplicateValues" dxfId="860" priority="851"/>
  </conditionalFormatting>
  <conditionalFormatting sqref="A475:A478">
    <cfRule type="duplicateValues" dxfId="859" priority="849" stopIfTrue="1"/>
  </conditionalFormatting>
  <conditionalFormatting sqref="A480:A483">
    <cfRule type="duplicateValues" dxfId="858" priority="847"/>
    <cfRule type="duplicateValues" dxfId="857" priority="848"/>
  </conditionalFormatting>
  <conditionalFormatting sqref="A480:A483">
    <cfRule type="duplicateValues" dxfId="856" priority="846" stopIfTrue="1"/>
  </conditionalFormatting>
  <conditionalFormatting sqref="A485:A488">
    <cfRule type="duplicateValues" dxfId="855" priority="844"/>
    <cfRule type="duplicateValues" dxfId="854" priority="845"/>
  </conditionalFormatting>
  <conditionalFormatting sqref="A485:A488">
    <cfRule type="duplicateValues" dxfId="853" priority="843" stopIfTrue="1"/>
  </conditionalFormatting>
  <conditionalFormatting sqref="A495:A498">
    <cfRule type="duplicateValues" dxfId="852" priority="841"/>
    <cfRule type="duplicateValues" dxfId="851" priority="842"/>
  </conditionalFormatting>
  <conditionalFormatting sqref="A495:A498">
    <cfRule type="duplicateValues" dxfId="850" priority="840" stopIfTrue="1"/>
  </conditionalFormatting>
  <conditionalFormatting sqref="A354">
    <cfRule type="duplicateValues" dxfId="849" priority="838"/>
    <cfRule type="duplicateValues" dxfId="848" priority="839"/>
  </conditionalFormatting>
  <conditionalFormatting sqref="A354">
    <cfRule type="duplicateValues" dxfId="847" priority="837" stopIfTrue="1"/>
  </conditionalFormatting>
  <conditionalFormatting sqref="A359">
    <cfRule type="duplicateValues" dxfId="846" priority="835"/>
    <cfRule type="duplicateValues" dxfId="845" priority="836"/>
  </conditionalFormatting>
  <conditionalFormatting sqref="A359">
    <cfRule type="duplicateValues" dxfId="844" priority="834" stopIfTrue="1"/>
  </conditionalFormatting>
  <conditionalFormatting sqref="A374">
    <cfRule type="duplicateValues" dxfId="843" priority="832"/>
    <cfRule type="duplicateValues" dxfId="842" priority="833"/>
  </conditionalFormatting>
  <conditionalFormatting sqref="A374">
    <cfRule type="duplicateValues" dxfId="841" priority="831" stopIfTrue="1"/>
  </conditionalFormatting>
  <conditionalFormatting sqref="A389">
    <cfRule type="duplicateValues" dxfId="840" priority="829"/>
    <cfRule type="duplicateValues" dxfId="839" priority="830"/>
  </conditionalFormatting>
  <conditionalFormatting sqref="A389">
    <cfRule type="duplicateValues" dxfId="838" priority="828" stopIfTrue="1"/>
  </conditionalFormatting>
  <conditionalFormatting sqref="A394">
    <cfRule type="duplicateValues" dxfId="837" priority="826"/>
    <cfRule type="duplicateValues" dxfId="836" priority="827"/>
  </conditionalFormatting>
  <conditionalFormatting sqref="A394">
    <cfRule type="duplicateValues" dxfId="835" priority="825" stopIfTrue="1"/>
  </conditionalFormatting>
  <conditionalFormatting sqref="A429">
    <cfRule type="duplicateValues" dxfId="834" priority="823"/>
    <cfRule type="duplicateValues" dxfId="833" priority="824"/>
  </conditionalFormatting>
  <conditionalFormatting sqref="A429">
    <cfRule type="duplicateValues" dxfId="832" priority="822" stopIfTrue="1"/>
  </conditionalFormatting>
  <conditionalFormatting sqref="A439">
    <cfRule type="duplicateValues" dxfId="831" priority="820"/>
    <cfRule type="duplicateValues" dxfId="830" priority="821"/>
  </conditionalFormatting>
  <conditionalFormatting sqref="A439">
    <cfRule type="duplicateValues" dxfId="829" priority="819" stopIfTrue="1"/>
  </conditionalFormatting>
  <conditionalFormatting sqref="A474">
    <cfRule type="duplicateValues" dxfId="828" priority="817"/>
    <cfRule type="duplicateValues" dxfId="827" priority="818"/>
  </conditionalFormatting>
  <conditionalFormatting sqref="A474">
    <cfRule type="duplicateValues" dxfId="826" priority="816" stopIfTrue="1"/>
  </conditionalFormatting>
  <conditionalFormatting sqref="A479">
    <cfRule type="duplicateValues" dxfId="825" priority="814"/>
    <cfRule type="duplicateValues" dxfId="824" priority="815"/>
  </conditionalFormatting>
  <conditionalFormatting sqref="A479">
    <cfRule type="duplicateValues" dxfId="823" priority="813" stopIfTrue="1"/>
  </conditionalFormatting>
  <conditionalFormatting sqref="A484">
    <cfRule type="duplicateValues" dxfId="822" priority="811"/>
    <cfRule type="duplicateValues" dxfId="821" priority="812"/>
  </conditionalFormatting>
  <conditionalFormatting sqref="A484">
    <cfRule type="duplicateValues" dxfId="820" priority="810" stopIfTrue="1"/>
  </conditionalFormatting>
  <conditionalFormatting sqref="A494">
    <cfRule type="duplicateValues" dxfId="819" priority="808"/>
    <cfRule type="duplicateValues" dxfId="818" priority="809"/>
  </conditionalFormatting>
  <conditionalFormatting sqref="A494">
    <cfRule type="duplicateValues" dxfId="817" priority="807" stopIfTrue="1"/>
  </conditionalFormatting>
  <conditionalFormatting sqref="A298:A302">
    <cfRule type="duplicateValues" dxfId="816" priority="806" stopIfTrue="1"/>
  </conditionalFormatting>
  <conditionalFormatting sqref="A35">
    <cfRule type="duplicateValues" dxfId="815" priority="804"/>
    <cfRule type="duplicateValues" dxfId="814" priority="805"/>
  </conditionalFormatting>
  <conditionalFormatting sqref="A45">
    <cfRule type="duplicateValues" dxfId="813" priority="802"/>
    <cfRule type="duplicateValues" dxfId="812" priority="803"/>
  </conditionalFormatting>
  <conditionalFormatting sqref="A50">
    <cfRule type="duplicateValues" dxfId="811" priority="800"/>
    <cfRule type="duplicateValues" dxfId="810" priority="801"/>
  </conditionalFormatting>
  <conditionalFormatting sqref="A75">
    <cfRule type="duplicateValues" dxfId="809" priority="798"/>
    <cfRule type="duplicateValues" dxfId="808" priority="799"/>
  </conditionalFormatting>
  <conditionalFormatting sqref="A100">
    <cfRule type="duplicateValues" dxfId="807" priority="796"/>
    <cfRule type="duplicateValues" dxfId="806" priority="797"/>
  </conditionalFormatting>
  <conditionalFormatting sqref="A105">
    <cfRule type="duplicateValues" dxfId="805" priority="794"/>
    <cfRule type="duplicateValues" dxfId="804" priority="795"/>
  </conditionalFormatting>
  <conditionalFormatting sqref="A110">
    <cfRule type="duplicateValues" dxfId="803" priority="792"/>
    <cfRule type="duplicateValues" dxfId="802" priority="793"/>
  </conditionalFormatting>
  <conditionalFormatting sqref="A115">
    <cfRule type="duplicateValues" dxfId="801" priority="790"/>
    <cfRule type="duplicateValues" dxfId="800" priority="791"/>
  </conditionalFormatting>
  <conditionalFormatting sqref="A120">
    <cfRule type="duplicateValues" dxfId="799" priority="788"/>
    <cfRule type="duplicateValues" dxfId="798" priority="789"/>
  </conditionalFormatting>
  <conditionalFormatting sqref="A139">
    <cfRule type="duplicateValues" dxfId="797" priority="786"/>
    <cfRule type="duplicateValues" dxfId="796" priority="787"/>
  </conditionalFormatting>
  <conditionalFormatting sqref="A145:A148">
    <cfRule type="duplicateValues" dxfId="795" priority="785" stopIfTrue="1"/>
  </conditionalFormatting>
  <conditionalFormatting sqref="A144">
    <cfRule type="duplicateValues" dxfId="794" priority="783"/>
    <cfRule type="duplicateValues" dxfId="793" priority="784"/>
  </conditionalFormatting>
  <conditionalFormatting sqref="A140:A143">
    <cfRule type="duplicateValues" dxfId="792" priority="782" stopIfTrue="1"/>
  </conditionalFormatting>
  <conditionalFormatting sqref="A226:A230">
    <cfRule type="duplicateValues" dxfId="791" priority="781" stopIfTrue="1"/>
  </conditionalFormatting>
  <conditionalFormatting sqref="A221:A225">
    <cfRule type="duplicateValues" dxfId="790" priority="780" stopIfTrue="1"/>
  </conditionalFormatting>
  <conditionalFormatting sqref="A217:A220">
    <cfRule type="duplicateValues" dxfId="789" priority="779" stopIfTrue="1"/>
  </conditionalFormatting>
  <conditionalFormatting sqref="A236:A239">
    <cfRule type="duplicateValues" dxfId="788" priority="778" stopIfTrue="1"/>
  </conditionalFormatting>
  <conditionalFormatting sqref="A546">
    <cfRule type="duplicateValues" dxfId="787" priority="777" stopIfTrue="1"/>
  </conditionalFormatting>
  <conditionalFormatting sqref="A586">
    <cfRule type="duplicateValues" dxfId="786" priority="776" stopIfTrue="1"/>
  </conditionalFormatting>
  <conditionalFormatting sqref="A541:A545">
    <cfRule type="duplicateValues" dxfId="785" priority="886"/>
    <cfRule type="duplicateValues" dxfId="784" priority="887"/>
  </conditionalFormatting>
  <conditionalFormatting sqref="A576:A580">
    <cfRule type="duplicateValues" dxfId="783" priority="888"/>
    <cfRule type="duplicateValues" dxfId="782" priority="889"/>
  </conditionalFormatting>
  <conditionalFormatting sqref="A323">
    <cfRule type="duplicateValues" dxfId="781" priority="770" stopIfTrue="1"/>
  </conditionalFormatting>
  <conditionalFormatting sqref="A323">
    <cfRule type="duplicateValues" dxfId="780" priority="771"/>
    <cfRule type="duplicateValues" dxfId="779" priority="772"/>
  </conditionalFormatting>
  <conditionalFormatting sqref="A324:A327">
    <cfRule type="duplicateValues" dxfId="778" priority="773" stopIfTrue="1"/>
  </conditionalFormatting>
  <conditionalFormatting sqref="A324:A327">
    <cfRule type="duplicateValues" dxfId="777" priority="774"/>
    <cfRule type="duplicateValues" dxfId="776" priority="775"/>
  </conditionalFormatting>
  <conditionalFormatting sqref="A216">
    <cfRule type="duplicateValues" dxfId="775" priority="769" stopIfTrue="1"/>
  </conditionalFormatting>
  <conditionalFormatting sqref="A235">
    <cfRule type="duplicateValues" dxfId="774" priority="766"/>
    <cfRule type="duplicateValues" dxfId="773" priority="767"/>
  </conditionalFormatting>
  <conditionalFormatting sqref="A235">
    <cfRule type="duplicateValues" dxfId="772" priority="768" stopIfTrue="1"/>
  </conditionalFormatting>
  <conditionalFormatting sqref="A260:A263">
    <cfRule type="duplicateValues" dxfId="771" priority="763"/>
    <cfRule type="duplicateValues" dxfId="770" priority="764"/>
  </conditionalFormatting>
  <conditionalFormatting sqref="A260:A263">
    <cfRule type="duplicateValues" dxfId="769" priority="765" stopIfTrue="1"/>
  </conditionalFormatting>
  <conditionalFormatting sqref="A514">
    <cfRule type="duplicateValues" dxfId="768" priority="762" stopIfTrue="1"/>
  </conditionalFormatting>
  <conditionalFormatting sqref="A525">
    <cfRule type="duplicateValues" dxfId="767" priority="761" stopIfTrue="1"/>
  </conditionalFormatting>
  <conditionalFormatting sqref="A231:A234">
    <cfRule type="duplicateValues" dxfId="766" priority="760" stopIfTrue="1"/>
  </conditionalFormatting>
  <conditionalFormatting sqref="A40">
    <cfRule type="duplicateValues" dxfId="765" priority="755"/>
    <cfRule type="duplicateValues" dxfId="764" priority="756"/>
  </conditionalFormatting>
  <conditionalFormatting sqref="A41:A44">
    <cfRule type="duplicateValues" dxfId="763" priority="757"/>
    <cfRule type="duplicateValues" dxfId="762" priority="758"/>
  </conditionalFormatting>
  <conditionalFormatting sqref="A41:A44">
    <cfRule type="duplicateValues" dxfId="761" priority="759" stopIfTrue="1"/>
  </conditionalFormatting>
  <conditionalFormatting sqref="A60">
    <cfRule type="duplicateValues" dxfId="760" priority="750"/>
    <cfRule type="duplicateValues" dxfId="759" priority="751"/>
  </conditionalFormatting>
  <conditionalFormatting sqref="A61:A64">
    <cfRule type="duplicateValues" dxfId="758" priority="752"/>
    <cfRule type="duplicateValues" dxfId="757" priority="753"/>
  </conditionalFormatting>
  <conditionalFormatting sqref="A61:A64">
    <cfRule type="duplicateValues" dxfId="756" priority="754" stopIfTrue="1"/>
  </conditionalFormatting>
  <conditionalFormatting sqref="A80">
    <cfRule type="duplicateValues" dxfId="755" priority="745"/>
    <cfRule type="duplicateValues" dxfId="754" priority="746"/>
  </conditionalFormatting>
  <conditionalFormatting sqref="A81:A84">
    <cfRule type="duplicateValues" dxfId="753" priority="747"/>
    <cfRule type="duplicateValues" dxfId="752" priority="748"/>
  </conditionalFormatting>
  <conditionalFormatting sqref="A81:A84">
    <cfRule type="duplicateValues" dxfId="751" priority="749" stopIfTrue="1"/>
  </conditionalFormatting>
  <conditionalFormatting sqref="A85">
    <cfRule type="duplicateValues" dxfId="750" priority="740"/>
    <cfRule type="duplicateValues" dxfId="749" priority="741"/>
  </conditionalFormatting>
  <conditionalFormatting sqref="A86:A89">
    <cfRule type="duplicateValues" dxfId="748" priority="742"/>
    <cfRule type="duplicateValues" dxfId="747" priority="743"/>
  </conditionalFormatting>
  <conditionalFormatting sqref="A86:A89">
    <cfRule type="duplicateValues" dxfId="746" priority="744" stopIfTrue="1"/>
  </conditionalFormatting>
  <conditionalFormatting sqref="A90">
    <cfRule type="duplicateValues" dxfId="745" priority="735"/>
    <cfRule type="duplicateValues" dxfId="744" priority="736"/>
  </conditionalFormatting>
  <conditionalFormatting sqref="A91:A94">
    <cfRule type="duplicateValues" dxfId="743" priority="737"/>
    <cfRule type="duplicateValues" dxfId="742" priority="738"/>
  </conditionalFormatting>
  <conditionalFormatting sqref="A91:A94">
    <cfRule type="duplicateValues" dxfId="741" priority="739" stopIfTrue="1"/>
  </conditionalFormatting>
  <conditionalFormatting sqref="A25">
    <cfRule type="duplicateValues" dxfId="740" priority="730"/>
    <cfRule type="duplicateValues" dxfId="739" priority="731"/>
  </conditionalFormatting>
  <conditionalFormatting sqref="A26:A29">
    <cfRule type="duplicateValues" dxfId="738" priority="732"/>
    <cfRule type="duplicateValues" dxfId="737" priority="733"/>
  </conditionalFormatting>
  <conditionalFormatting sqref="A26:A29">
    <cfRule type="duplicateValues" dxfId="736" priority="734" stopIfTrue="1"/>
  </conditionalFormatting>
  <conditionalFormatting sqref="A313">
    <cfRule type="duplicateValues" dxfId="735" priority="725"/>
    <cfRule type="duplicateValues" dxfId="734" priority="726"/>
  </conditionalFormatting>
  <conditionalFormatting sqref="A314:A317">
    <cfRule type="duplicateValues" dxfId="733" priority="727"/>
    <cfRule type="duplicateValues" dxfId="732" priority="728"/>
  </conditionalFormatting>
  <conditionalFormatting sqref="A314:A317">
    <cfRule type="duplicateValues" dxfId="731" priority="729" stopIfTrue="1"/>
  </conditionalFormatting>
  <conditionalFormatting sqref="A318">
    <cfRule type="duplicateValues" dxfId="730" priority="720"/>
    <cfRule type="duplicateValues" dxfId="729" priority="721"/>
  </conditionalFormatting>
  <conditionalFormatting sqref="A319:A322">
    <cfRule type="duplicateValues" dxfId="728" priority="722"/>
    <cfRule type="duplicateValues" dxfId="727" priority="723"/>
  </conditionalFormatting>
  <conditionalFormatting sqref="A319:A322">
    <cfRule type="duplicateValues" dxfId="726" priority="724" stopIfTrue="1"/>
  </conditionalFormatting>
  <conditionalFormatting sqref="A308">
    <cfRule type="duplicateValues" dxfId="725" priority="715"/>
    <cfRule type="duplicateValues" dxfId="724" priority="716"/>
  </conditionalFormatting>
  <conditionalFormatting sqref="A309:A312">
    <cfRule type="duplicateValues" dxfId="723" priority="717"/>
    <cfRule type="duplicateValues" dxfId="722" priority="718"/>
  </conditionalFormatting>
  <conditionalFormatting sqref="A309:A312">
    <cfRule type="duplicateValues" dxfId="721" priority="719" stopIfTrue="1"/>
  </conditionalFormatting>
  <conditionalFormatting sqref="A303">
    <cfRule type="duplicateValues" dxfId="720" priority="710"/>
    <cfRule type="duplicateValues" dxfId="719" priority="711"/>
  </conditionalFormatting>
  <conditionalFormatting sqref="A304:A307">
    <cfRule type="duplicateValues" dxfId="718" priority="712"/>
    <cfRule type="duplicateValues" dxfId="717" priority="713"/>
  </conditionalFormatting>
  <conditionalFormatting sqref="A304:A307">
    <cfRule type="duplicateValues" dxfId="716" priority="714" stopIfTrue="1"/>
  </conditionalFormatting>
  <conditionalFormatting sqref="A552">
    <cfRule type="duplicateValues" dxfId="715" priority="705"/>
    <cfRule type="duplicateValues" dxfId="714" priority="706"/>
  </conditionalFormatting>
  <conditionalFormatting sqref="A553:A556">
    <cfRule type="duplicateValues" dxfId="713" priority="707"/>
    <cfRule type="duplicateValues" dxfId="712" priority="708"/>
  </conditionalFormatting>
  <conditionalFormatting sqref="A553:A556">
    <cfRule type="duplicateValues" dxfId="711" priority="709" stopIfTrue="1"/>
  </conditionalFormatting>
  <conditionalFormatting sqref="A557">
    <cfRule type="duplicateValues" dxfId="710" priority="700"/>
    <cfRule type="duplicateValues" dxfId="709" priority="701"/>
  </conditionalFormatting>
  <conditionalFormatting sqref="A558:A561">
    <cfRule type="duplicateValues" dxfId="708" priority="702"/>
    <cfRule type="duplicateValues" dxfId="707" priority="703"/>
  </conditionalFormatting>
  <conditionalFormatting sqref="A558:A561">
    <cfRule type="duplicateValues" dxfId="706" priority="704" stopIfTrue="1"/>
  </conditionalFormatting>
  <conditionalFormatting sqref="A581:A585">
    <cfRule type="duplicateValues" dxfId="705" priority="698"/>
    <cfRule type="duplicateValues" dxfId="704" priority="699"/>
  </conditionalFormatting>
  <conditionalFormatting sqref="A581:A585">
    <cfRule type="duplicateValues" dxfId="703" priority="697" stopIfTrue="1"/>
  </conditionalFormatting>
  <conditionalFormatting sqref="A328">
    <cfRule type="duplicateValues" dxfId="702" priority="691" stopIfTrue="1"/>
  </conditionalFormatting>
  <conditionalFormatting sqref="A328">
    <cfRule type="duplicateValues" dxfId="701" priority="692"/>
    <cfRule type="duplicateValues" dxfId="700" priority="693"/>
  </conditionalFormatting>
  <conditionalFormatting sqref="A329:A332">
    <cfRule type="duplicateValues" dxfId="699" priority="694" stopIfTrue="1"/>
  </conditionalFormatting>
  <conditionalFormatting sqref="A329:A332">
    <cfRule type="duplicateValues" dxfId="698" priority="695"/>
    <cfRule type="duplicateValues" dxfId="697" priority="696"/>
  </conditionalFormatting>
  <conditionalFormatting sqref="A520">
    <cfRule type="duplicateValues" dxfId="696" priority="685" stopIfTrue="1"/>
  </conditionalFormatting>
  <conditionalFormatting sqref="A520">
    <cfRule type="duplicateValues" dxfId="695" priority="686"/>
    <cfRule type="duplicateValues" dxfId="694" priority="687"/>
  </conditionalFormatting>
  <conditionalFormatting sqref="A521:A524">
    <cfRule type="duplicateValues" dxfId="693" priority="688" stopIfTrue="1"/>
  </conditionalFormatting>
  <conditionalFormatting sqref="A521:A524">
    <cfRule type="duplicateValues" dxfId="692" priority="689"/>
    <cfRule type="duplicateValues" dxfId="691" priority="690"/>
  </conditionalFormatting>
  <conditionalFormatting sqref="A265:A268">
    <cfRule type="duplicateValues" dxfId="690" priority="682"/>
    <cfRule type="duplicateValues" dxfId="689" priority="683"/>
  </conditionalFormatting>
  <conditionalFormatting sqref="A265:A268">
    <cfRule type="duplicateValues" dxfId="688" priority="684" stopIfTrue="1"/>
  </conditionalFormatting>
  <conditionalFormatting sqref="A270:A273">
    <cfRule type="duplicateValues" dxfId="687" priority="679"/>
    <cfRule type="duplicateValues" dxfId="686" priority="680"/>
  </conditionalFormatting>
  <conditionalFormatting sqref="A270:A273">
    <cfRule type="duplicateValues" dxfId="685" priority="681" stopIfTrue="1"/>
  </conditionalFormatting>
  <conditionalFormatting sqref="A562">
    <cfRule type="duplicateValues" dxfId="684" priority="674"/>
    <cfRule type="duplicateValues" dxfId="683" priority="675"/>
  </conditionalFormatting>
  <conditionalFormatting sqref="A563:A566">
    <cfRule type="duplicateValues" dxfId="682" priority="676"/>
    <cfRule type="duplicateValues" dxfId="681" priority="677"/>
  </conditionalFormatting>
  <conditionalFormatting sqref="A563:A566">
    <cfRule type="duplicateValues" dxfId="680" priority="678" stopIfTrue="1"/>
  </conditionalFormatting>
  <conditionalFormatting sqref="A65">
    <cfRule type="duplicateValues" dxfId="679" priority="669"/>
    <cfRule type="duplicateValues" dxfId="678" priority="670"/>
  </conditionalFormatting>
  <conditionalFormatting sqref="A66:A69">
    <cfRule type="duplicateValues" dxfId="677" priority="671"/>
    <cfRule type="duplicateValues" dxfId="676" priority="672"/>
  </conditionalFormatting>
  <conditionalFormatting sqref="A66:A69">
    <cfRule type="duplicateValues" dxfId="675" priority="673" stopIfTrue="1"/>
  </conditionalFormatting>
  <conditionalFormatting sqref="A121:A124">
    <cfRule type="duplicateValues" dxfId="674" priority="890"/>
    <cfRule type="duplicateValues" dxfId="673" priority="891"/>
  </conditionalFormatting>
  <conditionalFormatting sqref="A255:A258">
    <cfRule type="duplicateValues" dxfId="672" priority="892"/>
    <cfRule type="duplicateValues" dxfId="671" priority="893"/>
  </conditionalFormatting>
  <conditionalFormatting sqref="A275:A278">
    <cfRule type="duplicateValues" dxfId="670" priority="666"/>
    <cfRule type="duplicateValues" dxfId="669" priority="667"/>
  </conditionalFormatting>
  <conditionalFormatting sqref="A275:A278">
    <cfRule type="duplicateValues" dxfId="668" priority="668" stopIfTrue="1"/>
  </conditionalFormatting>
  <conditionalFormatting sqref="A349:A353">
    <cfRule type="duplicateValues" dxfId="667" priority="664"/>
    <cfRule type="duplicateValues" dxfId="666" priority="665"/>
  </conditionalFormatting>
  <conditionalFormatting sqref="A349:A353">
    <cfRule type="duplicateValues" dxfId="665" priority="663" stopIfTrue="1"/>
  </conditionalFormatting>
  <conditionalFormatting sqref="A344:A348">
    <cfRule type="duplicateValues" dxfId="664" priority="661"/>
    <cfRule type="duplicateValues" dxfId="663" priority="662"/>
  </conditionalFormatting>
  <conditionalFormatting sqref="A344:A348">
    <cfRule type="duplicateValues" dxfId="662" priority="660" stopIfTrue="1"/>
  </conditionalFormatting>
  <conditionalFormatting sqref="A370:A373">
    <cfRule type="duplicateValues" dxfId="661" priority="658"/>
    <cfRule type="duplicateValues" dxfId="660" priority="659"/>
  </conditionalFormatting>
  <conditionalFormatting sqref="A370:A373">
    <cfRule type="duplicateValues" dxfId="659" priority="657" stopIfTrue="1"/>
  </conditionalFormatting>
  <conditionalFormatting sqref="A369">
    <cfRule type="duplicateValues" dxfId="658" priority="655"/>
    <cfRule type="duplicateValues" dxfId="657" priority="656"/>
  </conditionalFormatting>
  <conditionalFormatting sqref="A369">
    <cfRule type="duplicateValues" dxfId="656" priority="654" stopIfTrue="1"/>
  </conditionalFormatting>
  <conditionalFormatting sqref="A380:A383">
    <cfRule type="duplicateValues" dxfId="655" priority="652"/>
    <cfRule type="duplicateValues" dxfId="654" priority="653"/>
  </conditionalFormatting>
  <conditionalFormatting sqref="A380:A383">
    <cfRule type="duplicateValues" dxfId="653" priority="651" stopIfTrue="1"/>
  </conditionalFormatting>
  <conditionalFormatting sqref="A379">
    <cfRule type="duplicateValues" dxfId="652" priority="649"/>
    <cfRule type="duplicateValues" dxfId="651" priority="650"/>
  </conditionalFormatting>
  <conditionalFormatting sqref="A379">
    <cfRule type="duplicateValues" dxfId="650" priority="648" stopIfTrue="1"/>
  </conditionalFormatting>
  <conditionalFormatting sqref="A385:A388">
    <cfRule type="duplicateValues" dxfId="649" priority="646"/>
    <cfRule type="duplicateValues" dxfId="648" priority="647"/>
  </conditionalFormatting>
  <conditionalFormatting sqref="A385:A388">
    <cfRule type="duplicateValues" dxfId="647" priority="645" stopIfTrue="1"/>
  </conditionalFormatting>
  <conditionalFormatting sqref="A384">
    <cfRule type="duplicateValues" dxfId="646" priority="643"/>
    <cfRule type="duplicateValues" dxfId="645" priority="644"/>
  </conditionalFormatting>
  <conditionalFormatting sqref="A384">
    <cfRule type="duplicateValues" dxfId="644" priority="642" stopIfTrue="1"/>
  </conditionalFormatting>
  <conditionalFormatting sqref="A400:A403">
    <cfRule type="duplicateValues" dxfId="643" priority="640"/>
    <cfRule type="duplicateValues" dxfId="642" priority="641"/>
  </conditionalFormatting>
  <conditionalFormatting sqref="A400:A403">
    <cfRule type="duplicateValues" dxfId="641" priority="639" stopIfTrue="1"/>
  </conditionalFormatting>
  <conditionalFormatting sqref="A399">
    <cfRule type="duplicateValues" dxfId="640" priority="637"/>
    <cfRule type="duplicateValues" dxfId="639" priority="638"/>
  </conditionalFormatting>
  <conditionalFormatting sqref="A399">
    <cfRule type="duplicateValues" dxfId="638" priority="636" stopIfTrue="1"/>
  </conditionalFormatting>
  <conditionalFormatting sqref="A405:A408">
    <cfRule type="duplicateValues" dxfId="637" priority="634"/>
    <cfRule type="duplicateValues" dxfId="636" priority="635"/>
  </conditionalFormatting>
  <conditionalFormatting sqref="A405:A408">
    <cfRule type="duplicateValues" dxfId="635" priority="633" stopIfTrue="1"/>
  </conditionalFormatting>
  <conditionalFormatting sqref="A404">
    <cfRule type="duplicateValues" dxfId="634" priority="631"/>
    <cfRule type="duplicateValues" dxfId="633" priority="632"/>
  </conditionalFormatting>
  <conditionalFormatting sqref="A404">
    <cfRule type="duplicateValues" dxfId="632" priority="630" stopIfTrue="1"/>
  </conditionalFormatting>
  <conditionalFormatting sqref="A410:A413">
    <cfRule type="duplicateValues" dxfId="631" priority="628"/>
    <cfRule type="duplicateValues" dxfId="630" priority="629"/>
  </conditionalFormatting>
  <conditionalFormatting sqref="A410:A413">
    <cfRule type="duplicateValues" dxfId="629" priority="627" stopIfTrue="1"/>
  </conditionalFormatting>
  <conditionalFormatting sqref="A409">
    <cfRule type="duplicateValues" dxfId="628" priority="625"/>
    <cfRule type="duplicateValues" dxfId="627" priority="626"/>
  </conditionalFormatting>
  <conditionalFormatting sqref="A409">
    <cfRule type="duplicateValues" dxfId="626" priority="624" stopIfTrue="1"/>
  </conditionalFormatting>
  <conditionalFormatting sqref="A415:A418">
    <cfRule type="duplicateValues" dxfId="625" priority="622"/>
    <cfRule type="duplicateValues" dxfId="624" priority="623"/>
  </conditionalFormatting>
  <conditionalFormatting sqref="A415:A418">
    <cfRule type="duplicateValues" dxfId="623" priority="621" stopIfTrue="1"/>
  </conditionalFormatting>
  <conditionalFormatting sqref="A414">
    <cfRule type="duplicateValues" dxfId="622" priority="619"/>
    <cfRule type="duplicateValues" dxfId="621" priority="620"/>
  </conditionalFormatting>
  <conditionalFormatting sqref="A414">
    <cfRule type="duplicateValues" dxfId="620" priority="618" stopIfTrue="1"/>
  </conditionalFormatting>
  <conditionalFormatting sqref="A425:A428">
    <cfRule type="duplicateValues" dxfId="619" priority="616"/>
    <cfRule type="duplicateValues" dxfId="618" priority="617"/>
  </conditionalFormatting>
  <conditionalFormatting sqref="A425:A428">
    <cfRule type="duplicateValues" dxfId="617" priority="615" stopIfTrue="1"/>
  </conditionalFormatting>
  <conditionalFormatting sqref="A424">
    <cfRule type="duplicateValues" dxfId="616" priority="613"/>
    <cfRule type="duplicateValues" dxfId="615" priority="614"/>
  </conditionalFormatting>
  <conditionalFormatting sqref="A424">
    <cfRule type="duplicateValues" dxfId="614" priority="612" stopIfTrue="1"/>
  </conditionalFormatting>
  <conditionalFormatting sqref="A420:A423">
    <cfRule type="duplicateValues" dxfId="613" priority="610"/>
    <cfRule type="duplicateValues" dxfId="612" priority="611"/>
  </conditionalFormatting>
  <conditionalFormatting sqref="A420:A423">
    <cfRule type="duplicateValues" dxfId="611" priority="609" stopIfTrue="1"/>
  </conditionalFormatting>
  <conditionalFormatting sqref="A419">
    <cfRule type="duplicateValues" dxfId="610" priority="607"/>
    <cfRule type="duplicateValues" dxfId="609" priority="608"/>
  </conditionalFormatting>
  <conditionalFormatting sqref="A419">
    <cfRule type="duplicateValues" dxfId="608" priority="606" stopIfTrue="1"/>
  </conditionalFormatting>
  <conditionalFormatting sqref="A435:A438">
    <cfRule type="duplicateValues" dxfId="607" priority="604"/>
    <cfRule type="duplicateValues" dxfId="606" priority="605"/>
  </conditionalFormatting>
  <conditionalFormatting sqref="A435:A438">
    <cfRule type="duplicateValues" dxfId="605" priority="603" stopIfTrue="1"/>
  </conditionalFormatting>
  <conditionalFormatting sqref="A434">
    <cfRule type="duplicateValues" dxfId="604" priority="601"/>
    <cfRule type="duplicateValues" dxfId="603" priority="602"/>
  </conditionalFormatting>
  <conditionalFormatting sqref="A434">
    <cfRule type="duplicateValues" dxfId="602" priority="600" stopIfTrue="1"/>
  </conditionalFormatting>
  <conditionalFormatting sqref="A445:A448">
    <cfRule type="duplicateValues" dxfId="601" priority="598"/>
    <cfRule type="duplicateValues" dxfId="600" priority="599"/>
  </conditionalFormatting>
  <conditionalFormatting sqref="A445:A448">
    <cfRule type="duplicateValues" dxfId="599" priority="597" stopIfTrue="1"/>
  </conditionalFormatting>
  <conditionalFormatting sqref="A444">
    <cfRule type="duplicateValues" dxfId="598" priority="595"/>
    <cfRule type="duplicateValues" dxfId="597" priority="596"/>
  </conditionalFormatting>
  <conditionalFormatting sqref="A444">
    <cfRule type="duplicateValues" dxfId="596" priority="594" stopIfTrue="1"/>
  </conditionalFormatting>
  <conditionalFormatting sqref="A450:A453">
    <cfRule type="duplicateValues" dxfId="595" priority="592"/>
    <cfRule type="duplicateValues" dxfId="594" priority="593"/>
  </conditionalFormatting>
  <conditionalFormatting sqref="A450:A453">
    <cfRule type="duplicateValues" dxfId="593" priority="591" stopIfTrue="1"/>
  </conditionalFormatting>
  <conditionalFormatting sqref="A449">
    <cfRule type="duplicateValues" dxfId="592" priority="589"/>
    <cfRule type="duplicateValues" dxfId="591" priority="590"/>
  </conditionalFormatting>
  <conditionalFormatting sqref="A449">
    <cfRule type="duplicateValues" dxfId="590" priority="588" stopIfTrue="1"/>
  </conditionalFormatting>
  <conditionalFormatting sqref="A455:A458">
    <cfRule type="duplicateValues" dxfId="589" priority="586"/>
    <cfRule type="duplicateValues" dxfId="588" priority="587"/>
  </conditionalFormatting>
  <conditionalFormatting sqref="A455:A458">
    <cfRule type="duplicateValues" dxfId="587" priority="585" stopIfTrue="1"/>
  </conditionalFormatting>
  <conditionalFormatting sqref="A454">
    <cfRule type="duplicateValues" dxfId="586" priority="583"/>
    <cfRule type="duplicateValues" dxfId="585" priority="584"/>
  </conditionalFormatting>
  <conditionalFormatting sqref="A454">
    <cfRule type="duplicateValues" dxfId="584" priority="582" stopIfTrue="1"/>
  </conditionalFormatting>
  <conditionalFormatting sqref="A460:A463">
    <cfRule type="duplicateValues" dxfId="583" priority="580"/>
    <cfRule type="duplicateValues" dxfId="582" priority="581"/>
  </conditionalFormatting>
  <conditionalFormatting sqref="A460:A463">
    <cfRule type="duplicateValues" dxfId="581" priority="579" stopIfTrue="1"/>
  </conditionalFormatting>
  <conditionalFormatting sqref="A459">
    <cfRule type="duplicateValues" dxfId="580" priority="577"/>
    <cfRule type="duplicateValues" dxfId="579" priority="578"/>
  </conditionalFormatting>
  <conditionalFormatting sqref="A459">
    <cfRule type="duplicateValues" dxfId="578" priority="576" stopIfTrue="1"/>
  </conditionalFormatting>
  <conditionalFormatting sqref="A465:A468">
    <cfRule type="duplicateValues" dxfId="577" priority="574"/>
    <cfRule type="duplicateValues" dxfId="576" priority="575"/>
  </conditionalFormatting>
  <conditionalFormatting sqref="A465:A468">
    <cfRule type="duplicateValues" dxfId="575" priority="573" stopIfTrue="1"/>
  </conditionalFormatting>
  <conditionalFormatting sqref="A464">
    <cfRule type="duplicateValues" dxfId="574" priority="571"/>
    <cfRule type="duplicateValues" dxfId="573" priority="572"/>
  </conditionalFormatting>
  <conditionalFormatting sqref="A464">
    <cfRule type="duplicateValues" dxfId="572" priority="570" stopIfTrue="1"/>
  </conditionalFormatting>
  <conditionalFormatting sqref="A470:A473">
    <cfRule type="duplicateValues" dxfId="571" priority="568"/>
    <cfRule type="duplicateValues" dxfId="570" priority="569"/>
  </conditionalFormatting>
  <conditionalFormatting sqref="A470:A473">
    <cfRule type="duplicateValues" dxfId="569" priority="567" stopIfTrue="1"/>
  </conditionalFormatting>
  <conditionalFormatting sqref="A469">
    <cfRule type="duplicateValues" dxfId="568" priority="565"/>
    <cfRule type="duplicateValues" dxfId="567" priority="566"/>
  </conditionalFormatting>
  <conditionalFormatting sqref="A469">
    <cfRule type="duplicateValues" dxfId="566" priority="564" stopIfTrue="1"/>
  </conditionalFormatting>
  <conditionalFormatting sqref="A490:A493">
    <cfRule type="duplicateValues" dxfId="565" priority="562"/>
    <cfRule type="duplicateValues" dxfId="564" priority="563"/>
  </conditionalFormatting>
  <conditionalFormatting sqref="A490:A493">
    <cfRule type="duplicateValues" dxfId="563" priority="561" stopIfTrue="1"/>
  </conditionalFormatting>
  <conditionalFormatting sqref="A489">
    <cfRule type="duplicateValues" dxfId="562" priority="559"/>
    <cfRule type="duplicateValues" dxfId="561" priority="560"/>
  </conditionalFormatting>
  <conditionalFormatting sqref="A489">
    <cfRule type="duplicateValues" dxfId="560" priority="558" stopIfTrue="1"/>
  </conditionalFormatting>
  <conditionalFormatting sqref="A500:A503">
    <cfRule type="duplicateValues" dxfId="559" priority="556"/>
    <cfRule type="duplicateValues" dxfId="558" priority="557"/>
  </conditionalFormatting>
  <conditionalFormatting sqref="A500:A503">
    <cfRule type="duplicateValues" dxfId="557" priority="555" stopIfTrue="1"/>
  </conditionalFormatting>
  <conditionalFormatting sqref="A499">
    <cfRule type="duplicateValues" dxfId="556" priority="553"/>
    <cfRule type="duplicateValues" dxfId="555" priority="554"/>
  </conditionalFormatting>
  <conditionalFormatting sqref="A499">
    <cfRule type="duplicateValues" dxfId="554" priority="552" stopIfTrue="1"/>
  </conditionalFormatting>
  <conditionalFormatting sqref="A531">
    <cfRule type="duplicateValues" dxfId="553" priority="551" stopIfTrue="1"/>
  </conditionalFormatting>
  <conditionalFormatting sqref="A532:A536">
    <cfRule type="duplicateValues" dxfId="552" priority="550" stopIfTrue="1"/>
  </conditionalFormatting>
  <conditionalFormatting sqref="A254">
    <cfRule type="duplicateValues" dxfId="551" priority="549" stopIfTrue="1"/>
  </conditionalFormatting>
  <conditionalFormatting sqref="A259">
    <cfRule type="duplicateValues" dxfId="550" priority="548" stopIfTrue="1"/>
  </conditionalFormatting>
  <conditionalFormatting sqref="A264">
    <cfRule type="duplicateValues" dxfId="549" priority="547" stopIfTrue="1"/>
  </conditionalFormatting>
  <conditionalFormatting sqref="A269">
    <cfRule type="duplicateValues" dxfId="548" priority="546" stopIfTrue="1"/>
  </conditionalFormatting>
  <conditionalFormatting sqref="A274">
    <cfRule type="duplicateValues" dxfId="547" priority="545" stopIfTrue="1"/>
  </conditionalFormatting>
  <conditionalFormatting sqref="A30">
    <cfRule type="duplicateValues" dxfId="546" priority="543"/>
    <cfRule type="duplicateValues" dxfId="545" priority="544"/>
  </conditionalFormatting>
  <conditionalFormatting sqref="A36:A39 A31:A34 A46:A49 A51:A54 A76:A79 A111:A114 A116:A119 A121:A124 A209:A215 A515:A519 A547:A551 A587:A591 A526:A530 A338 A567:A580 A240:A253 A284:A292 A537:A545 A255:A258 A135:A138 A21:A24">
    <cfRule type="duplicateValues" dxfId="544" priority="894" stopIfTrue="1"/>
  </conditionalFormatting>
  <conditionalFormatting sqref="A70">
    <cfRule type="duplicateValues" dxfId="543" priority="538"/>
    <cfRule type="duplicateValues" dxfId="542" priority="539"/>
  </conditionalFormatting>
  <conditionalFormatting sqref="A71:A74">
    <cfRule type="duplicateValues" dxfId="541" priority="540"/>
    <cfRule type="duplicateValues" dxfId="540" priority="541"/>
  </conditionalFormatting>
  <conditionalFormatting sqref="A71:A74">
    <cfRule type="duplicateValues" dxfId="539" priority="542" stopIfTrue="1"/>
  </conditionalFormatting>
  <conditionalFormatting sqref="A95">
    <cfRule type="duplicateValues" dxfId="538" priority="533"/>
    <cfRule type="duplicateValues" dxfId="537" priority="534"/>
  </conditionalFormatting>
  <conditionalFormatting sqref="A96:A99">
    <cfRule type="duplicateValues" dxfId="536" priority="535"/>
    <cfRule type="duplicateValues" dxfId="535" priority="536"/>
  </conditionalFormatting>
  <conditionalFormatting sqref="A96:A99">
    <cfRule type="duplicateValues" dxfId="534" priority="537" stopIfTrue="1"/>
  </conditionalFormatting>
  <conditionalFormatting sqref="A125">
    <cfRule type="duplicateValues" dxfId="533" priority="528"/>
    <cfRule type="duplicateValues" dxfId="532" priority="529"/>
  </conditionalFormatting>
  <conditionalFormatting sqref="A126:A129">
    <cfRule type="duplicateValues" dxfId="531" priority="530"/>
    <cfRule type="duplicateValues" dxfId="530" priority="531"/>
  </conditionalFormatting>
  <conditionalFormatting sqref="A126:A129">
    <cfRule type="duplicateValues" dxfId="529" priority="532" stopIfTrue="1"/>
  </conditionalFormatting>
  <conditionalFormatting sqref="A130">
    <cfRule type="duplicateValues" dxfId="528" priority="523"/>
    <cfRule type="duplicateValues" dxfId="527" priority="524"/>
  </conditionalFormatting>
  <conditionalFormatting sqref="A131:A134">
    <cfRule type="duplicateValues" dxfId="526" priority="525"/>
    <cfRule type="duplicateValues" dxfId="525" priority="526"/>
  </conditionalFormatting>
  <conditionalFormatting sqref="A131:A134">
    <cfRule type="duplicateValues" dxfId="524" priority="527" stopIfTrue="1"/>
  </conditionalFormatting>
  <conditionalFormatting sqref="A505:A508">
    <cfRule type="duplicateValues" dxfId="523" priority="521"/>
    <cfRule type="duplicateValues" dxfId="522" priority="522"/>
  </conditionalFormatting>
  <conditionalFormatting sqref="A505:A508">
    <cfRule type="duplicateValues" dxfId="521" priority="520" stopIfTrue="1"/>
  </conditionalFormatting>
  <conditionalFormatting sqref="A504">
    <cfRule type="duplicateValues" dxfId="520" priority="518"/>
    <cfRule type="duplicateValues" dxfId="519" priority="519"/>
  </conditionalFormatting>
  <conditionalFormatting sqref="A504">
    <cfRule type="duplicateValues" dxfId="518" priority="517" stopIfTrue="1"/>
  </conditionalFormatting>
  <conditionalFormatting sqref="A155:A158">
    <cfRule type="duplicateValues" dxfId="517" priority="516" stopIfTrue="1"/>
  </conditionalFormatting>
  <conditionalFormatting sqref="A154">
    <cfRule type="duplicateValues" dxfId="516" priority="514"/>
    <cfRule type="duplicateValues" dxfId="515" priority="515"/>
  </conditionalFormatting>
  <conditionalFormatting sqref="AB26:AD29">
    <cfRule type="cellIs" dxfId="514" priority="513" operator="lessThan">
      <formula>0</formula>
    </cfRule>
  </conditionalFormatting>
  <conditionalFormatting sqref="AB31:AD34">
    <cfRule type="cellIs" dxfId="513" priority="512" operator="lessThan">
      <formula>0</formula>
    </cfRule>
  </conditionalFormatting>
  <conditionalFormatting sqref="AB36:AD39">
    <cfRule type="cellIs" dxfId="512" priority="511" operator="lessThan">
      <formula>0</formula>
    </cfRule>
  </conditionalFormatting>
  <conditionalFormatting sqref="AB41:AD44">
    <cfRule type="cellIs" dxfId="511" priority="510" operator="lessThan">
      <formula>0</formula>
    </cfRule>
  </conditionalFormatting>
  <conditionalFormatting sqref="AB46:AD49">
    <cfRule type="cellIs" dxfId="510" priority="509" operator="lessThan">
      <formula>0</formula>
    </cfRule>
  </conditionalFormatting>
  <conditionalFormatting sqref="AB51:AD54">
    <cfRule type="cellIs" dxfId="509" priority="508" operator="lessThan">
      <formula>0</formula>
    </cfRule>
  </conditionalFormatting>
  <conditionalFormatting sqref="AB61:AD64">
    <cfRule type="cellIs" dxfId="508" priority="507" operator="lessThan">
      <formula>0</formula>
    </cfRule>
  </conditionalFormatting>
  <conditionalFormatting sqref="AB66:AD69">
    <cfRule type="cellIs" dxfId="507" priority="506" operator="lessThan">
      <formula>0</formula>
    </cfRule>
  </conditionalFormatting>
  <conditionalFormatting sqref="AB71:AD74">
    <cfRule type="cellIs" dxfId="506" priority="505" operator="lessThan">
      <formula>0</formula>
    </cfRule>
  </conditionalFormatting>
  <conditionalFormatting sqref="AB76:AD79">
    <cfRule type="cellIs" dxfId="505" priority="504" operator="lessThan">
      <formula>0</formula>
    </cfRule>
  </conditionalFormatting>
  <conditionalFormatting sqref="AB81:AD84">
    <cfRule type="cellIs" dxfId="504" priority="503" operator="lessThan">
      <formula>0</formula>
    </cfRule>
  </conditionalFormatting>
  <conditionalFormatting sqref="AB86:AD88 AB89 AD89">
    <cfRule type="cellIs" dxfId="503" priority="502" operator="lessThan">
      <formula>0</formula>
    </cfRule>
  </conditionalFormatting>
  <conditionalFormatting sqref="AB91:AD94">
    <cfRule type="cellIs" dxfId="502" priority="501" operator="lessThan">
      <formula>0</formula>
    </cfRule>
  </conditionalFormatting>
  <conditionalFormatting sqref="AB96:AD99">
    <cfRule type="cellIs" dxfId="501" priority="500" operator="lessThan">
      <formula>0</formula>
    </cfRule>
  </conditionalFormatting>
  <conditionalFormatting sqref="AB101:AD104">
    <cfRule type="cellIs" dxfId="500" priority="499" operator="lessThan">
      <formula>0</formula>
    </cfRule>
  </conditionalFormatting>
  <conditionalFormatting sqref="AB106:AD109">
    <cfRule type="cellIs" dxfId="499" priority="498" operator="lessThan">
      <formula>0</formula>
    </cfRule>
  </conditionalFormatting>
  <conditionalFormatting sqref="AB111:AD114">
    <cfRule type="cellIs" dxfId="498" priority="497" operator="lessThan">
      <formula>0</formula>
    </cfRule>
  </conditionalFormatting>
  <conditionalFormatting sqref="AB116:AD119">
    <cfRule type="cellIs" dxfId="497" priority="496" operator="lessThan">
      <formula>0</formula>
    </cfRule>
  </conditionalFormatting>
  <conditionalFormatting sqref="AB121:AD124">
    <cfRule type="cellIs" dxfId="496" priority="495" operator="lessThan">
      <formula>0</formula>
    </cfRule>
  </conditionalFormatting>
  <conditionalFormatting sqref="AB126:AD129">
    <cfRule type="cellIs" dxfId="495" priority="494" operator="lessThan">
      <formula>0</formula>
    </cfRule>
  </conditionalFormatting>
  <conditionalFormatting sqref="AB131:AD134">
    <cfRule type="cellIs" dxfId="494" priority="493" operator="lessThan">
      <formula>0</formula>
    </cfRule>
  </conditionalFormatting>
  <conditionalFormatting sqref="AB140:AD143">
    <cfRule type="cellIs" dxfId="493" priority="492" operator="lessThan">
      <formula>0</formula>
    </cfRule>
  </conditionalFormatting>
  <conditionalFormatting sqref="AB145:AD148">
    <cfRule type="cellIs" dxfId="492" priority="491" operator="lessThan">
      <formula>0</formula>
    </cfRule>
  </conditionalFormatting>
  <conditionalFormatting sqref="AB155:AD158">
    <cfRule type="cellIs" dxfId="491" priority="490" operator="lessThan">
      <formula>0</formula>
    </cfRule>
  </conditionalFormatting>
  <conditionalFormatting sqref="AB212:AD215">
    <cfRule type="cellIs" dxfId="490" priority="489" operator="lessThan">
      <formula>0</formula>
    </cfRule>
  </conditionalFormatting>
  <conditionalFormatting sqref="AB217:AD220">
    <cfRule type="cellIs" dxfId="489" priority="488" operator="lessThan">
      <formula>0</formula>
    </cfRule>
  </conditionalFormatting>
  <conditionalFormatting sqref="AB222:AD225">
    <cfRule type="cellIs" dxfId="488" priority="487" operator="lessThan">
      <formula>0</formula>
    </cfRule>
  </conditionalFormatting>
  <conditionalFormatting sqref="AB227:AD230">
    <cfRule type="cellIs" dxfId="487" priority="486" operator="lessThan">
      <formula>0</formula>
    </cfRule>
  </conditionalFormatting>
  <conditionalFormatting sqref="AB236:AD239">
    <cfRule type="cellIs" dxfId="486" priority="485" operator="lessThan">
      <formula>0</formula>
    </cfRule>
  </conditionalFormatting>
  <conditionalFormatting sqref="AB245:AD248">
    <cfRule type="cellIs" dxfId="485" priority="484" operator="lessThan">
      <formula>0</formula>
    </cfRule>
  </conditionalFormatting>
  <conditionalFormatting sqref="AB250:AD253">
    <cfRule type="cellIs" dxfId="484" priority="483" operator="lessThan">
      <formula>0</formula>
    </cfRule>
  </conditionalFormatting>
  <conditionalFormatting sqref="AB255:AD258">
    <cfRule type="cellIs" dxfId="483" priority="482" operator="lessThan">
      <formula>0</formula>
    </cfRule>
  </conditionalFormatting>
  <conditionalFormatting sqref="AB260:AD263">
    <cfRule type="cellIs" dxfId="482" priority="481" operator="lessThan">
      <formula>0</formula>
    </cfRule>
  </conditionalFormatting>
  <conditionalFormatting sqref="AB265:AD268">
    <cfRule type="cellIs" dxfId="481" priority="480" operator="lessThan">
      <formula>0</formula>
    </cfRule>
  </conditionalFormatting>
  <conditionalFormatting sqref="AB270:AD273">
    <cfRule type="cellIs" dxfId="480" priority="479" operator="lessThan">
      <formula>0</formula>
    </cfRule>
  </conditionalFormatting>
  <conditionalFormatting sqref="AB275:AD278">
    <cfRule type="cellIs" dxfId="479" priority="478" operator="lessThan">
      <formula>0</formula>
    </cfRule>
  </conditionalFormatting>
  <conditionalFormatting sqref="AB289:AD292">
    <cfRule type="cellIs" dxfId="478" priority="477" operator="lessThan">
      <formula>0</formula>
    </cfRule>
  </conditionalFormatting>
  <conditionalFormatting sqref="AB294:AD297">
    <cfRule type="cellIs" dxfId="477" priority="476" operator="lessThan">
      <formula>0</formula>
    </cfRule>
  </conditionalFormatting>
  <conditionalFormatting sqref="AB299:AD301 AB302 AD302">
    <cfRule type="cellIs" dxfId="476" priority="475" operator="lessThan">
      <formula>0</formula>
    </cfRule>
  </conditionalFormatting>
  <conditionalFormatting sqref="AB304:AD307">
    <cfRule type="cellIs" dxfId="475" priority="474" operator="lessThan">
      <formula>0</formula>
    </cfRule>
  </conditionalFormatting>
  <conditionalFormatting sqref="AB309:AD312">
    <cfRule type="cellIs" dxfId="474" priority="473" operator="lessThan">
      <formula>0</formula>
    </cfRule>
  </conditionalFormatting>
  <conditionalFormatting sqref="AB314:AD317">
    <cfRule type="cellIs" dxfId="473" priority="472" operator="lessThan">
      <formula>0</formula>
    </cfRule>
  </conditionalFormatting>
  <conditionalFormatting sqref="AB319:AD322">
    <cfRule type="cellIs" dxfId="472" priority="471" operator="lessThan">
      <formula>0</formula>
    </cfRule>
  </conditionalFormatting>
  <conditionalFormatting sqref="AB324:AD327">
    <cfRule type="cellIs" dxfId="471" priority="470" operator="lessThan">
      <formula>0</formula>
    </cfRule>
  </conditionalFormatting>
  <conditionalFormatting sqref="AB329:AD332">
    <cfRule type="cellIs" dxfId="470" priority="469" operator="lessThan">
      <formula>0</formula>
    </cfRule>
  </conditionalFormatting>
  <conditionalFormatting sqref="AB340:AD343">
    <cfRule type="cellIs" dxfId="469" priority="468" operator="lessThan">
      <formula>0</formula>
    </cfRule>
  </conditionalFormatting>
  <conditionalFormatting sqref="AB345:AD348">
    <cfRule type="cellIs" dxfId="468" priority="467" operator="lessThan">
      <formula>0</formula>
    </cfRule>
  </conditionalFormatting>
  <conditionalFormatting sqref="AB350:AD353">
    <cfRule type="cellIs" dxfId="467" priority="466" operator="lessThan">
      <formula>0</formula>
    </cfRule>
  </conditionalFormatting>
  <conditionalFormatting sqref="AB355:AD357 AB358 AD358">
    <cfRule type="cellIs" dxfId="466" priority="465" operator="lessThan">
      <formula>0</formula>
    </cfRule>
  </conditionalFormatting>
  <conditionalFormatting sqref="AB360:AD363">
    <cfRule type="cellIs" dxfId="465" priority="464" operator="lessThan">
      <formula>0</formula>
    </cfRule>
  </conditionalFormatting>
  <conditionalFormatting sqref="AB370:AD373">
    <cfRule type="cellIs" dxfId="464" priority="463" operator="lessThan">
      <formula>0</formula>
    </cfRule>
  </conditionalFormatting>
  <conditionalFormatting sqref="AB375:AD378">
    <cfRule type="cellIs" dxfId="463" priority="462" operator="lessThan">
      <formula>0</formula>
    </cfRule>
  </conditionalFormatting>
  <conditionalFormatting sqref="AB380:AD383">
    <cfRule type="cellIs" dxfId="462" priority="461" operator="lessThan">
      <formula>0</formula>
    </cfRule>
  </conditionalFormatting>
  <conditionalFormatting sqref="AB385:AD388">
    <cfRule type="cellIs" dxfId="461" priority="460" operator="lessThan">
      <formula>0</formula>
    </cfRule>
  </conditionalFormatting>
  <conditionalFormatting sqref="AB390:AD393">
    <cfRule type="cellIs" dxfId="460" priority="459" operator="lessThan">
      <formula>0</formula>
    </cfRule>
  </conditionalFormatting>
  <conditionalFormatting sqref="AB395:AD397 AB398 AD398">
    <cfRule type="cellIs" dxfId="459" priority="458" operator="lessThan">
      <formula>0</formula>
    </cfRule>
  </conditionalFormatting>
  <conditionalFormatting sqref="AB400:AD403">
    <cfRule type="cellIs" dxfId="458" priority="457" operator="lessThan">
      <formula>0</formula>
    </cfRule>
  </conditionalFormatting>
  <conditionalFormatting sqref="AB405:AD408">
    <cfRule type="cellIs" dxfId="457" priority="456" operator="lessThan">
      <formula>0</formula>
    </cfRule>
  </conditionalFormatting>
  <conditionalFormatting sqref="AB410:AD413">
    <cfRule type="cellIs" dxfId="456" priority="455" operator="lessThan">
      <formula>0</formula>
    </cfRule>
  </conditionalFormatting>
  <conditionalFormatting sqref="AB415:AD418">
    <cfRule type="cellIs" dxfId="455" priority="454" operator="lessThan">
      <formula>0</formula>
    </cfRule>
  </conditionalFormatting>
  <conditionalFormatting sqref="AB420:AD423">
    <cfRule type="cellIs" dxfId="454" priority="453" operator="lessThan">
      <formula>0</formula>
    </cfRule>
  </conditionalFormatting>
  <conditionalFormatting sqref="AB425:AD428">
    <cfRule type="cellIs" dxfId="453" priority="452" operator="lessThan">
      <formula>0</formula>
    </cfRule>
  </conditionalFormatting>
  <conditionalFormatting sqref="AB430:AD433">
    <cfRule type="cellIs" dxfId="452" priority="451" operator="lessThan">
      <formula>0</formula>
    </cfRule>
  </conditionalFormatting>
  <conditionalFormatting sqref="AB435:AD438">
    <cfRule type="cellIs" dxfId="451" priority="450" operator="lessThan">
      <formula>0</formula>
    </cfRule>
  </conditionalFormatting>
  <conditionalFormatting sqref="AB440:AD443">
    <cfRule type="cellIs" dxfId="450" priority="449" operator="lessThan">
      <formula>0</formula>
    </cfRule>
  </conditionalFormatting>
  <conditionalFormatting sqref="AB445:AD448">
    <cfRule type="cellIs" dxfId="449" priority="448" operator="lessThan">
      <formula>0</formula>
    </cfRule>
  </conditionalFormatting>
  <conditionalFormatting sqref="AB450:AD453">
    <cfRule type="cellIs" dxfId="448" priority="447" operator="lessThan">
      <formula>0</formula>
    </cfRule>
  </conditionalFormatting>
  <conditionalFormatting sqref="AB455:AD458">
    <cfRule type="cellIs" dxfId="447" priority="446" operator="lessThan">
      <formula>0</formula>
    </cfRule>
  </conditionalFormatting>
  <conditionalFormatting sqref="AB460:AD463">
    <cfRule type="cellIs" dxfId="446" priority="445" operator="lessThan">
      <formula>0</formula>
    </cfRule>
  </conditionalFormatting>
  <conditionalFormatting sqref="AB465:AD468">
    <cfRule type="cellIs" dxfId="445" priority="444" operator="lessThan">
      <formula>0</formula>
    </cfRule>
  </conditionalFormatting>
  <conditionalFormatting sqref="AB470:AD473">
    <cfRule type="cellIs" dxfId="444" priority="443" operator="lessThan">
      <formula>0</formula>
    </cfRule>
  </conditionalFormatting>
  <conditionalFormatting sqref="AB475:AD477 AB478 AD478">
    <cfRule type="cellIs" dxfId="443" priority="442" operator="lessThan">
      <formula>0</formula>
    </cfRule>
  </conditionalFormatting>
  <conditionalFormatting sqref="AB480:AD483">
    <cfRule type="cellIs" dxfId="442" priority="441" operator="lessThan">
      <formula>0</formula>
    </cfRule>
  </conditionalFormatting>
  <conditionalFormatting sqref="AB485:AD488">
    <cfRule type="cellIs" dxfId="441" priority="440" operator="lessThan">
      <formula>0</formula>
    </cfRule>
  </conditionalFormatting>
  <conditionalFormatting sqref="AB490:AD493">
    <cfRule type="cellIs" dxfId="440" priority="439" operator="lessThan">
      <formula>0</formula>
    </cfRule>
  </conditionalFormatting>
  <conditionalFormatting sqref="AB495:AD497 AB498 AD498">
    <cfRule type="cellIs" dxfId="439" priority="438" operator="lessThan">
      <formula>0</formula>
    </cfRule>
  </conditionalFormatting>
  <conditionalFormatting sqref="AB500:AD503">
    <cfRule type="cellIs" dxfId="438" priority="437" operator="lessThan">
      <formula>0</formula>
    </cfRule>
  </conditionalFormatting>
  <conditionalFormatting sqref="AB505:AD508">
    <cfRule type="cellIs" dxfId="437" priority="436" operator="lessThan">
      <formula>0</formula>
    </cfRule>
  </conditionalFormatting>
  <conditionalFormatting sqref="AB516:AD518 AB519 AD519">
    <cfRule type="cellIs" dxfId="436" priority="435" operator="lessThan">
      <formula>0</formula>
    </cfRule>
  </conditionalFormatting>
  <conditionalFormatting sqref="AB521:AD521 AB523:AD524 AB522 AD522">
    <cfRule type="cellIs" dxfId="435" priority="434" operator="lessThan">
      <formula>0</formula>
    </cfRule>
  </conditionalFormatting>
  <conditionalFormatting sqref="AB527:AD527 AB529:AD530 AB528 AD528">
    <cfRule type="cellIs" dxfId="434" priority="433" operator="lessThan">
      <formula>0</formula>
    </cfRule>
  </conditionalFormatting>
  <conditionalFormatting sqref="AB533:AD536">
    <cfRule type="cellIs" dxfId="433" priority="432" operator="lessThan">
      <formula>0</formula>
    </cfRule>
  </conditionalFormatting>
  <conditionalFormatting sqref="AB542:AD545">
    <cfRule type="cellIs" dxfId="432" priority="431" operator="lessThan">
      <formula>0</formula>
    </cfRule>
  </conditionalFormatting>
  <conditionalFormatting sqref="AC548:AD550 AD551">
    <cfRule type="cellIs" dxfId="431" priority="430" operator="lessThan">
      <formula>0</formula>
    </cfRule>
  </conditionalFormatting>
  <conditionalFormatting sqref="AB553:AD556">
    <cfRule type="cellIs" dxfId="430" priority="429" operator="lessThan">
      <formula>0</formula>
    </cfRule>
  </conditionalFormatting>
  <conditionalFormatting sqref="AB558:AD561">
    <cfRule type="cellIs" dxfId="429" priority="428" operator="lessThan">
      <formula>0</formula>
    </cfRule>
  </conditionalFormatting>
  <conditionalFormatting sqref="AB563:AD566">
    <cfRule type="cellIs" dxfId="428" priority="427" operator="lessThan">
      <formula>0</formula>
    </cfRule>
  </conditionalFormatting>
  <conditionalFormatting sqref="AB572:AD575">
    <cfRule type="cellIs" dxfId="427" priority="426" operator="lessThan">
      <formula>0</formula>
    </cfRule>
  </conditionalFormatting>
  <conditionalFormatting sqref="AB577:AD580">
    <cfRule type="cellIs" dxfId="426" priority="425" operator="lessThan">
      <formula>0</formula>
    </cfRule>
  </conditionalFormatting>
  <conditionalFormatting sqref="AB582:AD585">
    <cfRule type="cellIs" dxfId="425" priority="424" operator="lessThan">
      <formula>0</formula>
    </cfRule>
  </conditionalFormatting>
  <conditionalFormatting sqref="AB588:AD591">
    <cfRule type="cellIs" dxfId="424" priority="423" operator="lessThan">
      <formula>0</formula>
    </cfRule>
  </conditionalFormatting>
  <conditionalFormatting sqref="AB593:AD596">
    <cfRule type="cellIs" dxfId="423" priority="422" operator="lessThan">
      <formula>0</formula>
    </cfRule>
  </conditionalFormatting>
  <conditionalFormatting sqref="A280:A283">
    <cfRule type="duplicateValues" dxfId="422" priority="419"/>
    <cfRule type="duplicateValues" dxfId="421" priority="420"/>
  </conditionalFormatting>
  <conditionalFormatting sqref="A280:A283">
    <cfRule type="duplicateValues" dxfId="420" priority="421" stopIfTrue="1"/>
  </conditionalFormatting>
  <conditionalFormatting sqref="A279">
    <cfRule type="duplicateValues" dxfId="419" priority="418" stopIfTrue="1"/>
  </conditionalFormatting>
  <conditionalFormatting sqref="AB280:AD283">
    <cfRule type="cellIs" dxfId="418" priority="417" operator="lessThan">
      <formula>0</formula>
    </cfRule>
  </conditionalFormatting>
  <conditionalFormatting sqref="A333">
    <cfRule type="duplicateValues" dxfId="417" priority="411" stopIfTrue="1"/>
  </conditionalFormatting>
  <conditionalFormatting sqref="A333">
    <cfRule type="duplicateValues" dxfId="416" priority="412"/>
    <cfRule type="duplicateValues" dxfId="415" priority="413"/>
  </conditionalFormatting>
  <conditionalFormatting sqref="A334:A337">
    <cfRule type="duplicateValues" dxfId="414" priority="414" stopIfTrue="1"/>
  </conditionalFormatting>
  <conditionalFormatting sqref="A334:A337">
    <cfRule type="duplicateValues" dxfId="413" priority="415"/>
    <cfRule type="duplicateValues" dxfId="412" priority="416"/>
  </conditionalFormatting>
  <conditionalFormatting sqref="AB334:AD337">
    <cfRule type="cellIs" dxfId="411" priority="410" operator="lessThan">
      <formula>0</formula>
    </cfRule>
  </conditionalFormatting>
  <conditionalFormatting sqref="AF25:AH25">
    <cfRule type="cellIs" dxfId="410" priority="409" operator="equal">
      <formula>0</formula>
    </cfRule>
  </conditionalFormatting>
  <conditionalFormatting sqref="AF30:AH30">
    <cfRule type="cellIs" dxfId="409" priority="408" operator="equal">
      <formula>0</formula>
    </cfRule>
  </conditionalFormatting>
  <conditionalFormatting sqref="AF35:AH35">
    <cfRule type="cellIs" dxfId="408" priority="407" operator="equal">
      <formula>0</formula>
    </cfRule>
  </conditionalFormatting>
  <conditionalFormatting sqref="AF40:AH40">
    <cfRule type="cellIs" dxfId="407" priority="406" operator="equal">
      <formula>0</formula>
    </cfRule>
  </conditionalFormatting>
  <conditionalFormatting sqref="AF45:AH45">
    <cfRule type="cellIs" dxfId="406" priority="405" operator="equal">
      <formula>0</formula>
    </cfRule>
  </conditionalFormatting>
  <conditionalFormatting sqref="AF50:AH50">
    <cfRule type="cellIs" dxfId="405" priority="404" operator="equal">
      <formula>0</formula>
    </cfRule>
  </conditionalFormatting>
  <conditionalFormatting sqref="AF60:AH60">
    <cfRule type="cellIs" dxfId="404" priority="403" operator="equal">
      <formula>0</formula>
    </cfRule>
  </conditionalFormatting>
  <conditionalFormatting sqref="AF65:AH65">
    <cfRule type="cellIs" dxfId="403" priority="402" operator="equal">
      <formula>0</formula>
    </cfRule>
  </conditionalFormatting>
  <conditionalFormatting sqref="AF70:AH70">
    <cfRule type="cellIs" dxfId="402" priority="401" operator="equal">
      <formula>0</formula>
    </cfRule>
  </conditionalFormatting>
  <conditionalFormatting sqref="AF75:AH75">
    <cfRule type="cellIs" dxfId="401" priority="400" operator="equal">
      <formula>0</formula>
    </cfRule>
  </conditionalFormatting>
  <conditionalFormatting sqref="AF80:AH80">
    <cfRule type="cellIs" dxfId="400" priority="399" operator="equal">
      <formula>0</formula>
    </cfRule>
  </conditionalFormatting>
  <conditionalFormatting sqref="AF85:AH85">
    <cfRule type="cellIs" dxfId="399" priority="398" operator="equal">
      <formula>0</formula>
    </cfRule>
  </conditionalFormatting>
  <conditionalFormatting sqref="AF90:AH90">
    <cfRule type="cellIs" dxfId="398" priority="397" operator="equal">
      <formula>0</formula>
    </cfRule>
  </conditionalFormatting>
  <conditionalFormatting sqref="AF95:AH95">
    <cfRule type="cellIs" dxfId="397" priority="396" operator="equal">
      <formula>0</formula>
    </cfRule>
  </conditionalFormatting>
  <conditionalFormatting sqref="AF100:AH100">
    <cfRule type="cellIs" dxfId="396" priority="395" operator="equal">
      <formula>0</formula>
    </cfRule>
  </conditionalFormatting>
  <conditionalFormatting sqref="AF105:AH105">
    <cfRule type="cellIs" dxfId="395" priority="394" operator="equal">
      <formula>0</formula>
    </cfRule>
  </conditionalFormatting>
  <conditionalFormatting sqref="AF110:AH110">
    <cfRule type="cellIs" dxfId="394" priority="393" operator="equal">
      <formula>0</formula>
    </cfRule>
  </conditionalFormatting>
  <conditionalFormatting sqref="AF115:AH115">
    <cfRule type="cellIs" dxfId="393" priority="392" operator="equal">
      <formula>0</formula>
    </cfRule>
  </conditionalFormatting>
  <conditionalFormatting sqref="AF120:AH120">
    <cfRule type="cellIs" dxfId="392" priority="391" operator="equal">
      <formula>0</formula>
    </cfRule>
  </conditionalFormatting>
  <conditionalFormatting sqref="AF125:AH125">
    <cfRule type="cellIs" dxfId="391" priority="390" operator="equal">
      <formula>0</formula>
    </cfRule>
  </conditionalFormatting>
  <conditionalFormatting sqref="AF130:AH130">
    <cfRule type="cellIs" dxfId="390" priority="389" operator="equal">
      <formula>0</formula>
    </cfRule>
  </conditionalFormatting>
  <conditionalFormatting sqref="AF139:AH139">
    <cfRule type="cellIs" dxfId="389" priority="388" operator="equal">
      <formula>0</formula>
    </cfRule>
  </conditionalFormatting>
  <conditionalFormatting sqref="AF144:AH144">
    <cfRule type="cellIs" dxfId="388" priority="387" operator="equal">
      <formula>0</formula>
    </cfRule>
  </conditionalFormatting>
  <conditionalFormatting sqref="AF154:AH154">
    <cfRule type="cellIs" dxfId="387" priority="386" operator="equal">
      <formula>0</formula>
    </cfRule>
  </conditionalFormatting>
  <conditionalFormatting sqref="AF211:AH211">
    <cfRule type="cellIs" dxfId="386" priority="385" operator="equal">
      <formula>0</formula>
    </cfRule>
  </conditionalFormatting>
  <conditionalFormatting sqref="AF216:AH216">
    <cfRule type="cellIs" dxfId="385" priority="384" operator="equal">
      <formula>0</formula>
    </cfRule>
  </conditionalFormatting>
  <conditionalFormatting sqref="AF221:AH221">
    <cfRule type="cellIs" dxfId="384" priority="383" operator="equal">
      <formula>0</formula>
    </cfRule>
  </conditionalFormatting>
  <conditionalFormatting sqref="AF226:AH226">
    <cfRule type="cellIs" dxfId="383" priority="382" operator="equal">
      <formula>0</formula>
    </cfRule>
  </conditionalFormatting>
  <conditionalFormatting sqref="AF235:AH235">
    <cfRule type="cellIs" dxfId="382" priority="381" operator="equal">
      <formula>0</formula>
    </cfRule>
  </conditionalFormatting>
  <conditionalFormatting sqref="AF244:AH244">
    <cfRule type="cellIs" dxfId="381" priority="380" operator="equal">
      <formula>0</formula>
    </cfRule>
  </conditionalFormatting>
  <conditionalFormatting sqref="AF249:AH249">
    <cfRule type="cellIs" dxfId="380" priority="379" operator="equal">
      <formula>0</formula>
    </cfRule>
  </conditionalFormatting>
  <conditionalFormatting sqref="AF254:AH254">
    <cfRule type="cellIs" dxfId="379" priority="378" operator="equal">
      <formula>0</formula>
    </cfRule>
  </conditionalFormatting>
  <conditionalFormatting sqref="AF259:AH259">
    <cfRule type="cellIs" dxfId="378" priority="377" operator="equal">
      <formula>0</formula>
    </cfRule>
  </conditionalFormatting>
  <conditionalFormatting sqref="AF264:AH264">
    <cfRule type="cellIs" dxfId="377" priority="376" operator="equal">
      <formula>0</formula>
    </cfRule>
  </conditionalFormatting>
  <conditionalFormatting sqref="AF269:AH269">
    <cfRule type="cellIs" dxfId="376" priority="375" operator="equal">
      <formula>0</formula>
    </cfRule>
  </conditionalFormatting>
  <conditionalFormatting sqref="AF274:AH274">
    <cfRule type="cellIs" dxfId="375" priority="374" operator="equal">
      <formula>0</formula>
    </cfRule>
  </conditionalFormatting>
  <conditionalFormatting sqref="AF288:AH288">
    <cfRule type="cellIs" dxfId="374" priority="373" operator="equal">
      <formula>0</formula>
    </cfRule>
  </conditionalFormatting>
  <conditionalFormatting sqref="AF293:AH293">
    <cfRule type="cellIs" dxfId="373" priority="372" operator="equal">
      <formula>0</formula>
    </cfRule>
  </conditionalFormatting>
  <conditionalFormatting sqref="AF298:AH298">
    <cfRule type="cellIs" dxfId="372" priority="371" operator="equal">
      <formula>0</formula>
    </cfRule>
  </conditionalFormatting>
  <conditionalFormatting sqref="AF303:AH303">
    <cfRule type="cellIs" dxfId="371" priority="370" operator="equal">
      <formula>0</formula>
    </cfRule>
  </conditionalFormatting>
  <conditionalFormatting sqref="AF308:AH308">
    <cfRule type="cellIs" dxfId="370" priority="369" operator="equal">
      <formula>0</formula>
    </cfRule>
  </conditionalFormatting>
  <conditionalFormatting sqref="AF313:AH313">
    <cfRule type="cellIs" dxfId="369" priority="368" operator="equal">
      <formula>0</formula>
    </cfRule>
  </conditionalFormatting>
  <conditionalFormatting sqref="AF318:AH318">
    <cfRule type="cellIs" dxfId="368" priority="367" operator="equal">
      <formula>0</formula>
    </cfRule>
  </conditionalFormatting>
  <conditionalFormatting sqref="AF323:AH323">
    <cfRule type="cellIs" dxfId="367" priority="366" operator="equal">
      <formula>0</formula>
    </cfRule>
  </conditionalFormatting>
  <conditionalFormatting sqref="AF328:AH328">
    <cfRule type="cellIs" dxfId="366" priority="365" operator="equal">
      <formula>0</formula>
    </cfRule>
  </conditionalFormatting>
  <conditionalFormatting sqref="AF339:AH339">
    <cfRule type="cellIs" dxfId="365" priority="364" operator="equal">
      <formula>0</formula>
    </cfRule>
  </conditionalFormatting>
  <conditionalFormatting sqref="AF344:AH344">
    <cfRule type="cellIs" dxfId="364" priority="363" operator="equal">
      <formula>0</formula>
    </cfRule>
  </conditionalFormatting>
  <conditionalFormatting sqref="AF349:AH349">
    <cfRule type="cellIs" dxfId="363" priority="362" operator="equal">
      <formula>0</formula>
    </cfRule>
  </conditionalFormatting>
  <conditionalFormatting sqref="AF354:AH354">
    <cfRule type="cellIs" dxfId="362" priority="361" operator="equal">
      <formula>0</formula>
    </cfRule>
  </conditionalFormatting>
  <conditionalFormatting sqref="AF359:AH359">
    <cfRule type="cellIs" dxfId="361" priority="360" operator="equal">
      <formula>0</formula>
    </cfRule>
  </conditionalFormatting>
  <conditionalFormatting sqref="AF369:AH369">
    <cfRule type="cellIs" dxfId="360" priority="359" operator="equal">
      <formula>0</formula>
    </cfRule>
  </conditionalFormatting>
  <conditionalFormatting sqref="AF374:AH374">
    <cfRule type="cellIs" dxfId="359" priority="358" operator="equal">
      <formula>0</formula>
    </cfRule>
  </conditionalFormatting>
  <conditionalFormatting sqref="AF379:AH379">
    <cfRule type="cellIs" dxfId="358" priority="357" operator="equal">
      <formula>0</formula>
    </cfRule>
  </conditionalFormatting>
  <conditionalFormatting sqref="AF384:AH384">
    <cfRule type="cellIs" dxfId="357" priority="356" operator="equal">
      <formula>0</formula>
    </cfRule>
  </conditionalFormatting>
  <conditionalFormatting sqref="AF389:AH389">
    <cfRule type="cellIs" dxfId="356" priority="355" operator="equal">
      <formula>0</formula>
    </cfRule>
  </conditionalFormatting>
  <conditionalFormatting sqref="AF394:AH394">
    <cfRule type="cellIs" dxfId="355" priority="354" operator="equal">
      <formula>0</formula>
    </cfRule>
  </conditionalFormatting>
  <conditionalFormatting sqref="AF399:AH399">
    <cfRule type="cellIs" dxfId="354" priority="353" operator="equal">
      <formula>0</formula>
    </cfRule>
  </conditionalFormatting>
  <conditionalFormatting sqref="AF404:AH404">
    <cfRule type="cellIs" dxfId="353" priority="352" operator="equal">
      <formula>0</formula>
    </cfRule>
  </conditionalFormatting>
  <conditionalFormatting sqref="AF409:AH409">
    <cfRule type="cellIs" dxfId="352" priority="351" operator="equal">
      <formula>0</formula>
    </cfRule>
  </conditionalFormatting>
  <conditionalFormatting sqref="AF414:AH414">
    <cfRule type="cellIs" dxfId="351" priority="350" operator="equal">
      <formula>0</formula>
    </cfRule>
  </conditionalFormatting>
  <conditionalFormatting sqref="AF419:AH419">
    <cfRule type="cellIs" dxfId="350" priority="349" operator="equal">
      <formula>0</formula>
    </cfRule>
  </conditionalFormatting>
  <conditionalFormatting sqref="AF424:AH424">
    <cfRule type="cellIs" dxfId="349" priority="348" operator="equal">
      <formula>0</formula>
    </cfRule>
  </conditionalFormatting>
  <conditionalFormatting sqref="AF429:AH429">
    <cfRule type="cellIs" dxfId="348" priority="347" operator="equal">
      <formula>0</formula>
    </cfRule>
  </conditionalFormatting>
  <conditionalFormatting sqref="AF434:AH434">
    <cfRule type="cellIs" dxfId="347" priority="346" operator="equal">
      <formula>0</formula>
    </cfRule>
  </conditionalFormatting>
  <conditionalFormatting sqref="AF439:AH439">
    <cfRule type="cellIs" dxfId="346" priority="345" operator="equal">
      <formula>0</formula>
    </cfRule>
  </conditionalFormatting>
  <conditionalFormatting sqref="AF444:AH444">
    <cfRule type="cellIs" dxfId="345" priority="344" operator="equal">
      <formula>0</formula>
    </cfRule>
  </conditionalFormatting>
  <conditionalFormatting sqref="AF449:AH449">
    <cfRule type="cellIs" dxfId="344" priority="343" operator="equal">
      <formula>0</formula>
    </cfRule>
  </conditionalFormatting>
  <conditionalFormatting sqref="AF454:AH454">
    <cfRule type="cellIs" dxfId="343" priority="342" operator="equal">
      <formula>0</formula>
    </cfRule>
  </conditionalFormatting>
  <conditionalFormatting sqref="AF459:AH459">
    <cfRule type="cellIs" dxfId="342" priority="341" operator="equal">
      <formula>0</formula>
    </cfRule>
  </conditionalFormatting>
  <conditionalFormatting sqref="AF464:AH464">
    <cfRule type="cellIs" dxfId="341" priority="340" operator="equal">
      <formula>0</formula>
    </cfRule>
  </conditionalFormatting>
  <conditionalFormatting sqref="AF469:AH469">
    <cfRule type="cellIs" dxfId="340" priority="339" operator="equal">
      <formula>0</formula>
    </cfRule>
  </conditionalFormatting>
  <conditionalFormatting sqref="AF474:AH474">
    <cfRule type="cellIs" dxfId="339" priority="338" operator="equal">
      <formula>0</formula>
    </cfRule>
  </conditionalFormatting>
  <conditionalFormatting sqref="AF479:AH479">
    <cfRule type="cellIs" dxfId="338" priority="337" operator="equal">
      <formula>0</formula>
    </cfRule>
  </conditionalFormatting>
  <conditionalFormatting sqref="AF484:AH484">
    <cfRule type="cellIs" dxfId="337" priority="336" operator="equal">
      <formula>0</formula>
    </cfRule>
  </conditionalFormatting>
  <conditionalFormatting sqref="AF489:AH489">
    <cfRule type="cellIs" dxfId="336" priority="335" operator="equal">
      <formula>0</formula>
    </cfRule>
  </conditionalFormatting>
  <conditionalFormatting sqref="AF494:AH494">
    <cfRule type="cellIs" dxfId="335" priority="334" operator="equal">
      <formula>0</formula>
    </cfRule>
  </conditionalFormatting>
  <conditionalFormatting sqref="AF499:AH499">
    <cfRule type="cellIs" dxfId="334" priority="333" operator="equal">
      <formula>0</formula>
    </cfRule>
  </conditionalFormatting>
  <conditionalFormatting sqref="AF504:AH504">
    <cfRule type="cellIs" dxfId="333" priority="332" operator="equal">
      <formula>0</formula>
    </cfRule>
  </conditionalFormatting>
  <conditionalFormatting sqref="AF515:AH515">
    <cfRule type="cellIs" dxfId="332" priority="331" operator="equal">
      <formula>0</formula>
    </cfRule>
  </conditionalFormatting>
  <conditionalFormatting sqref="AF520:AH520">
    <cfRule type="cellIs" dxfId="331" priority="330" operator="equal">
      <formula>0</formula>
    </cfRule>
  </conditionalFormatting>
  <conditionalFormatting sqref="AF526:AH526">
    <cfRule type="cellIs" dxfId="330" priority="329" operator="equal">
      <formula>0</formula>
    </cfRule>
  </conditionalFormatting>
  <conditionalFormatting sqref="AF532:AH532">
    <cfRule type="cellIs" dxfId="329" priority="328" operator="equal">
      <formula>0</formula>
    </cfRule>
  </conditionalFormatting>
  <conditionalFormatting sqref="AF541:AH541">
    <cfRule type="cellIs" dxfId="328" priority="327" operator="equal">
      <formula>0</formula>
    </cfRule>
  </conditionalFormatting>
  <conditionalFormatting sqref="AF547:AH547 AG548:AG551">
    <cfRule type="cellIs" dxfId="327" priority="326" operator="equal">
      <formula>0</formula>
    </cfRule>
  </conditionalFormatting>
  <conditionalFormatting sqref="AF552:AH552">
    <cfRule type="cellIs" dxfId="326" priority="325" operator="equal">
      <formula>0</formula>
    </cfRule>
  </conditionalFormatting>
  <conditionalFormatting sqref="AF557:AH557">
    <cfRule type="cellIs" dxfId="325" priority="324" operator="equal">
      <formula>0</formula>
    </cfRule>
  </conditionalFormatting>
  <conditionalFormatting sqref="AF562:AH562">
    <cfRule type="cellIs" dxfId="324" priority="323" operator="equal">
      <formula>0</formula>
    </cfRule>
  </conditionalFormatting>
  <conditionalFormatting sqref="AF571:AH571">
    <cfRule type="cellIs" dxfId="323" priority="322" operator="equal">
      <formula>0</formula>
    </cfRule>
  </conditionalFormatting>
  <conditionalFormatting sqref="AF576:AH576">
    <cfRule type="cellIs" dxfId="322" priority="321" operator="equal">
      <formula>0</formula>
    </cfRule>
  </conditionalFormatting>
  <conditionalFormatting sqref="AF581:AH581">
    <cfRule type="cellIs" dxfId="321" priority="320" operator="equal">
      <formula>0</formula>
    </cfRule>
  </conditionalFormatting>
  <conditionalFormatting sqref="AF587:AH587">
    <cfRule type="cellIs" dxfId="320" priority="319" operator="equal">
      <formula>0</formula>
    </cfRule>
  </conditionalFormatting>
  <conditionalFormatting sqref="AF592:AH592">
    <cfRule type="cellIs" dxfId="319" priority="318" operator="equal">
      <formula>0</formula>
    </cfRule>
  </conditionalFormatting>
  <conditionalFormatting sqref="AF279:AH279">
    <cfRule type="cellIs" dxfId="318" priority="317" operator="equal">
      <formula>0</formula>
    </cfRule>
  </conditionalFormatting>
  <conditionalFormatting sqref="AF333:AH333">
    <cfRule type="cellIs" dxfId="317" priority="316" operator="equal">
      <formula>0</formula>
    </cfRule>
  </conditionalFormatting>
  <conditionalFormatting sqref="A165:A168">
    <cfRule type="duplicateValues" dxfId="316" priority="315" stopIfTrue="1"/>
  </conditionalFormatting>
  <conditionalFormatting sqref="A164">
    <cfRule type="duplicateValues" dxfId="315" priority="313"/>
    <cfRule type="duplicateValues" dxfId="314" priority="314"/>
  </conditionalFormatting>
  <conditionalFormatting sqref="AB165:AD168">
    <cfRule type="cellIs" dxfId="313" priority="312" operator="lessThan">
      <formula>0</formula>
    </cfRule>
  </conditionalFormatting>
  <conditionalFormatting sqref="AF164:AH164">
    <cfRule type="cellIs" dxfId="312" priority="311" operator="equal">
      <formula>0</formula>
    </cfRule>
  </conditionalFormatting>
  <conditionalFormatting sqref="A175:A178">
    <cfRule type="duplicateValues" dxfId="311" priority="310" stopIfTrue="1"/>
  </conditionalFormatting>
  <conditionalFormatting sqref="A174">
    <cfRule type="duplicateValues" dxfId="310" priority="308"/>
    <cfRule type="duplicateValues" dxfId="309" priority="309"/>
  </conditionalFormatting>
  <conditionalFormatting sqref="AB175:AD178">
    <cfRule type="cellIs" dxfId="308" priority="307" operator="lessThan">
      <formula>0</formula>
    </cfRule>
  </conditionalFormatting>
  <conditionalFormatting sqref="AF174:AH174">
    <cfRule type="cellIs" dxfId="307" priority="306" operator="equal">
      <formula>0</formula>
    </cfRule>
  </conditionalFormatting>
  <conditionalFormatting sqref="A170:A173">
    <cfRule type="duplicateValues" dxfId="306" priority="305" stopIfTrue="1"/>
  </conditionalFormatting>
  <conditionalFormatting sqref="A169">
    <cfRule type="duplicateValues" dxfId="305" priority="303"/>
    <cfRule type="duplicateValues" dxfId="304" priority="304"/>
  </conditionalFormatting>
  <conditionalFormatting sqref="AB170:AD173">
    <cfRule type="cellIs" dxfId="303" priority="302" operator="lessThan">
      <formula>0</formula>
    </cfRule>
  </conditionalFormatting>
  <conditionalFormatting sqref="AF169:AH169">
    <cfRule type="cellIs" dxfId="302" priority="301" operator="equal">
      <formula>0</formula>
    </cfRule>
  </conditionalFormatting>
  <conditionalFormatting sqref="A180:A183">
    <cfRule type="duplicateValues" dxfId="301" priority="300" stopIfTrue="1"/>
  </conditionalFormatting>
  <conditionalFormatting sqref="A179">
    <cfRule type="duplicateValues" dxfId="300" priority="298"/>
    <cfRule type="duplicateValues" dxfId="299" priority="299"/>
  </conditionalFormatting>
  <conditionalFormatting sqref="AB180:AD183">
    <cfRule type="cellIs" dxfId="298" priority="297" operator="lessThan">
      <formula>0</formula>
    </cfRule>
  </conditionalFormatting>
  <conditionalFormatting sqref="AF179:AH179">
    <cfRule type="cellIs" dxfId="297" priority="296" operator="equal">
      <formula>0</formula>
    </cfRule>
  </conditionalFormatting>
  <conditionalFormatting sqref="A190:A193">
    <cfRule type="duplicateValues" dxfId="296" priority="295" stopIfTrue="1"/>
  </conditionalFormatting>
  <conditionalFormatting sqref="A189">
    <cfRule type="duplicateValues" dxfId="295" priority="293"/>
    <cfRule type="duplicateValues" dxfId="294" priority="294"/>
  </conditionalFormatting>
  <conditionalFormatting sqref="AB190:AD193">
    <cfRule type="cellIs" dxfId="293" priority="292" operator="lessThan">
      <formula>0</formula>
    </cfRule>
  </conditionalFormatting>
  <conditionalFormatting sqref="AF189:AH189">
    <cfRule type="cellIs" dxfId="292" priority="291" operator="equal">
      <formula>0</formula>
    </cfRule>
  </conditionalFormatting>
  <conditionalFormatting sqref="A185:A188">
    <cfRule type="duplicateValues" dxfId="291" priority="290" stopIfTrue="1"/>
  </conditionalFormatting>
  <conditionalFormatting sqref="A184">
    <cfRule type="duplicateValues" dxfId="290" priority="288"/>
    <cfRule type="duplicateValues" dxfId="289" priority="289"/>
  </conditionalFormatting>
  <conditionalFormatting sqref="AB185:AD188">
    <cfRule type="cellIs" dxfId="288" priority="287" operator="lessThan">
      <formula>0</formula>
    </cfRule>
  </conditionalFormatting>
  <conditionalFormatting sqref="AF184:AH184">
    <cfRule type="cellIs" dxfId="287" priority="286" operator="equal">
      <formula>0</formula>
    </cfRule>
  </conditionalFormatting>
  <conditionalFormatting sqref="A195:A198">
    <cfRule type="duplicateValues" dxfId="286" priority="285" stopIfTrue="1"/>
  </conditionalFormatting>
  <conditionalFormatting sqref="A194">
    <cfRule type="duplicateValues" dxfId="285" priority="283"/>
    <cfRule type="duplicateValues" dxfId="284" priority="284"/>
  </conditionalFormatting>
  <conditionalFormatting sqref="AB195:AD198">
    <cfRule type="cellIs" dxfId="283" priority="282" operator="lessThan">
      <formula>0</formula>
    </cfRule>
  </conditionalFormatting>
  <conditionalFormatting sqref="AF194:AH194">
    <cfRule type="cellIs" dxfId="282" priority="281" operator="equal">
      <formula>0</formula>
    </cfRule>
  </conditionalFormatting>
  <conditionalFormatting sqref="A205:A208">
    <cfRule type="duplicateValues" dxfId="281" priority="280" stopIfTrue="1"/>
  </conditionalFormatting>
  <conditionalFormatting sqref="A204">
    <cfRule type="duplicateValues" dxfId="280" priority="278"/>
    <cfRule type="duplicateValues" dxfId="279" priority="279"/>
  </conditionalFormatting>
  <conditionalFormatting sqref="AB205:AD208">
    <cfRule type="cellIs" dxfId="278" priority="277" operator="lessThan">
      <formula>0</formula>
    </cfRule>
  </conditionalFormatting>
  <conditionalFormatting sqref="AF204:AH204">
    <cfRule type="cellIs" dxfId="277" priority="276" operator="equal">
      <formula>0</formula>
    </cfRule>
  </conditionalFormatting>
  <conditionalFormatting sqref="A200:A203">
    <cfRule type="duplicateValues" dxfId="276" priority="275" stopIfTrue="1"/>
  </conditionalFormatting>
  <conditionalFormatting sqref="A199">
    <cfRule type="duplicateValues" dxfId="275" priority="273"/>
    <cfRule type="duplicateValues" dxfId="274" priority="274"/>
  </conditionalFormatting>
  <conditionalFormatting sqref="AB200:AD203">
    <cfRule type="cellIs" dxfId="273" priority="272" operator="lessThan">
      <formula>0</formula>
    </cfRule>
  </conditionalFormatting>
  <conditionalFormatting sqref="AF199:AH199">
    <cfRule type="cellIs" dxfId="272" priority="271" operator="equal">
      <formula>0</formula>
    </cfRule>
  </conditionalFormatting>
  <conditionalFormatting sqref="A365:A368">
    <cfRule type="duplicateValues" dxfId="271" priority="270" stopIfTrue="1"/>
  </conditionalFormatting>
  <conditionalFormatting sqref="A364">
    <cfRule type="duplicateValues" dxfId="270" priority="268"/>
    <cfRule type="duplicateValues" dxfId="269" priority="269"/>
  </conditionalFormatting>
  <conditionalFormatting sqref="AB365:AD368">
    <cfRule type="cellIs" dxfId="268" priority="267" operator="lessThan">
      <formula>0</formula>
    </cfRule>
  </conditionalFormatting>
  <conditionalFormatting sqref="AF364:AH364">
    <cfRule type="cellIs" dxfId="267" priority="266" operator="equal">
      <formula>0</formula>
    </cfRule>
  </conditionalFormatting>
  <conditionalFormatting sqref="A150:A153">
    <cfRule type="duplicateValues" dxfId="266" priority="265" stopIfTrue="1"/>
  </conditionalFormatting>
  <conditionalFormatting sqref="A149">
    <cfRule type="duplicateValues" dxfId="265" priority="263"/>
    <cfRule type="duplicateValues" dxfId="264" priority="264"/>
  </conditionalFormatting>
  <conditionalFormatting sqref="AB150:AD153">
    <cfRule type="cellIs" dxfId="263" priority="262" operator="lessThan">
      <formula>0</formula>
    </cfRule>
  </conditionalFormatting>
  <conditionalFormatting sqref="AF149:AH149">
    <cfRule type="cellIs" dxfId="262" priority="261" operator="equal">
      <formula>0</formula>
    </cfRule>
  </conditionalFormatting>
  <conditionalFormatting sqref="AF26:AH29">
    <cfRule type="cellIs" dxfId="261" priority="260" operator="equal">
      <formula>0</formula>
    </cfRule>
  </conditionalFormatting>
  <conditionalFormatting sqref="AF31:AH34">
    <cfRule type="cellIs" dxfId="260" priority="259" operator="equal">
      <formula>0</formula>
    </cfRule>
  </conditionalFormatting>
  <conditionalFormatting sqref="AF36:AH39">
    <cfRule type="cellIs" dxfId="259" priority="258" operator="equal">
      <formula>0</formula>
    </cfRule>
  </conditionalFormatting>
  <conditionalFormatting sqref="AF41:AH44">
    <cfRule type="cellIs" dxfId="258" priority="257" operator="equal">
      <formula>0</formula>
    </cfRule>
  </conditionalFormatting>
  <conditionalFormatting sqref="AF46:AH49">
    <cfRule type="cellIs" dxfId="257" priority="256" operator="equal">
      <formula>0</formula>
    </cfRule>
  </conditionalFormatting>
  <conditionalFormatting sqref="AF51:AH54">
    <cfRule type="cellIs" dxfId="256" priority="255" operator="equal">
      <formula>0</formula>
    </cfRule>
  </conditionalFormatting>
  <conditionalFormatting sqref="AF61:AH64">
    <cfRule type="cellIs" dxfId="255" priority="254" operator="equal">
      <formula>0</formula>
    </cfRule>
  </conditionalFormatting>
  <conditionalFormatting sqref="AF66:AH69">
    <cfRule type="cellIs" dxfId="254" priority="253" operator="equal">
      <formula>0</formula>
    </cfRule>
  </conditionalFormatting>
  <conditionalFormatting sqref="AF71:AH74">
    <cfRule type="cellIs" dxfId="253" priority="252" operator="equal">
      <formula>0</formula>
    </cfRule>
  </conditionalFormatting>
  <conditionalFormatting sqref="AF76:AH79">
    <cfRule type="cellIs" dxfId="252" priority="251" operator="equal">
      <formula>0</formula>
    </cfRule>
  </conditionalFormatting>
  <conditionalFormatting sqref="AF81:AH84">
    <cfRule type="cellIs" dxfId="251" priority="250" operator="equal">
      <formula>0</formula>
    </cfRule>
  </conditionalFormatting>
  <conditionalFormatting sqref="AF86:AH89">
    <cfRule type="cellIs" dxfId="250" priority="249" operator="equal">
      <formula>0</formula>
    </cfRule>
  </conditionalFormatting>
  <conditionalFormatting sqref="AF91:AH94">
    <cfRule type="cellIs" dxfId="249" priority="248" operator="equal">
      <formula>0</formula>
    </cfRule>
  </conditionalFormatting>
  <conditionalFormatting sqref="AF96:AH99">
    <cfRule type="cellIs" dxfId="248" priority="247" operator="equal">
      <formula>0</formula>
    </cfRule>
  </conditionalFormatting>
  <conditionalFormatting sqref="AF101:AH104">
    <cfRule type="cellIs" dxfId="247" priority="246" operator="equal">
      <formula>0</formula>
    </cfRule>
  </conditionalFormatting>
  <conditionalFormatting sqref="AF106:AH109">
    <cfRule type="cellIs" dxfId="246" priority="245" operator="equal">
      <formula>0</formula>
    </cfRule>
  </conditionalFormatting>
  <conditionalFormatting sqref="AF111:AH114">
    <cfRule type="cellIs" dxfId="245" priority="244" operator="equal">
      <formula>0</formula>
    </cfRule>
  </conditionalFormatting>
  <conditionalFormatting sqref="AF116:AH119">
    <cfRule type="cellIs" dxfId="244" priority="243" operator="equal">
      <formula>0</formula>
    </cfRule>
  </conditionalFormatting>
  <conditionalFormatting sqref="AF121:AH124">
    <cfRule type="cellIs" dxfId="243" priority="242" operator="equal">
      <formula>0</formula>
    </cfRule>
  </conditionalFormatting>
  <conditionalFormatting sqref="AF126:AH129">
    <cfRule type="cellIs" dxfId="242" priority="241" operator="equal">
      <formula>0</formula>
    </cfRule>
  </conditionalFormatting>
  <conditionalFormatting sqref="AF131:AH134">
    <cfRule type="cellIs" dxfId="241" priority="240" operator="equal">
      <formula>0</formula>
    </cfRule>
  </conditionalFormatting>
  <conditionalFormatting sqref="AF140:AH143">
    <cfRule type="cellIs" dxfId="240" priority="239" operator="equal">
      <formula>0</formula>
    </cfRule>
  </conditionalFormatting>
  <conditionalFormatting sqref="AF145:AH148">
    <cfRule type="cellIs" dxfId="239" priority="238" operator="equal">
      <formula>0</formula>
    </cfRule>
  </conditionalFormatting>
  <conditionalFormatting sqref="AF150:AH153">
    <cfRule type="cellIs" dxfId="238" priority="237" operator="equal">
      <formula>0</formula>
    </cfRule>
  </conditionalFormatting>
  <conditionalFormatting sqref="AF155:AH158">
    <cfRule type="cellIs" dxfId="237" priority="236" operator="equal">
      <formula>0</formula>
    </cfRule>
  </conditionalFormatting>
  <conditionalFormatting sqref="AF165:AH168">
    <cfRule type="cellIs" dxfId="236" priority="235" operator="equal">
      <formula>0</formula>
    </cfRule>
  </conditionalFormatting>
  <conditionalFormatting sqref="AF170:AH173">
    <cfRule type="cellIs" dxfId="235" priority="234" operator="equal">
      <formula>0</formula>
    </cfRule>
  </conditionalFormatting>
  <conditionalFormatting sqref="AF175:AH178">
    <cfRule type="cellIs" dxfId="234" priority="233" operator="equal">
      <formula>0</formula>
    </cfRule>
  </conditionalFormatting>
  <conditionalFormatting sqref="AF180:AH183">
    <cfRule type="cellIs" dxfId="233" priority="232" operator="equal">
      <formula>0</formula>
    </cfRule>
  </conditionalFormatting>
  <conditionalFormatting sqref="AF185:AH188">
    <cfRule type="cellIs" dxfId="232" priority="231" operator="equal">
      <formula>0</formula>
    </cfRule>
  </conditionalFormatting>
  <conditionalFormatting sqref="AF190:AH193">
    <cfRule type="cellIs" dxfId="231" priority="230" operator="equal">
      <formula>0</formula>
    </cfRule>
  </conditionalFormatting>
  <conditionalFormatting sqref="AF195:AH198">
    <cfRule type="cellIs" dxfId="230" priority="229" operator="equal">
      <formula>0</formula>
    </cfRule>
  </conditionalFormatting>
  <conditionalFormatting sqref="AF200:AH203">
    <cfRule type="cellIs" dxfId="229" priority="228" operator="equal">
      <formula>0</formula>
    </cfRule>
  </conditionalFormatting>
  <conditionalFormatting sqref="AF205:AH208">
    <cfRule type="cellIs" dxfId="228" priority="227" operator="equal">
      <formula>0</formula>
    </cfRule>
  </conditionalFormatting>
  <conditionalFormatting sqref="AF212:AH215">
    <cfRule type="cellIs" dxfId="227" priority="226" operator="equal">
      <formula>0</formula>
    </cfRule>
  </conditionalFormatting>
  <conditionalFormatting sqref="AF217:AH220">
    <cfRule type="cellIs" dxfId="226" priority="225" operator="equal">
      <formula>0</formula>
    </cfRule>
  </conditionalFormatting>
  <conditionalFormatting sqref="AF222:AH225">
    <cfRule type="cellIs" dxfId="225" priority="224" operator="equal">
      <formula>0</formula>
    </cfRule>
  </conditionalFormatting>
  <conditionalFormatting sqref="AF227:AH230">
    <cfRule type="cellIs" dxfId="224" priority="223" operator="equal">
      <formula>0</formula>
    </cfRule>
  </conditionalFormatting>
  <conditionalFormatting sqref="AF236:AH239">
    <cfRule type="cellIs" dxfId="223" priority="222" operator="equal">
      <formula>0</formula>
    </cfRule>
  </conditionalFormatting>
  <conditionalFormatting sqref="AF245:AH248">
    <cfRule type="cellIs" dxfId="222" priority="221" operator="equal">
      <formula>0</formula>
    </cfRule>
  </conditionalFormatting>
  <conditionalFormatting sqref="AF250:AH253">
    <cfRule type="cellIs" dxfId="221" priority="220" operator="equal">
      <formula>0</formula>
    </cfRule>
  </conditionalFormatting>
  <conditionalFormatting sqref="AF255:AH258">
    <cfRule type="cellIs" dxfId="220" priority="219" operator="equal">
      <formula>0</formula>
    </cfRule>
  </conditionalFormatting>
  <conditionalFormatting sqref="AF260:AH263">
    <cfRule type="cellIs" dxfId="219" priority="218" operator="equal">
      <formula>0</formula>
    </cfRule>
  </conditionalFormatting>
  <conditionalFormatting sqref="AF265:AH268">
    <cfRule type="cellIs" dxfId="218" priority="217" operator="equal">
      <formula>0</formula>
    </cfRule>
  </conditionalFormatting>
  <conditionalFormatting sqref="AF270:AH273">
    <cfRule type="cellIs" dxfId="217" priority="216" operator="equal">
      <formula>0</formula>
    </cfRule>
  </conditionalFormatting>
  <conditionalFormatting sqref="AF275:AH278">
    <cfRule type="cellIs" dxfId="216" priority="215" operator="equal">
      <formula>0</formula>
    </cfRule>
  </conditionalFormatting>
  <conditionalFormatting sqref="AF280:AH283">
    <cfRule type="cellIs" dxfId="215" priority="214" operator="equal">
      <formula>0</formula>
    </cfRule>
  </conditionalFormatting>
  <conditionalFormatting sqref="AF289:AH292">
    <cfRule type="cellIs" dxfId="214" priority="213" operator="equal">
      <formula>0</formula>
    </cfRule>
  </conditionalFormatting>
  <conditionalFormatting sqref="AF294:AH297">
    <cfRule type="cellIs" dxfId="213" priority="212" operator="equal">
      <formula>0</formula>
    </cfRule>
  </conditionalFormatting>
  <conditionalFormatting sqref="AF299:AH302">
    <cfRule type="cellIs" dxfId="212" priority="211" operator="equal">
      <formula>0</formula>
    </cfRule>
  </conditionalFormatting>
  <conditionalFormatting sqref="AF304:AH307">
    <cfRule type="cellIs" dxfId="211" priority="210" operator="equal">
      <formula>0</formula>
    </cfRule>
  </conditionalFormatting>
  <conditionalFormatting sqref="AF309:AH312">
    <cfRule type="cellIs" dxfId="210" priority="209" operator="equal">
      <formula>0</formula>
    </cfRule>
  </conditionalFormatting>
  <conditionalFormatting sqref="AF314:AH317">
    <cfRule type="cellIs" dxfId="209" priority="208" operator="equal">
      <formula>0</formula>
    </cfRule>
  </conditionalFormatting>
  <conditionalFormatting sqref="AF319:AH322">
    <cfRule type="cellIs" dxfId="208" priority="207" operator="equal">
      <formula>0</formula>
    </cfRule>
  </conditionalFormatting>
  <conditionalFormatting sqref="AF324:AH327">
    <cfRule type="cellIs" dxfId="207" priority="206" operator="equal">
      <formula>0</formula>
    </cfRule>
  </conditionalFormatting>
  <conditionalFormatting sqref="AF329:AH332">
    <cfRule type="cellIs" dxfId="206" priority="205" operator="equal">
      <formula>0</formula>
    </cfRule>
  </conditionalFormatting>
  <conditionalFormatting sqref="AF334:AH337">
    <cfRule type="cellIs" dxfId="205" priority="204" operator="equal">
      <formula>0</formula>
    </cfRule>
  </conditionalFormatting>
  <conditionalFormatting sqref="AF340:AH343">
    <cfRule type="cellIs" dxfId="204" priority="203" operator="equal">
      <formula>0</formula>
    </cfRule>
  </conditionalFormatting>
  <conditionalFormatting sqref="AF345:AH348">
    <cfRule type="cellIs" dxfId="203" priority="202" operator="equal">
      <formula>0</formula>
    </cfRule>
  </conditionalFormatting>
  <conditionalFormatting sqref="AF350:AH353">
    <cfRule type="cellIs" dxfId="202" priority="201" operator="equal">
      <formula>0</formula>
    </cfRule>
  </conditionalFormatting>
  <conditionalFormatting sqref="AF355:AH358">
    <cfRule type="cellIs" dxfId="201" priority="200" operator="equal">
      <formula>0</formula>
    </cfRule>
  </conditionalFormatting>
  <conditionalFormatting sqref="AF360:AH363">
    <cfRule type="cellIs" dxfId="200" priority="199" operator="equal">
      <formula>0</formula>
    </cfRule>
  </conditionalFormatting>
  <conditionalFormatting sqref="AF365:AH368">
    <cfRule type="cellIs" dxfId="199" priority="198" operator="equal">
      <formula>0</formula>
    </cfRule>
  </conditionalFormatting>
  <conditionalFormatting sqref="AF370:AH373">
    <cfRule type="cellIs" dxfId="198" priority="197" operator="equal">
      <formula>0</formula>
    </cfRule>
  </conditionalFormatting>
  <conditionalFormatting sqref="AF375:AH378">
    <cfRule type="cellIs" dxfId="197" priority="196" operator="equal">
      <formula>0</formula>
    </cfRule>
  </conditionalFormatting>
  <conditionalFormatting sqref="AF380:AH383">
    <cfRule type="cellIs" dxfId="196" priority="195" operator="equal">
      <formula>0</formula>
    </cfRule>
  </conditionalFormatting>
  <conditionalFormatting sqref="AF385:AH388">
    <cfRule type="cellIs" dxfId="195" priority="194" operator="equal">
      <formula>0</formula>
    </cfRule>
  </conditionalFormatting>
  <conditionalFormatting sqref="AF390:AH393">
    <cfRule type="cellIs" dxfId="194" priority="193" operator="equal">
      <formula>0</formula>
    </cfRule>
  </conditionalFormatting>
  <conditionalFormatting sqref="AF395:AH398">
    <cfRule type="cellIs" dxfId="193" priority="192" operator="equal">
      <formula>0</formula>
    </cfRule>
  </conditionalFormatting>
  <conditionalFormatting sqref="AF400:AH403">
    <cfRule type="cellIs" dxfId="192" priority="191" operator="equal">
      <formula>0</formula>
    </cfRule>
  </conditionalFormatting>
  <conditionalFormatting sqref="AF405:AH408">
    <cfRule type="cellIs" dxfId="191" priority="190" operator="equal">
      <formula>0</formula>
    </cfRule>
  </conditionalFormatting>
  <conditionalFormatting sqref="AF410:AH413">
    <cfRule type="cellIs" dxfId="190" priority="189" operator="equal">
      <formula>0</formula>
    </cfRule>
  </conditionalFormatting>
  <conditionalFormatting sqref="AF415:AH418">
    <cfRule type="cellIs" dxfId="189" priority="188" operator="equal">
      <formula>0</formula>
    </cfRule>
  </conditionalFormatting>
  <conditionalFormatting sqref="AF420:AH423">
    <cfRule type="cellIs" dxfId="188" priority="187" operator="equal">
      <formula>0</formula>
    </cfRule>
  </conditionalFormatting>
  <conditionalFormatting sqref="AF425:AH428">
    <cfRule type="cellIs" dxfId="187" priority="186" operator="equal">
      <formula>0</formula>
    </cfRule>
  </conditionalFormatting>
  <conditionalFormatting sqref="AF430:AH433">
    <cfRule type="cellIs" dxfId="186" priority="185" operator="equal">
      <formula>0</formula>
    </cfRule>
  </conditionalFormatting>
  <conditionalFormatting sqref="AF435:AH438">
    <cfRule type="cellIs" dxfId="185" priority="184" operator="equal">
      <formula>0</formula>
    </cfRule>
  </conditionalFormatting>
  <conditionalFormatting sqref="AF440:AH443">
    <cfRule type="cellIs" dxfId="184" priority="183" operator="equal">
      <formula>0</formula>
    </cfRule>
  </conditionalFormatting>
  <conditionalFormatting sqref="AF445:AH448">
    <cfRule type="cellIs" dxfId="183" priority="182" operator="equal">
      <formula>0</formula>
    </cfRule>
  </conditionalFormatting>
  <conditionalFormatting sqref="AF450:AH453">
    <cfRule type="cellIs" dxfId="182" priority="181" operator="equal">
      <formula>0</formula>
    </cfRule>
  </conditionalFormatting>
  <conditionalFormatting sqref="AF455:AH458">
    <cfRule type="cellIs" dxfId="181" priority="180" operator="equal">
      <formula>0</formula>
    </cfRule>
  </conditionalFormatting>
  <conditionalFormatting sqref="AF460:AH463">
    <cfRule type="cellIs" dxfId="180" priority="179" operator="equal">
      <formula>0</formula>
    </cfRule>
  </conditionalFormatting>
  <conditionalFormatting sqref="AF465:AH468">
    <cfRule type="cellIs" dxfId="179" priority="178" operator="equal">
      <formula>0</formula>
    </cfRule>
  </conditionalFormatting>
  <conditionalFormatting sqref="AF470:AH473">
    <cfRule type="cellIs" dxfId="178" priority="177" operator="equal">
      <formula>0</formula>
    </cfRule>
  </conditionalFormatting>
  <conditionalFormatting sqref="AF475:AH478">
    <cfRule type="cellIs" dxfId="177" priority="176" operator="equal">
      <formula>0</formula>
    </cfRule>
  </conditionalFormatting>
  <conditionalFormatting sqref="AF480:AH483">
    <cfRule type="cellIs" dxfId="176" priority="175" operator="equal">
      <formula>0</formula>
    </cfRule>
  </conditionalFormatting>
  <conditionalFormatting sqref="AF485:AH488">
    <cfRule type="cellIs" dxfId="175" priority="174" operator="equal">
      <formula>0</formula>
    </cfRule>
  </conditionalFormatting>
  <conditionalFormatting sqref="AF490:AH493">
    <cfRule type="cellIs" dxfId="174" priority="173" operator="equal">
      <formula>0</formula>
    </cfRule>
  </conditionalFormatting>
  <conditionalFormatting sqref="AF495:AH498">
    <cfRule type="cellIs" dxfId="173" priority="172" operator="equal">
      <formula>0</formula>
    </cfRule>
  </conditionalFormatting>
  <conditionalFormatting sqref="AF500:AH503">
    <cfRule type="cellIs" dxfId="172" priority="171" operator="equal">
      <formula>0</formula>
    </cfRule>
  </conditionalFormatting>
  <conditionalFormatting sqref="AF505:AH508">
    <cfRule type="cellIs" dxfId="171" priority="170" operator="equal">
      <formula>0</formula>
    </cfRule>
  </conditionalFormatting>
  <conditionalFormatting sqref="AF516:AH519">
    <cfRule type="cellIs" dxfId="170" priority="169" operator="equal">
      <formula>0</formula>
    </cfRule>
  </conditionalFormatting>
  <conditionalFormatting sqref="AF521:AH524">
    <cfRule type="cellIs" dxfId="169" priority="168" operator="equal">
      <formula>0</formula>
    </cfRule>
  </conditionalFormatting>
  <conditionalFormatting sqref="AF527:AH530">
    <cfRule type="cellIs" dxfId="168" priority="167" operator="equal">
      <formula>0</formula>
    </cfRule>
  </conditionalFormatting>
  <conditionalFormatting sqref="AF533:AH536">
    <cfRule type="cellIs" dxfId="167" priority="166" operator="equal">
      <formula>0</formula>
    </cfRule>
  </conditionalFormatting>
  <conditionalFormatting sqref="AF542:AH545">
    <cfRule type="cellIs" dxfId="166" priority="165" operator="equal">
      <formula>0</formula>
    </cfRule>
  </conditionalFormatting>
  <conditionalFormatting sqref="AF548:AF551 AH548:AH551">
    <cfRule type="cellIs" dxfId="165" priority="164" operator="equal">
      <formula>0</formula>
    </cfRule>
  </conditionalFormatting>
  <conditionalFormatting sqref="AF553:AH556">
    <cfRule type="cellIs" dxfId="164" priority="163" operator="equal">
      <formula>0</formula>
    </cfRule>
  </conditionalFormatting>
  <conditionalFormatting sqref="AF558:AH561">
    <cfRule type="cellIs" dxfId="163" priority="162" operator="equal">
      <formula>0</formula>
    </cfRule>
  </conditionalFormatting>
  <conditionalFormatting sqref="AF563:AH566">
    <cfRule type="cellIs" dxfId="162" priority="161" operator="equal">
      <formula>0</formula>
    </cfRule>
  </conditionalFormatting>
  <conditionalFormatting sqref="AF572:AH575">
    <cfRule type="cellIs" dxfId="161" priority="160" operator="equal">
      <formula>0</formula>
    </cfRule>
  </conditionalFormatting>
  <conditionalFormatting sqref="AF577:AH580">
    <cfRule type="cellIs" dxfId="160" priority="159" operator="equal">
      <formula>0</formula>
    </cfRule>
  </conditionalFormatting>
  <conditionalFormatting sqref="AF582:AH585">
    <cfRule type="cellIs" dxfId="159" priority="158" operator="equal">
      <formula>0</formula>
    </cfRule>
  </conditionalFormatting>
  <conditionalFormatting sqref="AF588:AH591">
    <cfRule type="cellIs" dxfId="158" priority="157" operator="equal">
      <formula>0</formula>
    </cfRule>
  </conditionalFormatting>
  <conditionalFormatting sqref="AF593:AH596">
    <cfRule type="cellIs" dxfId="157" priority="156" operator="equal">
      <formula>0</formula>
    </cfRule>
  </conditionalFormatting>
  <conditionalFormatting sqref="A55">
    <cfRule type="duplicateValues" dxfId="156" priority="151"/>
    <cfRule type="duplicateValues" dxfId="155" priority="152"/>
  </conditionalFormatting>
  <conditionalFormatting sqref="A56:A59">
    <cfRule type="duplicateValues" dxfId="154" priority="153"/>
    <cfRule type="duplicateValues" dxfId="153" priority="154"/>
  </conditionalFormatting>
  <conditionalFormatting sqref="A56:A59">
    <cfRule type="duplicateValues" dxfId="152" priority="155" stopIfTrue="1"/>
  </conditionalFormatting>
  <conditionalFormatting sqref="AB56:AD59">
    <cfRule type="cellIs" dxfId="151" priority="150" operator="lessThan">
      <formula>0</formula>
    </cfRule>
  </conditionalFormatting>
  <conditionalFormatting sqref="AF55:AH55">
    <cfRule type="cellIs" dxfId="150" priority="149" operator="equal">
      <formula>0</formula>
    </cfRule>
  </conditionalFormatting>
  <conditionalFormatting sqref="AF56:AH59">
    <cfRule type="cellIs" dxfId="149" priority="148" operator="equal">
      <formula>0</formula>
    </cfRule>
  </conditionalFormatting>
  <conditionalFormatting sqref="A160:A163">
    <cfRule type="duplicateValues" dxfId="148" priority="147" stopIfTrue="1"/>
  </conditionalFormatting>
  <conditionalFormatting sqref="A159">
    <cfRule type="duplicateValues" dxfId="147" priority="145"/>
    <cfRule type="duplicateValues" dxfId="146" priority="146"/>
  </conditionalFormatting>
  <conditionalFormatting sqref="AB160:AD163">
    <cfRule type="cellIs" dxfId="145" priority="144" operator="lessThan">
      <formula>0</formula>
    </cfRule>
  </conditionalFormatting>
  <conditionalFormatting sqref="AF159:AH159">
    <cfRule type="cellIs" dxfId="144" priority="143" operator="equal">
      <formula>0</formula>
    </cfRule>
  </conditionalFormatting>
  <conditionalFormatting sqref="AF160:AH163">
    <cfRule type="cellIs" dxfId="143" priority="142" operator="equal">
      <formula>0</formula>
    </cfRule>
  </conditionalFormatting>
  <conditionalFormatting sqref="A510:A513">
    <cfRule type="duplicateValues" dxfId="142" priority="140"/>
    <cfRule type="duplicateValues" dxfId="141" priority="141"/>
  </conditionalFormatting>
  <conditionalFormatting sqref="A510:A513">
    <cfRule type="duplicateValues" dxfId="140" priority="139" stopIfTrue="1"/>
  </conditionalFormatting>
  <conditionalFormatting sqref="A509">
    <cfRule type="duplicateValues" dxfId="139" priority="137"/>
    <cfRule type="duplicateValues" dxfId="138" priority="138"/>
  </conditionalFormatting>
  <conditionalFormatting sqref="A509">
    <cfRule type="duplicateValues" dxfId="137" priority="136" stopIfTrue="1"/>
  </conditionalFormatting>
  <conditionalFormatting sqref="AB510:AD513">
    <cfRule type="cellIs" dxfId="136" priority="135" operator="lessThan">
      <formula>0</formula>
    </cfRule>
  </conditionalFormatting>
  <conditionalFormatting sqref="AF509:AH509">
    <cfRule type="cellIs" dxfId="135" priority="134" operator="equal">
      <formula>0</formula>
    </cfRule>
  </conditionalFormatting>
  <conditionalFormatting sqref="AF510:AH513">
    <cfRule type="cellIs" dxfId="134" priority="133" operator="equal">
      <formula>0</formula>
    </cfRule>
  </conditionalFormatting>
  <conditionalFormatting sqref="A11">
    <cfRule type="duplicateValues" dxfId="133" priority="4862" stopIfTrue="1"/>
  </conditionalFormatting>
  <conditionalFormatting sqref="AB627:AD629 AB630 AD630">
    <cfRule type="cellIs" dxfId="132" priority="132" operator="lessThan">
      <formula>0</formula>
    </cfRule>
  </conditionalFormatting>
  <conditionalFormatting sqref="AF626:AH626">
    <cfRule type="cellIs" dxfId="131" priority="131" operator="equal">
      <formula>0</formula>
    </cfRule>
  </conditionalFormatting>
  <conditionalFormatting sqref="AF627:AH630">
    <cfRule type="cellIs" dxfId="130" priority="130" operator="equal">
      <formula>0</formula>
    </cfRule>
  </conditionalFormatting>
  <conditionalFormatting sqref="AB637:AD640">
    <cfRule type="cellIs" dxfId="129" priority="129" operator="lessThan">
      <formula>0</formula>
    </cfRule>
  </conditionalFormatting>
  <conditionalFormatting sqref="AB632:AD634 AB635:AC635">
    <cfRule type="cellIs" dxfId="128" priority="128" operator="lessThan">
      <formula>0</formula>
    </cfRule>
  </conditionalFormatting>
  <conditionalFormatting sqref="AF636:AH636">
    <cfRule type="cellIs" dxfId="127" priority="127" operator="equal">
      <formula>0</formula>
    </cfRule>
  </conditionalFormatting>
  <conditionalFormatting sqref="AF631:AH631">
    <cfRule type="cellIs" dxfId="126" priority="126" operator="equal">
      <formula>0</formula>
    </cfRule>
  </conditionalFormatting>
  <conditionalFormatting sqref="AF632:AH635">
    <cfRule type="cellIs" dxfId="125" priority="125" operator="equal">
      <formula>0</formula>
    </cfRule>
  </conditionalFormatting>
  <conditionalFormatting sqref="AF637:AH640">
    <cfRule type="cellIs" dxfId="124" priority="124" operator="equal">
      <formula>0</formula>
    </cfRule>
  </conditionalFormatting>
  <conditionalFormatting sqref="AB642:AD645">
    <cfRule type="cellIs" dxfId="123" priority="123" operator="lessThan">
      <formula>0</formula>
    </cfRule>
  </conditionalFormatting>
  <conditionalFormatting sqref="AB647:AD650">
    <cfRule type="cellIs" dxfId="122" priority="122" operator="lessThan">
      <formula>0</formula>
    </cfRule>
  </conditionalFormatting>
  <conditionalFormatting sqref="AF641:AH641">
    <cfRule type="cellIs" dxfId="121" priority="121" operator="equal">
      <formula>0</formula>
    </cfRule>
  </conditionalFormatting>
  <conditionalFormatting sqref="AF646:AH646">
    <cfRule type="cellIs" dxfId="120" priority="120" operator="equal">
      <formula>0</formula>
    </cfRule>
  </conditionalFormatting>
  <conditionalFormatting sqref="AF642:AH645">
    <cfRule type="cellIs" dxfId="119" priority="119" operator="equal">
      <formula>0</formula>
    </cfRule>
  </conditionalFormatting>
  <conditionalFormatting sqref="AF647:AH650">
    <cfRule type="cellIs" dxfId="118" priority="118" operator="equal">
      <formula>0</formula>
    </cfRule>
  </conditionalFormatting>
  <conditionalFormatting sqref="AB672:AD675">
    <cfRule type="cellIs" dxfId="117" priority="117" operator="lessThan">
      <formula>0</formula>
    </cfRule>
  </conditionalFormatting>
  <conditionalFormatting sqref="AF671:AH671">
    <cfRule type="cellIs" dxfId="116" priority="116" operator="equal">
      <formula>0</formula>
    </cfRule>
  </conditionalFormatting>
  <conditionalFormatting sqref="AF672:AH675">
    <cfRule type="cellIs" dxfId="115" priority="115" operator="equal">
      <formula>0</formula>
    </cfRule>
  </conditionalFormatting>
  <conditionalFormatting sqref="AB686:AD688 AB689:AC689">
    <cfRule type="cellIs" dxfId="114" priority="114" operator="lessThan">
      <formula>0</formula>
    </cfRule>
  </conditionalFormatting>
  <conditionalFormatting sqref="AB691:AD694">
    <cfRule type="cellIs" dxfId="113" priority="113" operator="lessThan">
      <formula>0</formula>
    </cfRule>
  </conditionalFormatting>
  <conditionalFormatting sqref="AB696:AD698 AB699">
    <cfRule type="cellIs" dxfId="112" priority="112" operator="lessThan">
      <formula>0</formula>
    </cfRule>
  </conditionalFormatting>
  <conditionalFormatting sqref="AF685:AH685">
    <cfRule type="cellIs" dxfId="111" priority="111" operator="equal">
      <formula>0</formula>
    </cfRule>
  </conditionalFormatting>
  <conditionalFormatting sqref="AF690:AH690">
    <cfRule type="cellIs" dxfId="110" priority="110" operator="equal">
      <formula>0</formula>
    </cfRule>
  </conditionalFormatting>
  <conditionalFormatting sqref="AF695:AH695">
    <cfRule type="cellIs" dxfId="109" priority="109" operator="equal">
      <formula>0</formula>
    </cfRule>
  </conditionalFormatting>
  <conditionalFormatting sqref="AF686:AH689">
    <cfRule type="cellIs" dxfId="108" priority="108" operator="equal">
      <formula>0</formula>
    </cfRule>
  </conditionalFormatting>
  <conditionalFormatting sqref="AF691:AH694">
    <cfRule type="cellIs" dxfId="107" priority="107" operator="equal">
      <formula>0</formula>
    </cfRule>
  </conditionalFormatting>
  <conditionalFormatting sqref="AF696:AH698 AF699:AG699">
    <cfRule type="cellIs" dxfId="106" priority="106" operator="equal">
      <formula>0</formula>
    </cfRule>
  </conditionalFormatting>
  <conditionalFormatting sqref="AH699">
    <cfRule type="cellIs" dxfId="105" priority="105" operator="equal">
      <formula>0</formula>
    </cfRule>
  </conditionalFormatting>
  <conditionalFormatting sqref="AB701:AD704">
    <cfRule type="cellIs" dxfId="104" priority="104" operator="lessThan">
      <formula>0</formula>
    </cfRule>
  </conditionalFormatting>
  <conditionalFormatting sqref="AF700:AH700">
    <cfRule type="cellIs" dxfId="103" priority="103" operator="equal">
      <formula>0</formula>
    </cfRule>
  </conditionalFormatting>
  <conditionalFormatting sqref="AF701:AH704">
    <cfRule type="cellIs" dxfId="102" priority="102" operator="equal">
      <formula>0</formula>
    </cfRule>
  </conditionalFormatting>
  <conditionalFormatting sqref="AB711:AD714">
    <cfRule type="cellIs" dxfId="101" priority="101" operator="lessThan">
      <formula>0</formula>
    </cfRule>
  </conditionalFormatting>
  <conditionalFormatting sqref="AB716:AD719">
    <cfRule type="cellIs" dxfId="100" priority="100" operator="lessThan">
      <formula>0</formula>
    </cfRule>
  </conditionalFormatting>
  <conditionalFormatting sqref="AF710:AH710">
    <cfRule type="cellIs" dxfId="99" priority="99" operator="equal">
      <formula>0</formula>
    </cfRule>
  </conditionalFormatting>
  <conditionalFormatting sqref="AF715:AH715">
    <cfRule type="cellIs" dxfId="98" priority="98" operator="equal">
      <formula>0</formula>
    </cfRule>
  </conditionalFormatting>
  <conditionalFormatting sqref="AB721:AD721 AB723:AD724 AB722 AD722">
    <cfRule type="cellIs" dxfId="97" priority="97" operator="lessThan">
      <formula>0</formula>
    </cfRule>
  </conditionalFormatting>
  <conditionalFormatting sqref="AF720:AH720">
    <cfRule type="cellIs" dxfId="96" priority="96" operator="equal">
      <formula>0</formula>
    </cfRule>
  </conditionalFormatting>
  <conditionalFormatting sqref="AF711:AH714">
    <cfRule type="cellIs" dxfId="95" priority="95" operator="equal">
      <formula>0</formula>
    </cfRule>
  </conditionalFormatting>
  <conditionalFormatting sqref="AF716:AH719">
    <cfRule type="cellIs" dxfId="94" priority="94" operator="equal">
      <formula>0</formula>
    </cfRule>
  </conditionalFormatting>
  <conditionalFormatting sqref="AF721:AH724">
    <cfRule type="cellIs" dxfId="93" priority="93" operator="equal">
      <formula>0</formula>
    </cfRule>
  </conditionalFormatting>
  <conditionalFormatting sqref="AB743:AD746">
    <cfRule type="cellIs" dxfId="92" priority="92" operator="lessThan">
      <formula>0</formula>
    </cfRule>
  </conditionalFormatting>
  <conditionalFormatting sqref="AB748:AD751">
    <cfRule type="cellIs" dxfId="91" priority="91" operator="lessThan">
      <formula>0</formula>
    </cfRule>
  </conditionalFormatting>
  <conditionalFormatting sqref="AB753:AD756">
    <cfRule type="cellIs" dxfId="90" priority="90" operator="lessThan">
      <formula>0</formula>
    </cfRule>
  </conditionalFormatting>
  <conditionalFormatting sqref="AB758:AD760 AB761 AD761">
    <cfRule type="cellIs" dxfId="89" priority="89" operator="lessThan">
      <formula>0</formula>
    </cfRule>
  </conditionalFormatting>
  <conditionalFormatting sqref="AB763:AD765 AB766 AD766">
    <cfRule type="cellIs" dxfId="88" priority="88" operator="lessThan">
      <formula>0</formula>
    </cfRule>
  </conditionalFormatting>
  <conditionalFormatting sqref="AB768:AD771">
    <cfRule type="cellIs" dxfId="87" priority="87" operator="lessThan">
      <formula>0</formula>
    </cfRule>
  </conditionalFormatting>
  <conditionalFormatting sqref="AB773:AD776">
    <cfRule type="cellIs" dxfId="86" priority="86" operator="lessThan">
      <formula>0</formula>
    </cfRule>
  </conditionalFormatting>
  <conditionalFormatting sqref="AB778:AD780 AB781 AD781">
    <cfRule type="cellIs" dxfId="85" priority="85" operator="lessThan">
      <formula>0</formula>
    </cfRule>
  </conditionalFormatting>
  <conditionalFormatting sqref="AB783:AD785 AB786 AD786">
    <cfRule type="cellIs" dxfId="84" priority="84" operator="lessThan">
      <formula>0</formula>
    </cfRule>
  </conditionalFormatting>
  <conditionalFormatting sqref="AB788:AD791">
    <cfRule type="cellIs" dxfId="83" priority="83" operator="lessThan">
      <formula>0</formula>
    </cfRule>
  </conditionalFormatting>
  <conditionalFormatting sqref="AF742:AH742">
    <cfRule type="cellIs" dxfId="82" priority="82" operator="equal">
      <formula>0</formula>
    </cfRule>
  </conditionalFormatting>
  <conditionalFormatting sqref="AF747:AH747">
    <cfRule type="cellIs" dxfId="81" priority="81" operator="equal">
      <formula>0</formula>
    </cfRule>
  </conditionalFormatting>
  <conditionalFormatting sqref="AF752:AH752">
    <cfRule type="cellIs" dxfId="80" priority="80" operator="equal">
      <formula>0</formula>
    </cfRule>
  </conditionalFormatting>
  <conditionalFormatting sqref="AF757:AH757">
    <cfRule type="cellIs" dxfId="79" priority="79" operator="equal">
      <formula>0</formula>
    </cfRule>
  </conditionalFormatting>
  <conditionalFormatting sqref="AF762:AH762">
    <cfRule type="cellIs" dxfId="78" priority="78" operator="equal">
      <formula>0</formula>
    </cfRule>
  </conditionalFormatting>
  <conditionalFormatting sqref="AF767:AH767">
    <cfRule type="cellIs" dxfId="77" priority="77" operator="equal">
      <formula>0</formula>
    </cfRule>
  </conditionalFormatting>
  <conditionalFormatting sqref="AF772:AH772">
    <cfRule type="cellIs" dxfId="76" priority="76" operator="equal">
      <formula>0</formula>
    </cfRule>
  </conditionalFormatting>
  <conditionalFormatting sqref="AF777:AH777">
    <cfRule type="cellIs" dxfId="75" priority="75" operator="equal">
      <formula>0</formula>
    </cfRule>
  </conditionalFormatting>
  <conditionalFormatting sqref="AF782:AH782">
    <cfRule type="cellIs" dxfId="74" priority="74" operator="equal">
      <formula>0</formula>
    </cfRule>
  </conditionalFormatting>
  <conditionalFormatting sqref="AF787:AH787">
    <cfRule type="cellIs" dxfId="73" priority="73" operator="equal">
      <formula>0</formula>
    </cfRule>
  </conditionalFormatting>
  <conditionalFormatting sqref="AF743:AH746">
    <cfRule type="cellIs" dxfId="72" priority="72" operator="equal">
      <formula>0</formula>
    </cfRule>
  </conditionalFormatting>
  <conditionalFormatting sqref="AF748:AH751">
    <cfRule type="cellIs" dxfId="71" priority="71" operator="equal">
      <formula>0</formula>
    </cfRule>
  </conditionalFormatting>
  <conditionalFormatting sqref="AF753:AH756">
    <cfRule type="cellIs" dxfId="70" priority="70" operator="equal">
      <formula>0</formula>
    </cfRule>
  </conditionalFormatting>
  <conditionalFormatting sqref="AF758:AH761">
    <cfRule type="cellIs" dxfId="69" priority="69" operator="equal">
      <formula>0</formula>
    </cfRule>
  </conditionalFormatting>
  <conditionalFormatting sqref="AF763:AH766">
    <cfRule type="cellIs" dxfId="68" priority="68" operator="equal">
      <formula>0</formula>
    </cfRule>
  </conditionalFormatting>
  <conditionalFormatting sqref="AF768:AH771">
    <cfRule type="cellIs" dxfId="67" priority="67" operator="equal">
      <formula>0</formula>
    </cfRule>
  </conditionalFormatting>
  <conditionalFormatting sqref="AF773:AH776">
    <cfRule type="cellIs" dxfId="66" priority="66" operator="equal">
      <formula>0</formula>
    </cfRule>
  </conditionalFormatting>
  <conditionalFormatting sqref="AF778:AH781">
    <cfRule type="cellIs" dxfId="65" priority="65" operator="equal">
      <formula>0</formula>
    </cfRule>
  </conditionalFormatting>
  <conditionalFormatting sqref="AF783:AH786">
    <cfRule type="cellIs" dxfId="64" priority="64" operator="equal">
      <formula>0</formula>
    </cfRule>
  </conditionalFormatting>
  <conditionalFormatting sqref="AF788:AH791">
    <cfRule type="cellIs" dxfId="63" priority="63" operator="equal">
      <formula>0</formula>
    </cfRule>
  </conditionalFormatting>
  <conditionalFormatting sqref="AB849:AD849 AB851:AD852 AC850:AD850">
    <cfRule type="cellIs" dxfId="62" priority="62" operator="lessThan">
      <formula>0</formula>
    </cfRule>
  </conditionalFormatting>
  <conditionalFormatting sqref="AB854:AD854 AB856:AD856 AB855 AB857">
    <cfRule type="cellIs" dxfId="61" priority="61" operator="lessThan">
      <formula>0</formula>
    </cfRule>
  </conditionalFormatting>
  <conditionalFormatting sqref="AB859:AD862">
    <cfRule type="cellIs" dxfId="60" priority="60" operator="lessThan">
      <formula>0</formula>
    </cfRule>
  </conditionalFormatting>
  <conditionalFormatting sqref="AB864:AD866 AC867">
    <cfRule type="cellIs" dxfId="59" priority="59" operator="lessThan">
      <formula>0</formula>
    </cfRule>
  </conditionalFormatting>
  <conditionalFormatting sqref="AF848:AH848">
    <cfRule type="cellIs" dxfId="58" priority="58" operator="equal">
      <formula>0</formula>
    </cfRule>
  </conditionalFormatting>
  <conditionalFormatting sqref="AF853:AH853">
    <cfRule type="cellIs" dxfId="57" priority="57" operator="equal">
      <formula>0</formula>
    </cfRule>
  </conditionalFormatting>
  <conditionalFormatting sqref="AF858:AH858">
    <cfRule type="cellIs" dxfId="56" priority="56" operator="equal">
      <formula>0</formula>
    </cfRule>
  </conditionalFormatting>
  <conditionalFormatting sqref="AF863:AH863">
    <cfRule type="cellIs" dxfId="55" priority="55" operator="equal">
      <formula>0</formula>
    </cfRule>
  </conditionalFormatting>
  <conditionalFormatting sqref="AF849:AH852">
    <cfRule type="cellIs" dxfId="54" priority="54" operator="equal">
      <formula>0</formula>
    </cfRule>
  </conditionalFormatting>
  <conditionalFormatting sqref="AF854:AH857">
    <cfRule type="cellIs" dxfId="53" priority="53" operator="equal">
      <formula>0</formula>
    </cfRule>
  </conditionalFormatting>
  <conditionalFormatting sqref="AF859:AH862">
    <cfRule type="cellIs" dxfId="52" priority="52" operator="equal">
      <formula>0</formula>
    </cfRule>
  </conditionalFormatting>
  <conditionalFormatting sqref="AF864:AH867">
    <cfRule type="cellIs" dxfId="51" priority="51" operator="equal">
      <formula>0</formula>
    </cfRule>
  </conditionalFormatting>
  <conditionalFormatting sqref="AB876:AD878 AB879:AC879">
    <cfRule type="cellIs" dxfId="50" priority="50" operator="lessThan">
      <formula>0</formula>
    </cfRule>
  </conditionalFormatting>
  <conditionalFormatting sqref="AF875:AH875">
    <cfRule type="cellIs" dxfId="49" priority="49" operator="equal">
      <formula>0</formula>
    </cfRule>
  </conditionalFormatting>
  <conditionalFormatting sqref="AF876:AH879">
    <cfRule type="cellIs" dxfId="48" priority="48" operator="equal">
      <formula>0</formula>
    </cfRule>
  </conditionalFormatting>
  <conditionalFormatting sqref="AB887:AD890">
    <cfRule type="cellIs" dxfId="47" priority="47" operator="lessThan">
      <formula>0</formula>
    </cfRule>
  </conditionalFormatting>
  <conditionalFormatting sqref="AF886:AH886">
    <cfRule type="cellIs" dxfId="46" priority="46" operator="equal">
      <formula>0</formula>
    </cfRule>
  </conditionalFormatting>
  <conditionalFormatting sqref="AF887:AH890">
    <cfRule type="cellIs" dxfId="45" priority="45" operator="equal">
      <formula>0</formula>
    </cfRule>
  </conditionalFormatting>
  <conditionalFormatting sqref="AB896:AD897 AB899 AB898:AC898 AD899">
    <cfRule type="cellIs" dxfId="44" priority="44" operator="lessThan">
      <formula>0</formula>
    </cfRule>
  </conditionalFormatting>
  <conditionalFormatting sqref="AB901:AD903 AB904 AD904">
    <cfRule type="cellIs" dxfId="43" priority="43" operator="lessThan">
      <formula>0</formula>
    </cfRule>
  </conditionalFormatting>
  <conditionalFormatting sqref="AB906:AD906 AB908:AD909 AB907:AC907">
    <cfRule type="cellIs" dxfId="42" priority="42" operator="lessThan">
      <formula>0</formula>
    </cfRule>
  </conditionalFormatting>
  <conditionalFormatting sqref="AF895:AH895">
    <cfRule type="cellIs" dxfId="41" priority="41" operator="equal">
      <formula>0</formula>
    </cfRule>
  </conditionalFormatting>
  <conditionalFormatting sqref="AF900:AH900">
    <cfRule type="cellIs" dxfId="40" priority="40" operator="equal">
      <formula>0</formula>
    </cfRule>
  </conditionalFormatting>
  <conditionalFormatting sqref="AF905:AH905">
    <cfRule type="cellIs" dxfId="39" priority="39" operator="equal">
      <formula>0</formula>
    </cfRule>
  </conditionalFormatting>
  <conditionalFormatting sqref="AF896:AH899">
    <cfRule type="cellIs" dxfId="38" priority="38" operator="equal">
      <formula>0</formula>
    </cfRule>
  </conditionalFormatting>
  <conditionalFormatting sqref="AF901:AH904">
    <cfRule type="cellIs" dxfId="37" priority="37" operator="equal">
      <formula>0</formula>
    </cfRule>
  </conditionalFormatting>
  <conditionalFormatting sqref="AF906:AH909">
    <cfRule type="cellIs" dxfId="36" priority="36" operator="equal">
      <formula>0</formula>
    </cfRule>
  </conditionalFormatting>
  <conditionalFormatting sqref="AB927:AD929 AB930 AD930">
    <cfRule type="cellIs" dxfId="35" priority="35" operator="lessThan">
      <formula>0</formula>
    </cfRule>
  </conditionalFormatting>
  <conditionalFormatting sqref="AB932:AD935">
    <cfRule type="cellIs" dxfId="34" priority="34" operator="lessThan">
      <formula>0</formula>
    </cfRule>
  </conditionalFormatting>
  <conditionalFormatting sqref="AF926:AH926">
    <cfRule type="cellIs" dxfId="33" priority="33" operator="equal">
      <formula>0</formula>
    </cfRule>
  </conditionalFormatting>
  <conditionalFormatting sqref="AF931:AH931">
    <cfRule type="cellIs" dxfId="32" priority="32" operator="equal">
      <formula>0</formula>
    </cfRule>
  </conditionalFormatting>
  <conditionalFormatting sqref="AF932:AH935 AF927:AH930">
    <cfRule type="cellIs" dxfId="31" priority="31" operator="equal">
      <formula>0</formula>
    </cfRule>
  </conditionalFormatting>
  <conditionalFormatting sqref="AB941:AD944">
    <cfRule type="cellIs" dxfId="30" priority="30" operator="lessThan">
      <formula>0</formula>
    </cfRule>
  </conditionalFormatting>
  <conditionalFormatting sqref="AF940:AH940">
    <cfRule type="cellIs" dxfId="29" priority="29" operator="equal">
      <formula>0</formula>
    </cfRule>
  </conditionalFormatting>
  <conditionalFormatting sqref="AF941:AH944">
    <cfRule type="cellIs" dxfId="28" priority="28" operator="equal">
      <formula>0</formula>
    </cfRule>
  </conditionalFormatting>
  <conditionalFormatting sqref="AB954:AD957">
    <cfRule type="cellIs" dxfId="27" priority="27" operator="lessThan">
      <formula>0</formula>
    </cfRule>
  </conditionalFormatting>
  <conditionalFormatting sqref="AB959:AD962">
    <cfRule type="cellIs" dxfId="26" priority="26" operator="lessThan">
      <formula>0</formula>
    </cfRule>
  </conditionalFormatting>
  <conditionalFormatting sqref="AB964:AD967">
    <cfRule type="cellIs" dxfId="25" priority="25" operator="lessThan">
      <formula>0</formula>
    </cfRule>
  </conditionalFormatting>
  <conditionalFormatting sqref="AF953:AH953">
    <cfRule type="cellIs" dxfId="24" priority="24" operator="equal">
      <formula>0</formula>
    </cfRule>
  </conditionalFormatting>
  <conditionalFormatting sqref="AF958:AH958">
    <cfRule type="cellIs" dxfId="23" priority="23" operator="equal">
      <formula>0</formula>
    </cfRule>
  </conditionalFormatting>
  <conditionalFormatting sqref="AF963:AH963">
    <cfRule type="cellIs" dxfId="22" priority="22" operator="equal">
      <formula>0</formula>
    </cfRule>
  </conditionalFormatting>
  <conditionalFormatting sqref="AF954:AH957">
    <cfRule type="cellIs" dxfId="21" priority="21" operator="equal">
      <formula>0</formula>
    </cfRule>
  </conditionalFormatting>
  <conditionalFormatting sqref="AF959:AH962">
    <cfRule type="cellIs" dxfId="20" priority="20" operator="equal">
      <formula>0</formula>
    </cfRule>
  </conditionalFormatting>
  <conditionalFormatting sqref="AF964:AH967">
    <cfRule type="cellIs" dxfId="19" priority="19" operator="equal">
      <formula>0</formula>
    </cfRule>
  </conditionalFormatting>
  <conditionalFormatting sqref="AB969:AD972">
    <cfRule type="cellIs" dxfId="18" priority="18" operator="lessThan">
      <formula>0</formula>
    </cfRule>
  </conditionalFormatting>
  <conditionalFormatting sqref="AB974:AD977">
    <cfRule type="cellIs" dxfId="17" priority="17" operator="lessThan">
      <formula>0</formula>
    </cfRule>
  </conditionalFormatting>
  <conditionalFormatting sqref="AB979:AD982">
    <cfRule type="cellIs" dxfId="16" priority="16" operator="lessThan">
      <formula>0</formula>
    </cfRule>
  </conditionalFormatting>
  <conditionalFormatting sqref="AF968:AH968">
    <cfRule type="cellIs" dxfId="15" priority="15" operator="equal">
      <formula>0</formula>
    </cfRule>
  </conditionalFormatting>
  <conditionalFormatting sqref="AF973:AH973">
    <cfRule type="cellIs" dxfId="14" priority="14" operator="equal">
      <formula>0</formula>
    </cfRule>
  </conditionalFormatting>
  <conditionalFormatting sqref="AF978:AH978">
    <cfRule type="cellIs" dxfId="13" priority="13" operator="equal">
      <formula>0</formula>
    </cfRule>
  </conditionalFormatting>
  <conditionalFormatting sqref="AF969:AH972">
    <cfRule type="cellIs" dxfId="12" priority="12" operator="equal">
      <formula>0</formula>
    </cfRule>
  </conditionalFormatting>
  <conditionalFormatting sqref="AF974:AH977">
    <cfRule type="cellIs" dxfId="11" priority="11" operator="equal">
      <formula>0</formula>
    </cfRule>
  </conditionalFormatting>
  <conditionalFormatting sqref="AF979:AH982">
    <cfRule type="cellIs" dxfId="10" priority="10" operator="equal">
      <formula>0</formula>
    </cfRule>
  </conditionalFormatting>
  <conditionalFormatting sqref="AB1005:AD1005 AB1007:AD1007 AB1006:AC1006 AB1008:AC1008">
    <cfRule type="cellIs" dxfId="9" priority="9" operator="lessThan">
      <formula>0</formula>
    </cfRule>
  </conditionalFormatting>
  <conditionalFormatting sqref="AB1010:AD1013">
    <cfRule type="cellIs" dxfId="8" priority="8" operator="lessThan">
      <formula>0</formula>
    </cfRule>
  </conditionalFormatting>
  <conditionalFormatting sqref="AF1004:AH1004">
    <cfRule type="cellIs" dxfId="7" priority="7" operator="equal">
      <formula>0</formula>
    </cfRule>
  </conditionalFormatting>
  <conditionalFormatting sqref="AF1009:AH1009">
    <cfRule type="cellIs" dxfId="6" priority="6" operator="equal">
      <formula>0</formula>
    </cfRule>
  </conditionalFormatting>
  <conditionalFormatting sqref="AF1005:AH1008">
    <cfRule type="cellIs" dxfId="5" priority="5" operator="equal">
      <formula>0</formula>
    </cfRule>
  </conditionalFormatting>
  <conditionalFormatting sqref="AF1010:AH1013">
    <cfRule type="cellIs" dxfId="4" priority="4" operator="equal">
      <formula>0</formula>
    </cfRule>
  </conditionalFormatting>
  <conditionalFormatting sqref="A891 A1:A5 A597 A875:A879 A895:A899 A926:A930 A1004:A1008 A983:A987 A950:A951 A636:A640 A936 A622:A624 A684:A694 A1024:A65193 A993:A997 A9:A10">
    <cfRule type="duplicateValues" dxfId="3" priority="4863" stopIfTrue="1"/>
  </conditionalFormatting>
  <conditionalFormatting sqref="A920:A924">
    <cfRule type="duplicateValues" dxfId="2" priority="1"/>
    <cfRule type="duplicateValues" dxfId="1" priority="2"/>
  </conditionalFormatting>
  <conditionalFormatting sqref="A920:A924">
    <cfRule type="duplicateValues" dxfId="0" priority="3" stopIfTrue="1"/>
  </conditionalFormatting>
  <pageMargins left="0.19685039370078741" right="0.19685039370078741" top="0.59055118110236227" bottom="0.19685039370078741" header="0.19685039370078741" footer="0.19685039370078741"/>
  <pageSetup paperSize="8"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election activeCell="G26" sqref="G26"/>
    </sheetView>
  </sheetViews>
  <sheetFormatPr defaultRowHeight="12.75" x14ac:dyDescent="0.2"/>
  <cols>
    <col min="1" max="16384" width="9.140625" style="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ОтчетДЭР</vt:lpstr>
      <vt:lpstr>Лист1</vt:lpstr>
      <vt:lpstr>ОтчетДЭР!Заголовки_для_печати</vt:lpstr>
      <vt:lpstr>ОтчетДЭР!Область_печати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Александра Щербуха</dc:creator>
  <cp:lastModifiedBy>Бабий Светлана Геннадьевна</cp:lastModifiedBy>
  <cp:lastPrinted>2021-02-04T12:35:38Z</cp:lastPrinted>
  <dcterms:created xsi:type="dcterms:W3CDTF">2019-03-13T07:01:55Z</dcterms:created>
  <dcterms:modified xsi:type="dcterms:W3CDTF">2021-02-09T07:19:14Z</dcterms:modified>
</cp:coreProperties>
</file>