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abiy\Desktop\2019 год\ОТЧЕТЫ ОАИП\ГОДОВОЙ 2019\"/>
    </mc:Choice>
  </mc:AlternateContent>
  <bookViews>
    <workbookView xWindow="-1470" yWindow="1005" windowWidth="20610" windowHeight="11025"/>
  </bookViews>
  <sheets>
    <sheet name="ОтчетДЭР" sheetId="1" r:id="rId1"/>
  </sheets>
  <externalReferences>
    <externalReference r:id="rId2"/>
    <externalReference r:id="rId3"/>
  </externalReferences>
  <definedNames>
    <definedName name="_xlnm._FilterDatabase" localSheetId="0" hidden="1">ОтчетДЭР!$A$9:$AJ$1169</definedName>
    <definedName name="АннаХК_">#REF!</definedName>
    <definedName name="_xlnm.Print_Titles" localSheetId="0">ОтчетДЭР!$5:$9</definedName>
    <definedName name="НовохоперскШкола">[1]РЕЕСТР!#REF!</definedName>
    <definedName name="_xlnm.Print_Area" localSheetId="0">ОтчетДЭР!$A$1:$AJ$1191</definedName>
  </definedNames>
  <calcPr calcId="152511"/>
</workbook>
</file>

<file path=xl/calcChain.xml><?xml version="1.0" encoding="utf-8"?>
<calcChain xmlns="http://schemas.openxmlformats.org/spreadsheetml/2006/main">
  <c r="P802" i="1" l="1"/>
  <c r="AW11" i="1"/>
  <c r="AW12" i="1"/>
  <c r="AW13" i="1"/>
  <c r="AW14" i="1"/>
  <c r="AW15" i="1"/>
  <c r="AW124" i="1"/>
  <c r="AW125" i="1"/>
  <c r="AW126" i="1"/>
  <c r="AW127" i="1"/>
  <c r="AW128" i="1"/>
  <c r="AW129" i="1"/>
  <c r="AW143" i="1"/>
  <c r="AW144" i="1"/>
  <c r="AW145"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4" i="1"/>
  <c r="AW205" i="1"/>
  <c r="AW206" i="1"/>
  <c r="AW207" i="1"/>
  <c r="AW208" i="1"/>
  <c r="AW209" i="1"/>
  <c r="AW234" i="1"/>
  <c r="AW247" i="1"/>
  <c r="AW248" i="1"/>
  <c r="AW282" i="1"/>
  <c r="AW283" i="1"/>
  <c r="AW293" i="1"/>
  <c r="AW313" i="1"/>
  <c r="AW314" i="1"/>
  <c r="AW335" i="1"/>
  <c r="AW336" i="1"/>
  <c r="AW356" i="1"/>
  <c r="AW385" i="1"/>
  <c r="AW386" i="1"/>
  <c r="AW395" i="1"/>
  <c r="AW396" i="1"/>
  <c r="AW397" i="1"/>
  <c r="AW398" i="1"/>
  <c r="AW399" i="1"/>
  <c r="AW400" i="1"/>
  <c r="AW415" i="1"/>
  <c r="AW416" i="1"/>
  <c r="AW449" i="1"/>
  <c r="AW450" i="1"/>
  <c r="AW465" i="1"/>
  <c r="AW466" i="1"/>
  <c r="AW467" i="1"/>
  <c r="AW468" i="1"/>
  <c r="AW469" i="1"/>
  <c r="AW470" i="1"/>
  <c r="AW471" i="1"/>
  <c r="AW472" i="1"/>
  <c r="AW473" i="1"/>
  <c r="AW474" i="1"/>
  <c r="AW475" i="1"/>
  <c r="AW476" i="1"/>
  <c r="AW477" i="1"/>
  <c r="AW478" i="1"/>
  <c r="AW479" i="1"/>
  <c r="AW480" i="1"/>
  <c r="AW481" i="1"/>
  <c r="AW482" i="1"/>
  <c r="AW483" i="1"/>
  <c r="AW484" i="1"/>
  <c r="AW485" i="1"/>
  <c r="AW486" i="1"/>
  <c r="AW487" i="1"/>
  <c r="AW488" i="1"/>
  <c r="AW489" i="1"/>
  <c r="AW490" i="1"/>
  <c r="AW491" i="1"/>
  <c r="AW492" i="1"/>
  <c r="AW493" i="1"/>
  <c r="AW494" i="1"/>
  <c r="AW495" i="1"/>
  <c r="AW496" i="1"/>
  <c r="AW497" i="1"/>
  <c r="AW498" i="1"/>
  <c r="AW499" i="1"/>
  <c r="AW500" i="1"/>
  <c r="AW501" i="1"/>
  <c r="AW502" i="1"/>
  <c r="AW503" i="1"/>
  <c r="AW504" i="1"/>
  <c r="AW505" i="1"/>
  <c r="AW506" i="1"/>
  <c r="AW514" i="1"/>
  <c r="AW515" i="1"/>
  <c r="AW516" i="1"/>
  <c r="AW534" i="1"/>
  <c r="AW535" i="1"/>
  <c r="AW536" i="1"/>
  <c r="AW551" i="1"/>
  <c r="AW561" i="1"/>
  <c r="AW562" i="1"/>
  <c r="AW563" i="1"/>
  <c r="AW564" i="1"/>
  <c r="AW565" i="1"/>
  <c r="AW566" i="1"/>
  <c r="AW567" i="1"/>
  <c r="AW568" i="1"/>
  <c r="AW569" i="1"/>
  <c r="AW570" i="1"/>
  <c r="AW571" i="1"/>
  <c r="AW572" i="1"/>
  <c r="AW573" i="1"/>
  <c r="AW574" i="1"/>
  <c r="AW575" i="1"/>
  <c r="AW576" i="1"/>
  <c r="AW577" i="1"/>
  <c r="AW578" i="1"/>
  <c r="AW611" i="1"/>
  <c r="AW612" i="1"/>
  <c r="AW613" i="1"/>
  <c r="AW615" i="1"/>
  <c r="AW616" i="1"/>
  <c r="AW617" i="1"/>
  <c r="AW618" i="1"/>
  <c r="AW619" i="1"/>
  <c r="AW620" i="1"/>
  <c r="AW621" i="1"/>
  <c r="AW622" i="1"/>
  <c r="AW623" i="1"/>
  <c r="AW624" i="1"/>
  <c r="AW625" i="1"/>
  <c r="AW626" i="1"/>
  <c r="AW627" i="1"/>
  <c r="AW628" i="1"/>
  <c r="AW629" i="1"/>
  <c r="AW630" i="1"/>
  <c r="AW631" i="1"/>
  <c r="AW632" i="1"/>
  <c r="AW633" i="1"/>
  <c r="AW637" i="1"/>
  <c r="AW638" i="1"/>
  <c r="AW639" i="1"/>
  <c r="AW640" i="1"/>
  <c r="AW641" i="1"/>
  <c r="AW642" i="1"/>
  <c r="AW643" i="1"/>
  <c r="AW644" i="1"/>
  <c r="AW645" i="1"/>
  <c r="AW646" i="1"/>
  <c r="AW647" i="1"/>
  <c r="AW648" i="1"/>
  <c r="AW649" i="1"/>
  <c r="AW650" i="1"/>
  <c r="AW651" i="1"/>
  <c r="AW652" i="1"/>
  <c r="AW653" i="1"/>
  <c r="AW654" i="1"/>
  <c r="AW655" i="1"/>
  <c r="AW656" i="1"/>
  <c r="AW657" i="1"/>
  <c r="AW658" i="1"/>
  <c r="AW659" i="1"/>
  <c r="AW660" i="1"/>
  <c r="AW661" i="1"/>
  <c r="AW662" i="1"/>
  <c r="AW663" i="1"/>
  <c r="AW664" i="1"/>
  <c r="AW665" i="1"/>
  <c r="AW667" i="1"/>
  <c r="AW669" i="1"/>
  <c r="AW670" i="1"/>
  <c r="AW672" i="1"/>
  <c r="AW674" i="1"/>
  <c r="AW675" i="1"/>
  <c r="AW677" i="1"/>
  <c r="AW679" i="1"/>
  <c r="AW680" i="1"/>
  <c r="AW681" i="1"/>
  <c r="AW682" i="1"/>
  <c r="AW683" i="1"/>
  <c r="AW684" i="1"/>
  <c r="AW685" i="1"/>
  <c r="AW686" i="1"/>
  <c r="AW687" i="1"/>
  <c r="AW688" i="1"/>
  <c r="AW689" i="1"/>
  <c r="AW690" i="1"/>
  <c r="AW691" i="1"/>
  <c r="AW692" i="1"/>
  <c r="AW693" i="1"/>
  <c r="AW694" i="1"/>
  <c r="AW695" i="1"/>
  <c r="AW696" i="1"/>
  <c r="AW697" i="1"/>
  <c r="AW698" i="1"/>
  <c r="AW699" i="1"/>
  <c r="AW700" i="1"/>
  <c r="AW701" i="1"/>
  <c r="AW702" i="1"/>
  <c r="AW703" i="1"/>
  <c r="AW704" i="1"/>
  <c r="AW705" i="1"/>
  <c r="AW706" i="1"/>
  <c r="AW707" i="1"/>
  <c r="AW709" i="1"/>
  <c r="AW711" i="1"/>
  <c r="AW712" i="1"/>
  <c r="AW713" i="1"/>
  <c r="AW714" i="1"/>
  <c r="AW715" i="1"/>
  <c r="AW716" i="1"/>
  <c r="AW717" i="1"/>
  <c r="AW718" i="1"/>
  <c r="AW719" i="1"/>
  <c r="AW720" i="1"/>
  <c r="AW722" i="1"/>
  <c r="AW723" i="1"/>
  <c r="AW724" i="1"/>
  <c r="AW725" i="1"/>
  <c r="AW727" i="1"/>
  <c r="AW728" i="1"/>
  <c r="AW729" i="1"/>
  <c r="AW730" i="1"/>
  <c r="AW732" i="1"/>
  <c r="AW733" i="1"/>
  <c r="AW734" i="1"/>
  <c r="AW735" i="1"/>
  <c r="AW737" i="1"/>
  <c r="AW738" i="1"/>
  <c r="AW739" i="1"/>
  <c r="AW740" i="1"/>
  <c r="AW741" i="1"/>
  <c r="AW742" i="1"/>
  <c r="AW743" i="1"/>
  <c r="AW744" i="1"/>
  <c r="AW745" i="1"/>
  <c r="AW747" i="1"/>
  <c r="AW748" i="1"/>
  <c r="AW749" i="1"/>
  <c r="AW750" i="1"/>
  <c r="AW752" i="1"/>
  <c r="AW753" i="1"/>
  <c r="AW754" i="1"/>
  <c r="AW755" i="1"/>
  <c r="AW756" i="1"/>
  <c r="AW757" i="1"/>
  <c r="AW758" i="1"/>
  <c r="AW759" i="1"/>
  <c r="AW760" i="1"/>
  <c r="AW761" i="1"/>
  <c r="AW762" i="1"/>
  <c r="AW763" i="1"/>
  <c r="AW764" i="1"/>
  <c r="AW765" i="1"/>
  <c r="AW766" i="1"/>
  <c r="AW767" i="1"/>
  <c r="AW768" i="1"/>
  <c r="AW769" i="1"/>
  <c r="AW770" i="1"/>
  <c r="AW771" i="1"/>
  <c r="AW772" i="1"/>
  <c r="AW773" i="1"/>
  <c r="AW774" i="1"/>
  <c r="AW775" i="1"/>
  <c r="AW776" i="1"/>
  <c r="AW777" i="1"/>
  <c r="AW778" i="1"/>
  <c r="AW779" i="1"/>
  <c r="AW780" i="1"/>
  <c r="AW781" i="1"/>
  <c r="AW782" i="1"/>
  <c r="AW783" i="1"/>
  <c r="AW784" i="1"/>
  <c r="AW785" i="1"/>
  <c r="AW786" i="1"/>
  <c r="AW787" i="1"/>
  <c r="AW788" i="1"/>
  <c r="AW789" i="1"/>
  <c r="AW790" i="1"/>
  <c r="AW791" i="1"/>
  <c r="AW792" i="1"/>
  <c r="AW793" i="1"/>
  <c r="AW794" i="1"/>
  <c r="AW795" i="1"/>
  <c r="AW796" i="1"/>
  <c r="AW797" i="1"/>
  <c r="AW798" i="1"/>
  <c r="AW799" i="1"/>
  <c r="AW800" i="1"/>
  <c r="AW801" i="1"/>
  <c r="AW802" i="1"/>
  <c r="AW804" i="1"/>
  <c r="AW805" i="1"/>
  <c r="AW806" i="1"/>
  <c r="AW807" i="1"/>
  <c r="AW808" i="1"/>
  <c r="AW809" i="1"/>
  <c r="AW810" i="1"/>
  <c r="AW811" i="1"/>
  <c r="AW812" i="1"/>
  <c r="AW813" i="1"/>
  <c r="AW814" i="1"/>
  <c r="AW815" i="1"/>
  <c r="AW816" i="1"/>
  <c r="AW817" i="1"/>
  <c r="AW818" i="1"/>
  <c r="AW819" i="1"/>
  <c r="AW820" i="1"/>
  <c r="AW821" i="1"/>
  <c r="AW822" i="1"/>
  <c r="AW823" i="1"/>
  <c r="AW824" i="1"/>
  <c r="AW825" i="1"/>
  <c r="AW826" i="1"/>
  <c r="AW827" i="1"/>
  <c r="AW828" i="1"/>
  <c r="AW829" i="1"/>
  <c r="AW830" i="1"/>
  <c r="AW831" i="1"/>
  <c r="AW832" i="1"/>
  <c r="AW833" i="1"/>
  <c r="AW834" i="1"/>
  <c r="AW835" i="1"/>
  <c r="AW837" i="1"/>
  <c r="AW839" i="1"/>
  <c r="AW840" i="1"/>
  <c r="AW842" i="1"/>
  <c r="AW844" i="1"/>
  <c r="AW845" i="1"/>
  <c r="AW846" i="1"/>
  <c r="AW847" i="1"/>
  <c r="AW849" i="1"/>
  <c r="AW850" i="1"/>
  <c r="AW851" i="1"/>
  <c r="AW852" i="1"/>
  <c r="AW854" i="1"/>
  <c r="AW855" i="1"/>
  <c r="AW856" i="1"/>
  <c r="AW857" i="1"/>
  <c r="AW858" i="1"/>
  <c r="AW859" i="1"/>
  <c r="AW860" i="1"/>
  <c r="AW861" i="1"/>
  <c r="AW862" i="1"/>
  <c r="AW863" i="1"/>
  <c r="AW864" i="1"/>
  <c r="AW865" i="1"/>
  <c r="AW866" i="1"/>
  <c r="AW867" i="1"/>
  <c r="AW868" i="1"/>
  <c r="AW869" i="1"/>
  <c r="AW870" i="1"/>
  <c r="AW871" i="1"/>
  <c r="AW872" i="1"/>
  <c r="AW873" i="1"/>
  <c r="AW874" i="1"/>
  <c r="AW875" i="1"/>
  <c r="AW876" i="1"/>
  <c r="AW877" i="1"/>
  <c r="AW878" i="1"/>
  <c r="AW879" i="1"/>
  <c r="AW880" i="1"/>
  <c r="AW881" i="1"/>
  <c r="AW882" i="1"/>
  <c r="AW883" i="1"/>
  <c r="AW884" i="1"/>
  <c r="AW885" i="1"/>
  <c r="AW886" i="1"/>
  <c r="AW887" i="1"/>
  <c r="AW888" i="1"/>
  <c r="AW889" i="1"/>
  <c r="AW890" i="1"/>
  <c r="AW891" i="1"/>
  <c r="AW892" i="1"/>
  <c r="AW893" i="1"/>
  <c r="AW894" i="1"/>
  <c r="AW895" i="1"/>
  <c r="AW896" i="1"/>
  <c r="AW897" i="1"/>
  <c r="AW898" i="1"/>
  <c r="AW899" i="1"/>
  <c r="AW900" i="1"/>
  <c r="AW901" i="1"/>
  <c r="AW902" i="1"/>
  <c r="AW903" i="1"/>
  <c r="AW904" i="1"/>
  <c r="AW905" i="1"/>
  <c r="AW906" i="1"/>
  <c r="AW907" i="1"/>
  <c r="AW908" i="1"/>
  <c r="AW909" i="1"/>
  <c r="AW910" i="1"/>
  <c r="AW911" i="1"/>
  <c r="AW912" i="1"/>
  <c r="AW913" i="1"/>
  <c r="AW914" i="1"/>
  <c r="AW917" i="1"/>
  <c r="AW918" i="1"/>
  <c r="AW919" i="1"/>
  <c r="AW923" i="1"/>
  <c r="AW924" i="1"/>
  <c r="AW927" i="1"/>
  <c r="AW928" i="1"/>
  <c r="AW929" i="1"/>
  <c r="AW931" i="1"/>
  <c r="AW932" i="1"/>
  <c r="AW933" i="1"/>
  <c r="AW934" i="1"/>
  <c r="AW938" i="1"/>
  <c r="AW939" i="1"/>
  <c r="AW940" i="1"/>
  <c r="AW941" i="1"/>
  <c r="AW942" i="1"/>
  <c r="AW943" i="1"/>
  <c r="AW944" i="1"/>
  <c r="AW945" i="1"/>
  <c r="AW946" i="1"/>
  <c r="AW947" i="1"/>
  <c r="AW948" i="1"/>
  <c r="AW949" i="1"/>
  <c r="AW950" i="1"/>
  <c r="AW951" i="1"/>
  <c r="AW952" i="1"/>
  <c r="AW953" i="1"/>
  <c r="AW957" i="1"/>
  <c r="AW958" i="1"/>
  <c r="AW961" i="1"/>
  <c r="AW962" i="1"/>
  <c r="AW963" i="1"/>
  <c r="AW965" i="1"/>
  <c r="AW966" i="1"/>
  <c r="AW967" i="1"/>
  <c r="AW968" i="1"/>
  <c r="AW969" i="1"/>
  <c r="AW972" i="1"/>
  <c r="AW973" i="1"/>
  <c r="AW976" i="1"/>
  <c r="AW977" i="1"/>
  <c r="AW978" i="1"/>
  <c r="AW981" i="1"/>
  <c r="AW982" i="1"/>
  <c r="AW983" i="1"/>
  <c r="AW984" i="1"/>
  <c r="AW985" i="1"/>
  <c r="AW986" i="1"/>
  <c r="AW987" i="1"/>
  <c r="AW988" i="1"/>
  <c r="AW991" i="1"/>
  <c r="AW992" i="1"/>
  <c r="AW993" i="1"/>
  <c r="AW996" i="1"/>
  <c r="AW997" i="1"/>
  <c r="AW998" i="1"/>
  <c r="AW1001" i="1"/>
  <c r="AW1002" i="1"/>
  <c r="AW1003" i="1"/>
  <c r="AW1006" i="1"/>
  <c r="AW1007" i="1"/>
  <c r="AW1008" i="1"/>
  <c r="AW1011" i="1"/>
  <c r="AW1012" i="1"/>
  <c r="AW1013" i="1"/>
  <c r="AW1016" i="1"/>
  <c r="AW1017" i="1"/>
  <c r="AW1018" i="1"/>
  <c r="AW1021" i="1"/>
  <c r="AW1022" i="1"/>
  <c r="AW1023" i="1"/>
  <c r="AW1026" i="1"/>
  <c r="AW1027" i="1"/>
  <c r="AW1028" i="1"/>
  <c r="AW1031" i="1"/>
  <c r="AW1032" i="1"/>
  <c r="AW1033" i="1"/>
  <c r="AW1036" i="1"/>
  <c r="AW1037" i="1"/>
  <c r="AW1038" i="1"/>
  <c r="AW1041" i="1"/>
  <c r="AW1042" i="1"/>
  <c r="AW1043" i="1"/>
  <c r="AW1046" i="1"/>
  <c r="AW1047" i="1"/>
  <c r="AW1048" i="1"/>
  <c r="AW1051" i="1"/>
  <c r="AW1052" i="1"/>
  <c r="AW1053" i="1"/>
  <c r="AW1056" i="1"/>
  <c r="AW1057" i="1"/>
  <c r="AW1058" i="1"/>
  <c r="AW1059" i="1"/>
  <c r="AW1060" i="1"/>
  <c r="AW1061" i="1"/>
  <c r="AW1062" i="1"/>
  <c r="AW1063" i="1"/>
  <c r="AW1064" i="1"/>
  <c r="AW1065" i="1"/>
  <c r="AW1066" i="1"/>
  <c r="AW1067" i="1"/>
  <c r="AW1068" i="1"/>
  <c r="AW1069" i="1"/>
  <c r="AW1070" i="1"/>
  <c r="AW1071" i="1"/>
  <c r="AW1072" i="1"/>
  <c r="AW1073" i="1"/>
  <c r="AW1074" i="1"/>
  <c r="AW1075" i="1"/>
  <c r="AW1076" i="1"/>
  <c r="AW1077" i="1"/>
  <c r="AW1078" i="1"/>
  <c r="AW1079" i="1"/>
  <c r="AW1080" i="1"/>
  <c r="AW1081" i="1"/>
  <c r="AW1082" i="1"/>
  <c r="AW1083" i="1"/>
  <c r="AW1084" i="1"/>
  <c r="AW1085" i="1"/>
  <c r="AW1086" i="1"/>
  <c r="AW1087" i="1"/>
  <c r="AW1088" i="1"/>
  <c r="AW1089" i="1"/>
  <c r="AW1090" i="1"/>
  <c r="AW1091" i="1"/>
  <c r="AW1092" i="1"/>
  <c r="AW1093" i="1"/>
  <c r="AW1094" i="1"/>
  <c r="AW1095" i="1"/>
  <c r="AW1096" i="1"/>
  <c r="AW1098" i="1"/>
  <c r="AW1099" i="1"/>
  <c r="AW1100" i="1"/>
  <c r="AW1101" i="1"/>
  <c r="AW1103" i="1"/>
  <c r="AW1104" i="1"/>
  <c r="AW1105" i="1"/>
  <c r="AW1106" i="1"/>
  <c r="AW1108" i="1"/>
  <c r="AW1109" i="1"/>
  <c r="AW1110" i="1"/>
  <c r="AW1111" i="1"/>
  <c r="AW1113" i="1"/>
  <c r="AW1114" i="1"/>
  <c r="AW1115" i="1"/>
  <c r="AW1116" i="1"/>
  <c r="AW1118" i="1"/>
  <c r="AW1119" i="1"/>
  <c r="AW1120" i="1"/>
  <c r="AW1121" i="1"/>
  <c r="AW1123" i="1"/>
  <c r="AW1124" i="1"/>
  <c r="AW1125" i="1"/>
  <c r="AW1126" i="1"/>
  <c r="AW1128" i="1"/>
  <c r="AW1129" i="1"/>
  <c r="AW1130" i="1"/>
  <c r="AW1131" i="1"/>
  <c r="AW1133" i="1"/>
  <c r="AW1134" i="1"/>
  <c r="AW1135" i="1"/>
  <c r="AW1136" i="1"/>
  <c r="AW1138" i="1"/>
  <c r="AW1139" i="1"/>
  <c r="AW1140" i="1"/>
  <c r="AW1141" i="1"/>
  <c r="AW1143" i="1"/>
  <c r="AW1144" i="1"/>
  <c r="AW1145" i="1"/>
  <c r="AW1146" i="1"/>
  <c r="AW1148" i="1"/>
  <c r="AW1149" i="1"/>
  <c r="AW1150" i="1"/>
  <c r="AW1151" i="1"/>
  <c r="AW1153" i="1"/>
  <c r="AW1154" i="1"/>
  <c r="AW1155" i="1"/>
  <c r="AW1156" i="1"/>
  <c r="AW1158" i="1"/>
  <c r="AW1159" i="1"/>
  <c r="AW1160" i="1"/>
  <c r="AW1161" i="1"/>
  <c r="AW1162" i="1"/>
  <c r="AW1163" i="1"/>
  <c r="AW1164" i="1"/>
  <c r="AW1165" i="1"/>
  <c r="AW1166" i="1"/>
  <c r="AW1167" i="1"/>
  <c r="AW1168" i="1"/>
  <c r="AW1169" i="1"/>
  <c r="AW1170" i="1"/>
  <c r="AW1171" i="1"/>
  <c r="AW1172" i="1"/>
  <c r="AW1173" i="1"/>
  <c r="AW10" i="1"/>
  <c r="Y1081" i="1" l="1"/>
  <c r="Y808" i="1"/>
  <c r="Y803" i="1"/>
  <c r="Y564" i="1"/>
  <c r="K214" i="1" l="1"/>
  <c r="AG694" i="1" l="1"/>
  <c r="U693" i="1"/>
  <c r="AG684" i="1"/>
  <c r="U683" i="1"/>
  <c r="V628" i="1"/>
  <c r="R632" i="1"/>
  <c r="R628" i="1"/>
  <c r="V749" i="1" l="1"/>
  <c r="Y685" i="1" l="1"/>
  <c r="Z837" i="1"/>
  <c r="Y820" i="1"/>
  <c r="Y790" i="1"/>
  <c r="Y795" i="1"/>
  <c r="Y810" i="1"/>
  <c r="R897" i="1"/>
  <c r="Y665" i="1" l="1"/>
  <c r="S254" i="1"/>
  <c r="T845" i="1" l="1"/>
  <c r="T742" i="1" l="1"/>
  <c r="T737" i="1"/>
  <c r="Y1003" i="1" l="1"/>
  <c r="Y963" i="1"/>
  <c r="S480" i="1"/>
  <c r="Y566" i="1"/>
  <c r="Y541" i="1"/>
  <c r="Y536" i="1"/>
  <c r="Y511" i="1"/>
  <c r="Y506" i="1"/>
  <c r="Y501" i="1"/>
  <c r="Y473" i="1" l="1"/>
  <c r="X810" i="1" l="1"/>
  <c r="X897" i="1" l="1"/>
  <c r="X892" i="1"/>
  <c r="X887" i="1"/>
  <c r="X882" i="1"/>
  <c r="X877" i="1"/>
  <c r="X867" i="1"/>
  <c r="X862" i="1"/>
  <c r="X709" i="1" l="1"/>
  <c r="T707" i="1"/>
  <c r="X707" i="1" s="1"/>
  <c r="X725" i="1" l="1"/>
  <c r="X800" i="1"/>
  <c r="X720" i="1"/>
  <c r="T890" i="1"/>
  <c r="Y460" i="1"/>
  <c r="Y457" i="1"/>
  <c r="Y461" i="1" s="1"/>
  <c r="X857" i="1" l="1"/>
  <c r="X855" i="1" s="1"/>
  <c r="T855" i="1"/>
  <c r="Y1162" i="1" l="1"/>
  <c r="V1160" i="1"/>
  <c r="U1160" i="1"/>
  <c r="U1068" i="1"/>
  <c r="Z1090" i="1"/>
  <c r="Z1091" i="1"/>
  <c r="Y1090" i="1"/>
  <c r="Y1091" i="1"/>
  <c r="V1088" i="1"/>
  <c r="Z1088" i="1" s="1"/>
  <c r="U1088" i="1"/>
  <c r="Y1088" i="1" s="1"/>
  <c r="Z1086" i="1"/>
  <c r="Y1085" i="1"/>
  <c r="Y1086" i="1"/>
  <c r="Y1083" i="1"/>
  <c r="V1085" i="1"/>
  <c r="Z1085" i="1" s="1"/>
  <c r="V1083" i="1"/>
  <c r="Z1083" i="1" s="1"/>
  <c r="U1083" i="1"/>
  <c r="Y1078" i="1"/>
  <c r="V1081" i="1"/>
  <c r="V1078" i="1"/>
  <c r="U1078" i="1"/>
  <c r="R1078" i="1"/>
  <c r="R1081" i="1" s="1"/>
  <c r="Q1078" i="1"/>
  <c r="Q1081" i="1" s="1"/>
  <c r="R1068" i="1"/>
  <c r="Z907" i="1"/>
  <c r="Y907" i="1"/>
  <c r="Z897" i="1"/>
  <c r="Y897" i="1"/>
  <c r="V897" i="1"/>
  <c r="Y892" i="1"/>
  <c r="V892" i="1"/>
  <c r="Z892" i="1" s="1"/>
  <c r="Y887" i="1"/>
  <c r="V887" i="1"/>
  <c r="Z887" i="1" s="1"/>
  <c r="U880" i="1"/>
  <c r="T880" i="1"/>
  <c r="V882" i="1"/>
  <c r="V880" i="1" s="1"/>
  <c r="R880" i="1"/>
  <c r="Y877" i="1"/>
  <c r="V877" i="1"/>
  <c r="Z877" i="1" s="1"/>
  <c r="R875" i="1"/>
  <c r="R865" i="1"/>
  <c r="Y867" i="1"/>
  <c r="V867" i="1"/>
  <c r="Z867" i="1" s="1"/>
  <c r="U860" i="1"/>
  <c r="V862" i="1"/>
  <c r="Z817" i="1"/>
  <c r="Z815" i="1" s="1"/>
  <c r="Y817" i="1"/>
  <c r="Y815" i="1"/>
  <c r="V817" i="1"/>
  <c r="V815" i="1" s="1"/>
  <c r="U817" i="1"/>
  <c r="U815" i="1"/>
  <c r="R819" i="1"/>
  <c r="R815" i="1"/>
  <c r="Q815" i="1"/>
  <c r="Q818" i="1" s="1"/>
  <c r="Z810" i="1"/>
  <c r="V812" i="1"/>
  <c r="V810" i="1"/>
  <c r="U812" i="1"/>
  <c r="R813" i="1"/>
  <c r="R810" i="1"/>
  <c r="Q810" i="1"/>
  <c r="Q813" i="1" s="1"/>
  <c r="Z805" i="1"/>
  <c r="Y805" i="1"/>
  <c r="V807" i="1"/>
  <c r="V805" i="1"/>
  <c r="U807" i="1"/>
  <c r="U805" i="1"/>
  <c r="R818" i="1" l="1"/>
  <c r="R805" i="1"/>
  <c r="R808" i="1" s="1"/>
  <c r="Q805" i="1"/>
  <c r="Q808" i="1" s="1"/>
  <c r="Z800" i="1"/>
  <c r="Y800" i="1"/>
  <c r="V800" i="1"/>
  <c r="U800" i="1"/>
  <c r="R800" i="1"/>
  <c r="R803" i="1" s="1"/>
  <c r="Q800" i="1"/>
  <c r="Q803" i="1" s="1"/>
  <c r="Y798" i="1"/>
  <c r="Z795" i="1"/>
  <c r="V797" i="1"/>
  <c r="V795" i="1"/>
  <c r="R795" i="1"/>
  <c r="R797" i="1" s="1"/>
  <c r="Q795" i="1"/>
  <c r="Q797" i="1" s="1"/>
  <c r="Z792" i="1"/>
  <c r="Z790" i="1" s="1"/>
  <c r="Y792" i="1"/>
  <c r="V792" i="1"/>
  <c r="V790" i="1" s="1"/>
  <c r="U792" i="1"/>
  <c r="R790" i="1"/>
  <c r="R793" i="1" s="1"/>
  <c r="Q790" i="1"/>
  <c r="Q793" i="1" s="1"/>
  <c r="Z699" i="1"/>
  <c r="Z697" i="1"/>
  <c r="Z695" i="1" s="1"/>
  <c r="Y699" i="1"/>
  <c r="Y697" i="1"/>
  <c r="V699" i="1"/>
  <c r="V697" i="1"/>
  <c r="V695" i="1"/>
  <c r="U699" i="1"/>
  <c r="U697" i="1"/>
  <c r="Q699" i="1"/>
  <c r="Q695" i="1"/>
  <c r="Q698" i="1" s="1"/>
  <c r="Z692" i="1"/>
  <c r="Z690" i="1" s="1"/>
  <c r="Y692" i="1"/>
  <c r="Y690" i="1"/>
  <c r="V692" i="1"/>
  <c r="V690" i="1" s="1"/>
  <c r="U692" i="1"/>
  <c r="R690" i="1"/>
  <c r="R693" i="1" s="1"/>
  <c r="Q690" i="1"/>
  <c r="Q693" i="1" s="1"/>
  <c r="Z687" i="1"/>
  <c r="Z685" i="1"/>
  <c r="Y687" i="1"/>
  <c r="V687" i="1"/>
  <c r="V685" i="1" s="1"/>
  <c r="U687" i="1"/>
  <c r="Q685" i="1"/>
  <c r="Q688" i="1" s="1"/>
  <c r="Z682" i="1"/>
  <c r="Y682" i="1"/>
  <c r="V682" i="1"/>
  <c r="V680" i="1"/>
  <c r="T682" i="1"/>
  <c r="U682" i="1"/>
  <c r="R680" i="1"/>
  <c r="R683" i="1" s="1"/>
  <c r="Q680" i="1"/>
  <c r="Q683" i="1" s="1"/>
  <c r="Z638" i="1"/>
  <c r="Y638" i="1"/>
  <c r="Z566" i="1"/>
  <c r="V566" i="1"/>
  <c r="R566" i="1"/>
  <c r="R569" i="1" s="1"/>
  <c r="Q566" i="1"/>
  <c r="Q569" i="1" s="1"/>
  <c r="Q564" i="1"/>
  <c r="Z561" i="1"/>
  <c r="Y561" i="1"/>
  <c r="V561" i="1"/>
  <c r="R564" i="1"/>
  <c r="Y695" i="1" l="1"/>
  <c r="U695" i="1"/>
  <c r="Z840" i="1"/>
  <c r="Z843" i="1"/>
  <c r="Z844" i="1"/>
  <c r="Z842" i="1"/>
  <c r="V840" i="1"/>
  <c r="R820" i="1"/>
  <c r="C953" i="1"/>
  <c r="Z831" i="1" l="1"/>
  <c r="Z832" i="1"/>
  <c r="Z833" i="1"/>
  <c r="Z834" i="1"/>
  <c r="Y831" i="1"/>
  <c r="Y832" i="1"/>
  <c r="Y833" i="1"/>
  <c r="Y834" i="1"/>
  <c r="X831" i="1"/>
  <c r="X832" i="1"/>
  <c r="X833" i="1"/>
  <c r="X834" i="1"/>
  <c r="X830" i="1"/>
  <c r="U830" i="1"/>
  <c r="Y830" i="1" s="1"/>
  <c r="V830" i="1"/>
  <c r="Z830" i="1" s="1"/>
  <c r="T830" i="1"/>
  <c r="R830" i="1"/>
  <c r="Y716" i="1"/>
  <c r="Y717" i="1"/>
  <c r="Y715" i="1"/>
  <c r="V713" i="1"/>
  <c r="U713" i="1"/>
  <c r="R713" i="1"/>
  <c r="Y957" i="1"/>
  <c r="V956" i="1"/>
  <c r="Z956" i="1" s="1"/>
  <c r="V957" i="1"/>
  <c r="Z957" i="1" s="1"/>
  <c r="V955" i="1"/>
  <c r="V953" i="1" s="1"/>
  <c r="U956" i="1"/>
  <c r="Y956" i="1" s="1"/>
  <c r="U957" i="1"/>
  <c r="U955" i="1"/>
  <c r="O956" i="1"/>
  <c r="O957" i="1"/>
  <c r="O955" i="1"/>
  <c r="R953" i="1"/>
  <c r="U953" i="1" l="1"/>
  <c r="S957" i="1"/>
  <c r="S956" i="1"/>
  <c r="S955" i="1"/>
  <c r="S953" i="1" s="1"/>
  <c r="R472" i="1"/>
  <c r="E1172" i="1" l="1"/>
  <c r="F1172" i="1"/>
  <c r="G1172" i="1"/>
  <c r="H1172" i="1"/>
  <c r="I1172" i="1"/>
  <c r="J1172" i="1"/>
  <c r="K1172" i="1"/>
  <c r="L1172" i="1"/>
  <c r="M1172" i="1"/>
  <c r="N1172" i="1"/>
  <c r="O1172" i="1"/>
  <c r="P1172" i="1"/>
  <c r="Q1172" i="1"/>
  <c r="R1172" i="1"/>
  <c r="T1172" i="1"/>
  <c r="U1172" i="1"/>
  <c r="V1172" i="1"/>
  <c r="X1172" i="1"/>
  <c r="Y1172" i="1"/>
  <c r="Z1172" i="1"/>
  <c r="AF1172" i="1"/>
  <c r="C1172" i="1"/>
  <c r="AE1182" i="1"/>
  <c r="Z1182" i="1"/>
  <c r="AD1182" i="1" s="1"/>
  <c r="Y1182" i="1"/>
  <c r="X1182" i="1"/>
  <c r="V1182" i="1"/>
  <c r="U1182" i="1"/>
  <c r="T1182" i="1"/>
  <c r="O1182" i="1"/>
  <c r="G1182" i="1"/>
  <c r="AE1181" i="1"/>
  <c r="AD1181" i="1"/>
  <c r="AC1181" i="1"/>
  <c r="AB1181" i="1"/>
  <c r="O1181" i="1"/>
  <c r="G1181" i="1"/>
  <c r="AE1180" i="1"/>
  <c r="AD1180" i="1"/>
  <c r="AC1180" i="1"/>
  <c r="AB1180" i="1"/>
  <c r="O1180" i="1"/>
  <c r="G1180" i="1"/>
  <c r="AE1179" i="1"/>
  <c r="AD1179" i="1"/>
  <c r="AC1179" i="1"/>
  <c r="AB1179" i="1"/>
  <c r="O1179" i="1"/>
  <c r="G1179" i="1"/>
  <c r="D1179" i="1"/>
  <c r="AE1178" i="1"/>
  <c r="AD1178" i="1"/>
  <c r="AD1172" i="1" s="1"/>
  <c r="AC1178" i="1"/>
  <c r="AB1178" i="1"/>
  <c r="W1178" i="1"/>
  <c r="S1178" i="1"/>
  <c r="O1178" i="1"/>
  <c r="K1178" i="1"/>
  <c r="G1178" i="1"/>
  <c r="D1178" i="1"/>
  <c r="AH1177" i="1"/>
  <c r="AH1173" i="1" s="1"/>
  <c r="AD1173" i="1" s="1"/>
  <c r="AG1177" i="1"/>
  <c r="Z1177" i="1"/>
  <c r="Y1177" i="1"/>
  <c r="X1177" i="1"/>
  <c r="V1177" i="1"/>
  <c r="U1177" i="1"/>
  <c r="T1177" i="1"/>
  <c r="S1177" i="1" s="1"/>
  <c r="O1177" i="1"/>
  <c r="G1177" i="1"/>
  <c r="AE1176" i="1"/>
  <c r="AD1176" i="1"/>
  <c r="AC1176" i="1"/>
  <c r="AB1176" i="1"/>
  <c r="O1176" i="1"/>
  <c r="G1176" i="1"/>
  <c r="AE1175" i="1"/>
  <c r="AD1175" i="1"/>
  <c r="AC1175" i="1"/>
  <c r="AB1175" i="1"/>
  <c r="AA1175" i="1" s="1"/>
  <c r="O1175" i="1"/>
  <c r="G1175" i="1"/>
  <c r="AE1174" i="1"/>
  <c r="AD1174" i="1"/>
  <c r="AC1174" i="1"/>
  <c r="AB1174" i="1"/>
  <c r="O1174" i="1"/>
  <c r="G1174" i="1"/>
  <c r="D1174" i="1"/>
  <c r="AB1173" i="1"/>
  <c r="AB1172" i="1" s="1"/>
  <c r="W1173" i="1"/>
  <c r="S1173" i="1"/>
  <c r="O1173" i="1"/>
  <c r="K1173" i="1"/>
  <c r="G1173" i="1"/>
  <c r="D1173" i="1"/>
  <c r="D1172" i="1" s="1"/>
  <c r="Q1094" i="1"/>
  <c r="AE1159" i="1"/>
  <c r="Z1159" i="1"/>
  <c r="AD1159" i="1" s="1"/>
  <c r="Y1159" i="1"/>
  <c r="X1159" i="1"/>
  <c r="V1159" i="1"/>
  <c r="U1159" i="1"/>
  <c r="T1159" i="1"/>
  <c r="O1159" i="1"/>
  <c r="G1159" i="1"/>
  <c r="AE1158" i="1"/>
  <c r="AD1158" i="1"/>
  <c r="AC1158" i="1"/>
  <c r="AB1158" i="1"/>
  <c r="O1158" i="1"/>
  <c r="G1158" i="1"/>
  <c r="AE1157" i="1"/>
  <c r="AD1157" i="1"/>
  <c r="AC1157" i="1"/>
  <c r="AB1157" i="1"/>
  <c r="AA1157" i="1" s="1"/>
  <c r="O1157" i="1"/>
  <c r="G1157" i="1"/>
  <c r="AE1156" i="1"/>
  <c r="AD1156" i="1"/>
  <c r="AC1156" i="1"/>
  <c r="AB1156" i="1"/>
  <c r="O1156" i="1"/>
  <c r="G1156" i="1"/>
  <c r="D1156" i="1"/>
  <c r="D1155" i="1" s="1"/>
  <c r="AE1155" i="1"/>
  <c r="AD1155" i="1"/>
  <c r="AC1155" i="1"/>
  <c r="AB1155" i="1"/>
  <c r="W1155" i="1"/>
  <c r="S1155" i="1"/>
  <c r="O1155" i="1"/>
  <c r="K1155" i="1"/>
  <c r="G1155" i="1"/>
  <c r="AE1154" i="1"/>
  <c r="Z1154" i="1"/>
  <c r="Y1154" i="1"/>
  <c r="X1154" i="1"/>
  <c r="V1154" i="1"/>
  <c r="U1154" i="1"/>
  <c r="T1154" i="1"/>
  <c r="O1154" i="1"/>
  <c r="G1154" i="1"/>
  <c r="AE1153" i="1"/>
  <c r="AD1153" i="1"/>
  <c r="AC1153" i="1"/>
  <c r="AB1153" i="1"/>
  <c r="AA1153" i="1" s="1"/>
  <c r="O1153" i="1"/>
  <c r="G1153" i="1"/>
  <c r="AE1152" i="1"/>
  <c r="AD1152" i="1"/>
  <c r="AC1152" i="1"/>
  <c r="AB1152" i="1"/>
  <c r="O1152" i="1"/>
  <c r="G1152" i="1"/>
  <c r="AE1151" i="1"/>
  <c r="AD1151" i="1"/>
  <c r="AC1151" i="1"/>
  <c r="AB1151" i="1"/>
  <c r="O1151" i="1"/>
  <c r="G1151" i="1"/>
  <c r="D1151" i="1"/>
  <c r="D1150" i="1" s="1"/>
  <c r="AE1150" i="1"/>
  <c r="AD1150" i="1"/>
  <c r="AC1150" i="1"/>
  <c r="AB1150" i="1"/>
  <c r="W1150" i="1"/>
  <c r="S1150" i="1"/>
  <c r="O1150" i="1"/>
  <c r="K1150" i="1"/>
  <c r="G1150" i="1"/>
  <c r="AE1149" i="1"/>
  <c r="Z1149" i="1"/>
  <c r="Y1149" i="1"/>
  <c r="X1149" i="1"/>
  <c r="V1149" i="1"/>
  <c r="U1149" i="1"/>
  <c r="T1149" i="1"/>
  <c r="O1149" i="1"/>
  <c r="G1149" i="1"/>
  <c r="AE1148" i="1"/>
  <c r="AD1148" i="1"/>
  <c r="AC1148" i="1"/>
  <c r="AB1148" i="1"/>
  <c r="AA1148" i="1" s="1"/>
  <c r="O1148" i="1"/>
  <c r="G1148" i="1"/>
  <c r="AE1147" i="1"/>
  <c r="AD1147" i="1"/>
  <c r="AC1147" i="1"/>
  <c r="AB1147" i="1"/>
  <c r="O1147" i="1"/>
  <c r="G1147" i="1"/>
  <c r="AE1146" i="1"/>
  <c r="AD1146" i="1"/>
  <c r="AC1146" i="1"/>
  <c r="AB1146" i="1"/>
  <c r="O1146" i="1"/>
  <c r="G1146" i="1"/>
  <c r="D1146" i="1"/>
  <c r="D1145" i="1" s="1"/>
  <c r="AE1145" i="1"/>
  <c r="AD1145" i="1"/>
  <c r="AC1145" i="1"/>
  <c r="AB1145" i="1"/>
  <c r="W1145" i="1"/>
  <c r="S1145" i="1"/>
  <c r="O1145" i="1"/>
  <c r="K1145" i="1"/>
  <c r="G1145" i="1"/>
  <c r="AE1144" i="1"/>
  <c r="Z1144" i="1"/>
  <c r="Y1144" i="1"/>
  <c r="X1144" i="1"/>
  <c r="V1144" i="1"/>
  <c r="U1144" i="1"/>
  <c r="T1144" i="1"/>
  <c r="O1144" i="1"/>
  <c r="G1144" i="1"/>
  <c r="AE1143" i="1"/>
  <c r="AD1143" i="1"/>
  <c r="AC1143" i="1"/>
  <c r="AB1143" i="1"/>
  <c r="O1143" i="1"/>
  <c r="G1143" i="1"/>
  <c r="AE1142" i="1"/>
  <c r="AD1142" i="1"/>
  <c r="AC1142" i="1"/>
  <c r="AB1142" i="1"/>
  <c r="O1142" i="1"/>
  <c r="G1142" i="1"/>
  <c r="AE1141" i="1"/>
  <c r="AD1141" i="1"/>
  <c r="AC1141" i="1"/>
  <c r="AB1141" i="1"/>
  <c r="O1141" i="1"/>
  <c r="G1141" i="1"/>
  <c r="D1141" i="1"/>
  <c r="D1140" i="1" s="1"/>
  <c r="AE1140" i="1"/>
  <c r="AD1140" i="1"/>
  <c r="AC1140" i="1"/>
  <c r="AB1140" i="1"/>
  <c r="W1140" i="1"/>
  <c r="S1140" i="1"/>
  <c r="O1140" i="1"/>
  <c r="K1140" i="1"/>
  <c r="G1140" i="1"/>
  <c r="AE1139" i="1"/>
  <c r="Z1139" i="1"/>
  <c r="AD1139" i="1" s="1"/>
  <c r="Y1139" i="1"/>
  <c r="X1139" i="1"/>
  <c r="V1139" i="1"/>
  <c r="U1139" i="1"/>
  <c r="T1139" i="1"/>
  <c r="O1139" i="1"/>
  <c r="G1139" i="1"/>
  <c r="AE1138" i="1"/>
  <c r="AD1138" i="1"/>
  <c r="AC1138" i="1"/>
  <c r="AB1138" i="1"/>
  <c r="O1138" i="1"/>
  <c r="G1138" i="1"/>
  <c r="AE1137" i="1"/>
  <c r="AD1137" i="1"/>
  <c r="AC1137" i="1"/>
  <c r="AB1137" i="1"/>
  <c r="O1137" i="1"/>
  <c r="G1137" i="1"/>
  <c r="AE1136" i="1"/>
  <c r="AD1136" i="1"/>
  <c r="AC1136" i="1"/>
  <c r="AB1136" i="1"/>
  <c r="O1136" i="1"/>
  <c r="G1136" i="1"/>
  <c r="D1136" i="1"/>
  <c r="D1135" i="1" s="1"/>
  <c r="AE1135" i="1"/>
  <c r="AD1135" i="1"/>
  <c r="AC1135" i="1"/>
  <c r="AB1135" i="1"/>
  <c r="W1135" i="1"/>
  <c r="S1135" i="1"/>
  <c r="O1135" i="1"/>
  <c r="K1135" i="1"/>
  <c r="G1135" i="1"/>
  <c r="AE1134" i="1"/>
  <c r="Z1134" i="1"/>
  <c r="Y1134" i="1"/>
  <c r="X1134" i="1"/>
  <c r="V1134" i="1"/>
  <c r="U1134" i="1"/>
  <c r="T1134" i="1"/>
  <c r="O1134" i="1"/>
  <c r="G1134" i="1"/>
  <c r="AE1133" i="1"/>
  <c r="AD1133" i="1"/>
  <c r="AC1133" i="1"/>
  <c r="AB1133" i="1"/>
  <c r="AA1133" i="1" s="1"/>
  <c r="O1133" i="1"/>
  <c r="G1133" i="1"/>
  <c r="AE1132" i="1"/>
  <c r="AD1132" i="1"/>
  <c r="AC1132" i="1"/>
  <c r="AB1132" i="1"/>
  <c r="O1132" i="1"/>
  <c r="G1132" i="1"/>
  <c r="AE1131" i="1"/>
  <c r="AD1131" i="1"/>
  <c r="AC1131" i="1"/>
  <c r="AB1131" i="1"/>
  <c r="O1131" i="1"/>
  <c r="G1131" i="1"/>
  <c r="D1131" i="1"/>
  <c r="D1130" i="1" s="1"/>
  <c r="AE1130" i="1"/>
  <c r="AD1130" i="1"/>
  <c r="AC1130" i="1"/>
  <c r="AB1130" i="1"/>
  <c r="W1130" i="1"/>
  <c r="S1130" i="1"/>
  <c r="O1130" i="1"/>
  <c r="K1130" i="1"/>
  <c r="G1130" i="1"/>
  <c r="AE1129" i="1"/>
  <c r="Z1129" i="1"/>
  <c r="Y1129" i="1"/>
  <c r="X1129" i="1"/>
  <c r="V1129" i="1"/>
  <c r="U1129" i="1"/>
  <c r="T1129" i="1"/>
  <c r="O1129" i="1"/>
  <c r="G1129" i="1"/>
  <c r="AE1128" i="1"/>
  <c r="AD1128" i="1"/>
  <c r="AC1128" i="1"/>
  <c r="AB1128" i="1"/>
  <c r="O1128" i="1"/>
  <c r="G1128" i="1"/>
  <c r="AE1127" i="1"/>
  <c r="AD1127" i="1"/>
  <c r="AC1127" i="1"/>
  <c r="AB1127" i="1"/>
  <c r="O1127" i="1"/>
  <c r="G1127" i="1"/>
  <c r="AE1126" i="1"/>
  <c r="AD1126" i="1"/>
  <c r="AC1126" i="1"/>
  <c r="AB1126" i="1"/>
  <c r="O1126" i="1"/>
  <c r="G1126" i="1"/>
  <c r="D1126" i="1"/>
  <c r="D1125" i="1" s="1"/>
  <c r="AE1125" i="1"/>
  <c r="AD1125" i="1"/>
  <c r="AC1125" i="1"/>
  <c r="AB1125" i="1"/>
  <c r="W1125" i="1"/>
  <c r="S1125" i="1"/>
  <c r="O1125" i="1"/>
  <c r="K1125" i="1"/>
  <c r="G1125" i="1"/>
  <c r="AE1124" i="1"/>
  <c r="Z1124" i="1"/>
  <c r="Y1124" i="1"/>
  <c r="X1124" i="1"/>
  <c r="V1124" i="1"/>
  <c r="U1124" i="1"/>
  <c r="T1124" i="1"/>
  <c r="O1124" i="1"/>
  <c r="G1124" i="1"/>
  <c r="AE1123" i="1"/>
  <c r="AD1123" i="1"/>
  <c r="AC1123" i="1"/>
  <c r="AB1123" i="1"/>
  <c r="O1123" i="1"/>
  <c r="G1123" i="1"/>
  <c r="AE1122" i="1"/>
  <c r="AD1122" i="1"/>
  <c r="AC1122" i="1"/>
  <c r="AB1122" i="1"/>
  <c r="O1122" i="1"/>
  <c r="G1122" i="1"/>
  <c r="AE1121" i="1"/>
  <c r="AD1121" i="1"/>
  <c r="AC1121" i="1"/>
  <c r="AB1121" i="1"/>
  <c r="O1121" i="1"/>
  <c r="G1121" i="1"/>
  <c r="D1121" i="1"/>
  <c r="AE1120" i="1"/>
  <c r="AD1120" i="1"/>
  <c r="AC1120" i="1"/>
  <c r="AB1120" i="1"/>
  <c r="W1120" i="1"/>
  <c r="S1120" i="1"/>
  <c r="O1120" i="1"/>
  <c r="K1120" i="1"/>
  <c r="G1120" i="1"/>
  <c r="D1120" i="1"/>
  <c r="AE1119" i="1"/>
  <c r="Z1119" i="1"/>
  <c r="Y1119" i="1"/>
  <c r="X1119" i="1"/>
  <c r="W1119" i="1" s="1"/>
  <c r="V1119" i="1"/>
  <c r="U1119" i="1"/>
  <c r="T1119" i="1"/>
  <c r="O1119" i="1"/>
  <c r="G1119" i="1"/>
  <c r="AE1118" i="1"/>
  <c r="AD1118" i="1"/>
  <c r="AC1118" i="1"/>
  <c r="AB1118" i="1"/>
  <c r="O1118" i="1"/>
  <c r="G1118" i="1"/>
  <c r="AE1117" i="1"/>
  <c r="AD1117" i="1"/>
  <c r="AC1117" i="1"/>
  <c r="AB1117" i="1"/>
  <c r="O1117" i="1"/>
  <c r="G1117" i="1"/>
  <c r="AE1116" i="1"/>
  <c r="AD1116" i="1"/>
  <c r="AC1116" i="1"/>
  <c r="AB1116" i="1"/>
  <c r="O1116" i="1"/>
  <c r="G1116" i="1"/>
  <c r="D1116" i="1"/>
  <c r="D1115" i="1" s="1"/>
  <c r="AE1115" i="1"/>
  <c r="AD1115" i="1"/>
  <c r="AC1115" i="1"/>
  <c r="AB1115" i="1"/>
  <c r="W1115" i="1"/>
  <c r="S1115" i="1"/>
  <c r="O1115" i="1"/>
  <c r="K1115" i="1"/>
  <c r="G1115" i="1"/>
  <c r="AE1114" i="1"/>
  <c r="Z1114" i="1"/>
  <c r="Y1114" i="1"/>
  <c r="X1114" i="1"/>
  <c r="V1114" i="1"/>
  <c r="U1114" i="1"/>
  <c r="T1114" i="1"/>
  <c r="O1114" i="1"/>
  <c r="G1114" i="1"/>
  <c r="AE1113" i="1"/>
  <c r="AD1113" i="1"/>
  <c r="AC1113" i="1"/>
  <c r="AB1113" i="1"/>
  <c r="O1113" i="1"/>
  <c r="G1113" i="1"/>
  <c r="AE1112" i="1"/>
  <c r="AD1112" i="1"/>
  <c r="AC1112" i="1"/>
  <c r="AB1112" i="1"/>
  <c r="O1112" i="1"/>
  <c r="G1112" i="1"/>
  <c r="AE1111" i="1"/>
  <c r="AD1111" i="1"/>
  <c r="AC1111" i="1"/>
  <c r="AB1111" i="1"/>
  <c r="O1111" i="1"/>
  <c r="G1111" i="1"/>
  <c r="D1111" i="1"/>
  <c r="D1110" i="1" s="1"/>
  <c r="AE1110" i="1"/>
  <c r="AD1110" i="1"/>
  <c r="AC1110" i="1"/>
  <c r="AB1110" i="1"/>
  <c r="W1110" i="1"/>
  <c r="S1110" i="1"/>
  <c r="O1110" i="1"/>
  <c r="K1110" i="1"/>
  <c r="G1110" i="1"/>
  <c r="AE1109" i="1"/>
  <c r="Z1109" i="1"/>
  <c r="Y1109" i="1"/>
  <c r="X1109" i="1"/>
  <c r="V1109" i="1"/>
  <c r="U1109" i="1"/>
  <c r="T1109" i="1"/>
  <c r="O1109" i="1"/>
  <c r="G1109" i="1"/>
  <c r="AE1108" i="1"/>
  <c r="AD1108" i="1"/>
  <c r="AC1108" i="1"/>
  <c r="AB1108" i="1"/>
  <c r="O1108" i="1"/>
  <c r="G1108" i="1"/>
  <c r="AE1107" i="1"/>
  <c r="AD1107" i="1"/>
  <c r="AC1107" i="1"/>
  <c r="AB1107" i="1"/>
  <c r="O1107" i="1"/>
  <c r="G1107" i="1"/>
  <c r="AE1106" i="1"/>
  <c r="AD1106" i="1"/>
  <c r="AC1106" i="1"/>
  <c r="AB1106" i="1"/>
  <c r="O1106" i="1"/>
  <c r="G1106" i="1"/>
  <c r="D1106" i="1"/>
  <c r="D1105" i="1" s="1"/>
  <c r="AE1105" i="1"/>
  <c r="AD1105" i="1"/>
  <c r="AC1105" i="1"/>
  <c r="AB1105" i="1"/>
  <c r="W1105" i="1"/>
  <c r="S1105" i="1"/>
  <c r="O1105" i="1"/>
  <c r="K1105" i="1"/>
  <c r="G1105" i="1"/>
  <c r="AE1104" i="1"/>
  <c r="Z1104" i="1"/>
  <c r="Y1104" i="1"/>
  <c r="X1104" i="1"/>
  <c r="V1104" i="1"/>
  <c r="U1104" i="1"/>
  <c r="T1104" i="1"/>
  <c r="O1104" i="1"/>
  <c r="G1104" i="1"/>
  <c r="AE1103" i="1"/>
  <c r="AD1103" i="1"/>
  <c r="AC1103" i="1"/>
  <c r="AB1103" i="1"/>
  <c r="O1103" i="1"/>
  <c r="G1103" i="1"/>
  <c r="AE1102" i="1"/>
  <c r="AD1102" i="1"/>
  <c r="AC1102" i="1"/>
  <c r="AB1102" i="1"/>
  <c r="O1102" i="1"/>
  <c r="G1102" i="1"/>
  <c r="AE1101" i="1"/>
  <c r="AD1101" i="1"/>
  <c r="AC1101" i="1"/>
  <c r="AB1101" i="1"/>
  <c r="O1101" i="1"/>
  <c r="G1101" i="1"/>
  <c r="D1101" i="1"/>
  <c r="AE1100" i="1"/>
  <c r="AD1100" i="1"/>
  <c r="AC1100" i="1"/>
  <c r="AB1100" i="1"/>
  <c r="W1100" i="1"/>
  <c r="S1100" i="1"/>
  <c r="O1100" i="1"/>
  <c r="K1100" i="1"/>
  <c r="G1100" i="1"/>
  <c r="D1100" i="1"/>
  <c r="AE1099" i="1"/>
  <c r="Z1099" i="1"/>
  <c r="AD1099" i="1" s="1"/>
  <c r="Y1099" i="1"/>
  <c r="X1099" i="1"/>
  <c r="V1099" i="1"/>
  <c r="U1099" i="1"/>
  <c r="T1099" i="1"/>
  <c r="O1099" i="1"/>
  <c r="G1099" i="1"/>
  <c r="AE1098" i="1"/>
  <c r="AD1098" i="1"/>
  <c r="AC1098" i="1"/>
  <c r="AB1098" i="1"/>
  <c r="O1098" i="1"/>
  <c r="G1098" i="1"/>
  <c r="AE1097" i="1"/>
  <c r="AD1097" i="1"/>
  <c r="AC1097" i="1"/>
  <c r="AB1097" i="1"/>
  <c r="O1097" i="1"/>
  <c r="G1097" i="1"/>
  <c r="AE1096" i="1"/>
  <c r="AD1096" i="1"/>
  <c r="AC1096" i="1"/>
  <c r="AB1096" i="1"/>
  <c r="O1096" i="1"/>
  <c r="G1096" i="1"/>
  <c r="D1096" i="1"/>
  <c r="D1095" i="1" s="1"/>
  <c r="AE1095" i="1"/>
  <c r="AD1095" i="1"/>
  <c r="AC1095" i="1"/>
  <c r="AB1095" i="1"/>
  <c r="W1095" i="1"/>
  <c r="S1095" i="1"/>
  <c r="O1095" i="1"/>
  <c r="K1095" i="1"/>
  <c r="G1095" i="1"/>
  <c r="AE1057" i="1"/>
  <c r="Z1057" i="1"/>
  <c r="Y1057" i="1"/>
  <c r="X1057" i="1"/>
  <c r="V1057" i="1"/>
  <c r="U1057" i="1"/>
  <c r="T1057" i="1"/>
  <c r="O1057" i="1"/>
  <c r="G1057" i="1"/>
  <c r="AE1056" i="1"/>
  <c r="AD1056" i="1"/>
  <c r="AC1056" i="1"/>
  <c r="AB1056" i="1"/>
  <c r="O1056" i="1"/>
  <c r="G1056" i="1"/>
  <c r="AE1055" i="1"/>
  <c r="AD1055" i="1"/>
  <c r="AC1055" i="1"/>
  <c r="AB1055" i="1"/>
  <c r="O1055" i="1"/>
  <c r="G1055" i="1"/>
  <c r="AE1054" i="1"/>
  <c r="AD1054" i="1"/>
  <c r="AC1054" i="1"/>
  <c r="AB1054" i="1"/>
  <c r="O1054" i="1"/>
  <c r="G1054" i="1"/>
  <c r="D1054" i="1"/>
  <c r="AE1053" i="1"/>
  <c r="AD1053" i="1"/>
  <c r="AC1053" i="1"/>
  <c r="AB1053" i="1"/>
  <c r="W1053" i="1"/>
  <c r="S1053" i="1"/>
  <c r="O1053" i="1"/>
  <c r="K1053" i="1"/>
  <c r="G1053" i="1"/>
  <c r="D1053" i="1"/>
  <c r="AE1052" i="1"/>
  <c r="Z1052" i="1"/>
  <c r="Y1052" i="1"/>
  <c r="X1052" i="1"/>
  <c r="W1052" i="1" s="1"/>
  <c r="V1052" i="1"/>
  <c r="U1052" i="1"/>
  <c r="T1052" i="1"/>
  <c r="O1052" i="1"/>
  <c r="G1052" i="1"/>
  <c r="AE1051" i="1"/>
  <c r="AD1051" i="1"/>
  <c r="AC1051" i="1"/>
  <c r="AB1051" i="1"/>
  <c r="O1051" i="1"/>
  <c r="G1051" i="1"/>
  <c r="AE1050" i="1"/>
  <c r="AD1050" i="1"/>
  <c r="AC1050" i="1"/>
  <c r="AB1050" i="1"/>
  <c r="O1050" i="1"/>
  <c r="G1050" i="1"/>
  <c r="AE1049" i="1"/>
  <c r="AD1049" i="1"/>
  <c r="AC1049" i="1"/>
  <c r="AB1049" i="1"/>
  <c r="O1049" i="1"/>
  <c r="G1049" i="1"/>
  <c r="D1049" i="1"/>
  <c r="D1048" i="1" s="1"/>
  <c r="AE1048" i="1"/>
  <c r="AD1048" i="1"/>
  <c r="AC1048" i="1"/>
  <c r="AB1048" i="1"/>
  <c r="W1048" i="1"/>
  <c r="S1048" i="1"/>
  <c r="O1048" i="1"/>
  <c r="K1048" i="1"/>
  <c r="G1048" i="1"/>
  <c r="AE1047" i="1"/>
  <c r="Z1047" i="1"/>
  <c r="Y1047" i="1"/>
  <c r="X1047" i="1"/>
  <c r="V1047" i="1"/>
  <c r="U1047" i="1"/>
  <c r="T1047" i="1"/>
  <c r="O1047" i="1"/>
  <c r="G1047" i="1"/>
  <c r="AE1046" i="1"/>
  <c r="AD1046" i="1"/>
  <c r="AC1046" i="1"/>
  <c r="AB1046" i="1"/>
  <c r="O1046" i="1"/>
  <c r="G1046" i="1"/>
  <c r="AE1045" i="1"/>
  <c r="AD1045" i="1"/>
  <c r="AC1045" i="1"/>
  <c r="AB1045" i="1"/>
  <c r="O1045" i="1"/>
  <c r="G1045" i="1"/>
  <c r="AE1044" i="1"/>
  <c r="AD1044" i="1"/>
  <c r="AC1044" i="1"/>
  <c r="AB1044" i="1"/>
  <c r="O1044" i="1"/>
  <c r="G1044" i="1"/>
  <c r="D1044" i="1"/>
  <c r="D1043" i="1" s="1"/>
  <c r="AE1043" i="1"/>
  <c r="AD1043" i="1"/>
  <c r="AC1043" i="1"/>
  <c r="AB1043" i="1"/>
  <c r="W1043" i="1"/>
  <c r="S1043" i="1"/>
  <c r="O1043" i="1"/>
  <c r="K1043" i="1"/>
  <c r="G1043" i="1"/>
  <c r="AE1042" i="1"/>
  <c r="Z1042" i="1"/>
  <c r="Y1042" i="1"/>
  <c r="X1042" i="1"/>
  <c r="V1042" i="1"/>
  <c r="U1042" i="1"/>
  <c r="T1042" i="1"/>
  <c r="O1042" i="1"/>
  <c r="G1042" i="1"/>
  <c r="AE1041" i="1"/>
  <c r="AD1041" i="1"/>
  <c r="AC1041" i="1"/>
  <c r="AB1041" i="1"/>
  <c r="O1041" i="1"/>
  <c r="G1041" i="1"/>
  <c r="AE1040" i="1"/>
  <c r="AD1040" i="1"/>
  <c r="AC1040" i="1"/>
  <c r="AB1040" i="1"/>
  <c r="O1040" i="1"/>
  <c r="G1040" i="1"/>
  <c r="AE1039" i="1"/>
  <c r="AD1039" i="1"/>
  <c r="AC1039" i="1"/>
  <c r="AB1039" i="1"/>
  <c r="O1039" i="1"/>
  <c r="G1039" i="1"/>
  <c r="D1039" i="1"/>
  <c r="D1038" i="1" s="1"/>
  <c r="AE1038" i="1"/>
  <c r="AD1038" i="1"/>
  <c r="AC1038" i="1"/>
  <c r="AB1038" i="1"/>
  <c r="W1038" i="1"/>
  <c r="S1038" i="1"/>
  <c r="O1038" i="1"/>
  <c r="K1038" i="1"/>
  <c r="G1038" i="1"/>
  <c r="AE1037" i="1"/>
  <c r="Z1037" i="1"/>
  <c r="Y1037" i="1"/>
  <c r="X1037" i="1"/>
  <c r="V1037" i="1"/>
  <c r="U1037" i="1"/>
  <c r="T1037" i="1"/>
  <c r="O1037" i="1"/>
  <c r="G1037" i="1"/>
  <c r="AE1036" i="1"/>
  <c r="AD1036" i="1"/>
  <c r="AC1036" i="1"/>
  <c r="AB1036" i="1"/>
  <c r="O1036" i="1"/>
  <c r="G1036" i="1"/>
  <c r="AE1035" i="1"/>
  <c r="AD1035" i="1"/>
  <c r="AC1035" i="1"/>
  <c r="AB1035" i="1"/>
  <c r="O1035" i="1"/>
  <c r="G1035" i="1"/>
  <c r="AE1034" i="1"/>
  <c r="AD1034" i="1"/>
  <c r="AC1034" i="1"/>
  <c r="AB1034" i="1"/>
  <c r="O1034" i="1"/>
  <c r="G1034" i="1"/>
  <c r="D1034" i="1"/>
  <c r="D1033" i="1" s="1"/>
  <c r="AE1033" i="1"/>
  <c r="AD1033" i="1"/>
  <c r="AC1033" i="1"/>
  <c r="AB1033" i="1"/>
  <c r="W1033" i="1"/>
  <c r="S1033" i="1"/>
  <c r="O1033" i="1"/>
  <c r="K1033" i="1"/>
  <c r="G1033" i="1"/>
  <c r="AE1032" i="1"/>
  <c r="Z1032" i="1"/>
  <c r="Y1032" i="1"/>
  <c r="X1032" i="1"/>
  <c r="V1032" i="1"/>
  <c r="U1032" i="1"/>
  <c r="T1032" i="1"/>
  <c r="O1032" i="1"/>
  <c r="G1032" i="1"/>
  <c r="AE1031" i="1"/>
  <c r="AD1031" i="1"/>
  <c r="AC1031" i="1"/>
  <c r="AB1031" i="1"/>
  <c r="O1031" i="1"/>
  <c r="G1031" i="1"/>
  <c r="AE1030" i="1"/>
  <c r="AD1030" i="1"/>
  <c r="AC1030" i="1"/>
  <c r="AB1030" i="1"/>
  <c r="O1030" i="1"/>
  <c r="G1030" i="1"/>
  <c r="AE1029" i="1"/>
  <c r="AD1029" i="1"/>
  <c r="AC1029" i="1"/>
  <c r="AB1029" i="1"/>
  <c r="O1029" i="1"/>
  <c r="G1029" i="1"/>
  <c r="D1029" i="1"/>
  <c r="D1028" i="1" s="1"/>
  <c r="AE1028" i="1"/>
  <c r="AD1028" i="1"/>
  <c r="AC1028" i="1"/>
  <c r="AB1028" i="1"/>
  <c r="W1028" i="1"/>
  <c r="S1028" i="1"/>
  <c r="O1028" i="1"/>
  <c r="K1028" i="1"/>
  <c r="G1028" i="1"/>
  <c r="AE1027" i="1"/>
  <c r="Z1027" i="1"/>
  <c r="Y1027" i="1"/>
  <c r="X1027" i="1"/>
  <c r="V1027" i="1"/>
  <c r="U1027" i="1"/>
  <c r="T1027" i="1"/>
  <c r="O1027" i="1"/>
  <c r="G1027" i="1"/>
  <c r="AE1026" i="1"/>
  <c r="AD1026" i="1"/>
  <c r="AC1026" i="1"/>
  <c r="AB1026" i="1"/>
  <c r="O1026" i="1"/>
  <c r="G1026" i="1"/>
  <c r="AE1025" i="1"/>
  <c r="AD1025" i="1"/>
  <c r="AC1025" i="1"/>
  <c r="AB1025" i="1"/>
  <c r="O1025" i="1"/>
  <c r="G1025" i="1"/>
  <c r="AE1024" i="1"/>
  <c r="AD1024" i="1"/>
  <c r="AC1024" i="1"/>
  <c r="AB1024" i="1"/>
  <c r="O1024" i="1"/>
  <c r="G1024" i="1"/>
  <c r="D1024" i="1"/>
  <c r="D1023" i="1" s="1"/>
  <c r="AE1023" i="1"/>
  <c r="AD1023" i="1"/>
  <c r="AC1023" i="1"/>
  <c r="AB1023" i="1"/>
  <c r="W1023" i="1"/>
  <c r="S1023" i="1"/>
  <c r="O1023" i="1"/>
  <c r="K1023" i="1"/>
  <c r="G1023" i="1"/>
  <c r="AE1022" i="1"/>
  <c r="Z1022" i="1"/>
  <c r="AD1022" i="1" s="1"/>
  <c r="Y1022" i="1"/>
  <c r="X1022" i="1"/>
  <c r="V1022" i="1"/>
  <c r="U1022" i="1"/>
  <c r="T1022" i="1"/>
  <c r="O1022" i="1"/>
  <c r="G1022" i="1"/>
  <c r="AE1021" i="1"/>
  <c r="AD1021" i="1"/>
  <c r="AC1021" i="1"/>
  <c r="AB1021" i="1"/>
  <c r="O1021" i="1"/>
  <c r="G1021" i="1"/>
  <c r="AE1020" i="1"/>
  <c r="AD1020" i="1"/>
  <c r="AC1020" i="1"/>
  <c r="AB1020" i="1"/>
  <c r="O1020" i="1"/>
  <c r="G1020" i="1"/>
  <c r="AE1019" i="1"/>
  <c r="AD1019" i="1"/>
  <c r="AC1019" i="1"/>
  <c r="AB1019" i="1"/>
  <c r="O1019" i="1"/>
  <c r="G1019" i="1"/>
  <c r="D1019" i="1"/>
  <c r="AE1018" i="1"/>
  <c r="AD1018" i="1"/>
  <c r="AC1018" i="1"/>
  <c r="AB1018" i="1"/>
  <c r="W1018" i="1"/>
  <c r="S1018" i="1"/>
  <c r="O1018" i="1"/>
  <c r="K1018" i="1"/>
  <c r="G1018" i="1"/>
  <c r="D1018" i="1"/>
  <c r="AE1017" i="1"/>
  <c r="Z1017" i="1"/>
  <c r="Y1017" i="1"/>
  <c r="X1017" i="1"/>
  <c r="W1017" i="1" s="1"/>
  <c r="V1017" i="1"/>
  <c r="U1017" i="1"/>
  <c r="T1017" i="1"/>
  <c r="O1017" i="1"/>
  <c r="G1017" i="1"/>
  <c r="AE1016" i="1"/>
  <c r="AD1016" i="1"/>
  <c r="AC1016" i="1"/>
  <c r="AB1016" i="1"/>
  <c r="O1016" i="1"/>
  <c r="G1016" i="1"/>
  <c r="AE1015" i="1"/>
  <c r="AD1015" i="1"/>
  <c r="AC1015" i="1"/>
  <c r="AB1015" i="1"/>
  <c r="O1015" i="1"/>
  <c r="G1015" i="1"/>
  <c r="AE1014" i="1"/>
  <c r="AD1014" i="1"/>
  <c r="AC1014" i="1"/>
  <c r="AB1014" i="1"/>
  <c r="O1014" i="1"/>
  <c r="G1014" i="1"/>
  <c r="D1014" i="1"/>
  <c r="D1013" i="1" s="1"/>
  <c r="AE1013" i="1"/>
  <c r="AD1013" i="1"/>
  <c r="AC1013" i="1"/>
  <c r="AB1013" i="1"/>
  <c r="W1013" i="1"/>
  <c r="S1013" i="1"/>
  <c r="O1013" i="1"/>
  <c r="K1013" i="1"/>
  <c r="G1013" i="1"/>
  <c r="AE1012" i="1"/>
  <c r="Z1012" i="1"/>
  <c r="Y1012" i="1"/>
  <c r="X1012" i="1"/>
  <c r="V1012" i="1"/>
  <c r="U1012" i="1"/>
  <c r="T1012" i="1"/>
  <c r="O1012" i="1"/>
  <c r="G1012" i="1"/>
  <c r="AE1011" i="1"/>
  <c r="AD1011" i="1"/>
  <c r="AC1011" i="1"/>
  <c r="AB1011" i="1"/>
  <c r="O1011" i="1"/>
  <c r="G1011" i="1"/>
  <c r="AE1010" i="1"/>
  <c r="AD1010" i="1"/>
  <c r="AC1010" i="1"/>
  <c r="AB1010" i="1"/>
  <c r="O1010" i="1"/>
  <c r="G1010" i="1"/>
  <c r="AE1009" i="1"/>
  <c r="AD1009" i="1"/>
  <c r="AC1009" i="1"/>
  <c r="AB1009" i="1"/>
  <c r="O1009" i="1"/>
  <c r="G1009" i="1"/>
  <c r="D1009" i="1"/>
  <c r="D1008" i="1" s="1"/>
  <c r="AE1008" i="1"/>
  <c r="AD1008" i="1"/>
  <c r="AC1008" i="1"/>
  <c r="AB1008" i="1"/>
  <c r="W1008" i="1"/>
  <c r="S1008" i="1"/>
  <c r="O1008" i="1"/>
  <c r="K1008" i="1"/>
  <c r="G1008" i="1"/>
  <c r="AE1007" i="1"/>
  <c r="Z1007" i="1"/>
  <c r="Y1007" i="1"/>
  <c r="X1007" i="1"/>
  <c r="V1007" i="1"/>
  <c r="U1007" i="1"/>
  <c r="T1007" i="1"/>
  <c r="O1007" i="1"/>
  <c r="G1007" i="1"/>
  <c r="AE1006" i="1"/>
  <c r="AD1006" i="1"/>
  <c r="AC1006" i="1"/>
  <c r="AB1006" i="1"/>
  <c r="O1006" i="1"/>
  <c r="G1006" i="1"/>
  <c r="AE1005" i="1"/>
  <c r="AD1005" i="1"/>
  <c r="AC1005" i="1"/>
  <c r="AB1005" i="1"/>
  <c r="O1005" i="1"/>
  <c r="G1005" i="1"/>
  <c r="AE1004" i="1"/>
  <c r="AD1004" i="1"/>
  <c r="AC1004" i="1"/>
  <c r="AB1004" i="1"/>
  <c r="O1004" i="1"/>
  <c r="G1004" i="1"/>
  <c r="D1004" i="1"/>
  <c r="D1003" i="1" s="1"/>
  <c r="AE1003" i="1"/>
  <c r="AD1003" i="1"/>
  <c r="AC1003" i="1"/>
  <c r="AB1003" i="1"/>
  <c r="W1003" i="1"/>
  <c r="S1003" i="1"/>
  <c r="O1003" i="1"/>
  <c r="K1003" i="1"/>
  <c r="G1003" i="1"/>
  <c r="AE1002" i="1"/>
  <c r="Z1002" i="1"/>
  <c r="AD1002" i="1" s="1"/>
  <c r="Y1002" i="1"/>
  <c r="X1002" i="1"/>
  <c r="V1002" i="1"/>
  <c r="U1002" i="1"/>
  <c r="T1002" i="1"/>
  <c r="O1002" i="1"/>
  <c r="G1002" i="1"/>
  <c r="AE1001" i="1"/>
  <c r="AD1001" i="1"/>
  <c r="AC1001" i="1"/>
  <c r="AB1001" i="1"/>
  <c r="O1001" i="1"/>
  <c r="G1001" i="1"/>
  <c r="AE1000" i="1"/>
  <c r="AD1000" i="1"/>
  <c r="AC1000" i="1"/>
  <c r="AB1000" i="1"/>
  <c r="O1000" i="1"/>
  <c r="G1000" i="1"/>
  <c r="AE999" i="1"/>
  <c r="AD999" i="1"/>
  <c r="AC999" i="1"/>
  <c r="AB999" i="1"/>
  <c r="O999" i="1"/>
  <c r="G999" i="1"/>
  <c r="D999" i="1"/>
  <c r="D998" i="1" s="1"/>
  <c r="AE998" i="1"/>
  <c r="AD998" i="1"/>
  <c r="AC998" i="1"/>
  <c r="AB998" i="1"/>
  <c r="W998" i="1"/>
  <c r="S998" i="1"/>
  <c r="O998" i="1"/>
  <c r="K998" i="1"/>
  <c r="G998" i="1"/>
  <c r="AE997" i="1"/>
  <c r="Z997" i="1"/>
  <c r="Y997" i="1"/>
  <c r="X997" i="1"/>
  <c r="V997" i="1"/>
  <c r="U997" i="1"/>
  <c r="T997" i="1"/>
  <c r="O997" i="1"/>
  <c r="G997" i="1"/>
  <c r="AE996" i="1"/>
  <c r="AD996" i="1"/>
  <c r="AC996" i="1"/>
  <c r="AB996" i="1"/>
  <c r="O996" i="1"/>
  <c r="G996" i="1"/>
  <c r="AE995" i="1"/>
  <c r="AD995" i="1"/>
  <c r="AC995" i="1"/>
  <c r="AB995" i="1"/>
  <c r="O995" i="1"/>
  <c r="G995" i="1"/>
  <c r="AE994" i="1"/>
  <c r="AD994" i="1"/>
  <c r="AC994" i="1"/>
  <c r="AB994" i="1"/>
  <c r="AA994" i="1" s="1"/>
  <c r="O994" i="1"/>
  <c r="G994" i="1"/>
  <c r="D994" i="1"/>
  <c r="D993" i="1" s="1"/>
  <c r="AE993" i="1"/>
  <c r="AD993" i="1"/>
  <c r="AC993" i="1"/>
  <c r="AB993" i="1"/>
  <c r="W993" i="1"/>
  <c r="S993" i="1"/>
  <c r="O993" i="1"/>
  <c r="K993" i="1"/>
  <c r="G993" i="1"/>
  <c r="AE992" i="1"/>
  <c r="Z992" i="1"/>
  <c r="Y992" i="1"/>
  <c r="AC992" i="1" s="1"/>
  <c r="X992" i="1"/>
  <c r="V992" i="1"/>
  <c r="U992" i="1"/>
  <c r="T992" i="1"/>
  <c r="S992" i="1" s="1"/>
  <c r="O992" i="1"/>
  <c r="G992" i="1"/>
  <c r="AE991" i="1"/>
  <c r="AD991" i="1"/>
  <c r="AC991" i="1"/>
  <c r="AB991" i="1"/>
  <c r="O991" i="1"/>
  <c r="G991" i="1"/>
  <c r="AE990" i="1"/>
  <c r="AD990" i="1"/>
  <c r="AC990" i="1"/>
  <c r="AB990" i="1"/>
  <c r="O990" i="1"/>
  <c r="G990" i="1"/>
  <c r="AE989" i="1"/>
  <c r="AD989" i="1"/>
  <c r="AC989" i="1"/>
  <c r="AB989" i="1"/>
  <c r="O989" i="1"/>
  <c r="G989" i="1"/>
  <c r="D989" i="1"/>
  <c r="D988" i="1" s="1"/>
  <c r="AE988" i="1"/>
  <c r="AD988" i="1"/>
  <c r="AC988" i="1"/>
  <c r="AB988" i="1"/>
  <c r="W988" i="1"/>
  <c r="S988" i="1"/>
  <c r="O988" i="1"/>
  <c r="K988" i="1"/>
  <c r="G988" i="1"/>
  <c r="AE987" i="1"/>
  <c r="Z987" i="1"/>
  <c r="Y987" i="1"/>
  <c r="V987" i="1"/>
  <c r="U987" i="1"/>
  <c r="T987" i="1"/>
  <c r="S987" i="1" s="1"/>
  <c r="O987" i="1"/>
  <c r="G987" i="1"/>
  <c r="AE986" i="1"/>
  <c r="AD986" i="1"/>
  <c r="AC986" i="1"/>
  <c r="AB986" i="1"/>
  <c r="O986" i="1"/>
  <c r="G986" i="1"/>
  <c r="AE985" i="1"/>
  <c r="AD985" i="1"/>
  <c r="AC985" i="1"/>
  <c r="AB985" i="1"/>
  <c r="O985" i="1"/>
  <c r="G985" i="1"/>
  <c r="AE984" i="1"/>
  <c r="AD984" i="1"/>
  <c r="AC984" i="1"/>
  <c r="AB984" i="1"/>
  <c r="O984" i="1"/>
  <c r="G984" i="1"/>
  <c r="D984" i="1"/>
  <c r="AE983" i="1"/>
  <c r="AD983" i="1"/>
  <c r="AC983" i="1"/>
  <c r="S983" i="1"/>
  <c r="O983" i="1"/>
  <c r="K983" i="1"/>
  <c r="G983" i="1"/>
  <c r="D983" i="1"/>
  <c r="AE982" i="1"/>
  <c r="Z982" i="1"/>
  <c r="Y982" i="1"/>
  <c r="X982" i="1"/>
  <c r="V982" i="1"/>
  <c r="U982" i="1"/>
  <c r="T982" i="1"/>
  <c r="O982" i="1"/>
  <c r="G982" i="1"/>
  <c r="AE981" i="1"/>
  <c r="AD981" i="1"/>
  <c r="AC981" i="1"/>
  <c r="AB981" i="1"/>
  <c r="O981" i="1"/>
  <c r="G981" i="1"/>
  <c r="AE980" i="1"/>
  <c r="AD980" i="1"/>
  <c r="AC980" i="1"/>
  <c r="AB980" i="1"/>
  <c r="O980" i="1"/>
  <c r="G980" i="1"/>
  <c r="AE979" i="1"/>
  <c r="AD979" i="1"/>
  <c r="AC979" i="1"/>
  <c r="AB979" i="1"/>
  <c r="O979" i="1"/>
  <c r="G979" i="1"/>
  <c r="D979" i="1"/>
  <c r="D978" i="1" s="1"/>
  <c r="AE978" i="1"/>
  <c r="AD978" i="1"/>
  <c r="AC978" i="1"/>
  <c r="AB978" i="1"/>
  <c r="W978" i="1"/>
  <c r="S978" i="1"/>
  <c r="O978" i="1"/>
  <c r="K978" i="1"/>
  <c r="G978" i="1"/>
  <c r="AE977" i="1"/>
  <c r="Z977" i="1"/>
  <c r="AD977" i="1" s="1"/>
  <c r="Y977" i="1"/>
  <c r="X977" i="1"/>
  <c r="V977" i="1"/>
  <c r="U977" i="1"/>
  <c r="T977" i="1"/>
  <c r="O977" i="1"/>
  <c r="G977" i="1"/>
  <c r="AE976" i="1"/>
  <c r="AD976" i="1"/>
  <c r="AC976" i="1"/>
  <c r="AB976" i="1"/>
  <c r="O976" i="1"/>
  <c r="G976" i="1"/>
  <c r="AE975" i="1"/>
  <c r="AD975" i="1"/>
  <c r="AC975" i="1"/>
  <c r="AB975" i="1"/>
  <c r="O975" i="1"/>
  <c r="G975" i="1"/>
  <c r="AE974" i="1"/>
  <c r="AD974" i="1"/>
  <c r="AC974" i="1"/>
  <c r="AB974" i="1"/>
  <c r="O974" i="1"/>
  <c r="G974" i="1"/>
  <c r="D974" i="1"/>
  <c r="D973" i="1" s="1"/>
  <c r="AE973" i="1"/>
  <c r="AD973" i="1"/>
  <c r="AC973" i="1"/>
  <c r="AB973" i="1"/>
  <c r="W973" i="1"/>
  <c r="S973" i="1"/>
  <c r="O973" i="1"/>
  <c r="K973" i="1"/>
  <c r="G973" i="1"/>
  <c r="AE972" i="1"/>
  <c r="Z972" i="1"/>
  <c r="Y972" i="1"/>
  <c r="X972" i="1"/>
  <c r="V972" i="1"/>
  <c r="U972" i="1"/>
  <c r="T972" i="1"/>
  <c r="O972" i="1"/>
  <c r="G972" i="1"/>
  <c r="AE971" i="1"/>
  <c r="AD971" i="1"/>
  <c r="AC971" i="1"/>
  <c r="AB971" i="1"/>
  <c r="O971" i="1"/>
  <c r="G971" i="1"/>
  <c r="AE970" i="1"/>
  <c r="AD970" i="1"/>
  <c r="AC970" i="1"/>
  <c r="AB970" i="1"/>
  <c r="O970" i="1"/>
  <c r="G970" i="1"/>
  <c r="AE969" i="1"/>
  <c r="AD969" i="1"/>
  <c r="AC969" i="1"/>
  <c r="AB969" i="1"/>
  <c r="O969" i="1"/>
  <c r="G969" i="1"/>
  <c r="D969" i="1"/>
  <c r="D968" i="1" s="1"/>
  <c r="AE968" i="1"/>
  <c r="AD968" i="1"/>
  <c r="AC968" i="1"/>
  <c r="AB968" i="1"/>
  <c r="W968" i="1"/>
  <c r="S968" i="1"/>
  <c r="O968" i="1"/>
  <c r="K968" i="1"/>
  <c r="G968" i="1"/>
  <c r="AE967" i="1"/>
  <c r="Z967" i="1"/>
  <c r="Y967" i="1"/>
  <c r="X967" i="1"/>
  <c r="V967" i="1"/>
  <c r="U967" i="1"/>
  <c r="T967" i="1"/>
  <c r="O967" i="1"/>
  <c r="G967" i="1"/>
  <c r="AE966" i="1"/>
  <c r="AD966" i="1"/>
  <c r="AC966" i="1"/>
  <c r="AB966" i="1"/>
  <c r="O966" i="1"/>
  <c r="G966" i="1"/>
  <c r="AE965" i="1"/>
  <c r="AD965" i="1"/>
  <c r="AC965" i="1"/>
  <c r="AB965" i="1"/>
  <c r="O965" i="1"/>
  <c r="G965" i="1"/>
  <c r="AE964" i="1"/>
  <c r="AD964" i="1"/>
  <c r="AC964" i="1"/>
  <c r="AB964" i="1"/>
  <c r="O964" i="1"/>
  <c r="G964" i="1"/>
  <c r="D964" i="1"/>
  <c r="D963" i="1" s="1"/>
  <c r="AE963" i="1"/>
  <c r="AD963" i="1"/>
  <c r="AC963" i="1"/>
  <c r="AB963" i="1"/>
  <c r="W963" i="1"/>
  <c r="S963" i="1"/>
  <c r="O963" i="1"/>
  <c r="K963" i="1"/>
  <c r="G963" i="1"/>
  <c r="AE962" i="1"/>
  <c r="Z962" i="1"/>
  <c r="Y962" i="1"/>
  <c r="X962" i="1"/>
  <c r="V962" i="1"/>
  <c r="U962" i="1"/>
  <c r="T962" i="1"/>
  <c r="O962" i="1"/>
  <c r="G962" i="1"/>
  <c r="AE961" i="1"/>
  <c r="AD961" i="1"/>
  <c r="AC961" i="1"/>
  <c r="AB961" i="1"/>
  <c r="O961" i="1"/>
  <c r="G961" i="1"/>
  <c r="AE960" i="1"/>
  <c r="AD960" i="1"/>
  <c r="AC960" i="1"/>
  <c r="AB960" i="1"/>
  <c r="O960" i="1"/>
  <c r="G960" i="1"/>
  <c r="AE959" i="1"/>
  <c r="AD959" i="1"/>
  <c r="AC959" i="1"/>
  <c r="AB959" i="1"/>
  <c r="O959" i="1"/>
  <c r="G959" i="1"/>
  <c r="D959" i="1"/>
  <c r="D958" i="1" s="1"/>
  <c r="AE958" i="1"/>
  <c r="AD958" i="1"/>
  <c r="AC958" i="1"/>
  <c r="AB958" i="1"/>
  <c r="W958" i="1"/>
  <c r="S958" i="1"/>
  <c r="O958" i="1"/>
  <c r="K958" i="1"/>
  <c r="G958" i="1"/>
  <c r="AE938" i="1"/>
  <c r="Z938" i="1"/>
  <c r="Y938" i="1"/>
  <c r="X938" i="1"/>
  <c r="V938" i="1"/>
  <c r="U938" i="1"/>
  <c r="T938" i="1"/>
  <c r="O938" i="1"/>
  <c r="G938" i="1"/>
  <c r="AE937" i="1"/>
  <c r="AD937" i="1"/>
  <c r="AC937" i="1"/>
  <c r="AB937" i="1"/>
  <c r="O937" i="1"/>
  <c r="G937" i="1"/>
  <c r="AE936" i="1"/>
  <c r="AD936" i="1"/>
  <c r="AC936" i="1"/>
  <c r="AB936" i="1"/>
  <c r="O936" i="1"/>
  <c r="G936" i="1"/>
  <c r="AE935" i="1"/>
  <c r="AD935" i="1"/>
  <c r="AC935" i="1"/>
  <c r="AB935" i="1"/>
  <c r="O935" i="1"/>
  <c r="G935" i="1"/>
  <c r="D935" i="1"/>
  <c r="D934" i="1" s="1"/>
  <c r="AE934" i="1"/>
  <c r="AD934" i="1"/>
  <c r="AC934" i="1"/>
  <c r="AB934" i="1"/>
  <c r="W934" i="1"/>
  <c r="S934" i="1"/>
  <c r="O934" i="1"/>
  <c r="K934" i="1"/>
  <c r="G934" i="1"/>
  <c r="AE933" i="1"/>
  <c r="Z933" i="1"/>
  <c r="Y933" i="1"/>
  <c r="X933" i="1"/>
  <c r="V933" i="1"/>
  <c r="U933" i="1"/>
  <c r="T933" i="1"/>
  <c r="O933" i="1"/>
  <c r="G933" i="1"/>
  <c r="AE932" i="1"/>
  <c r="AD932" i="1"/>
  <c r="AC932" i="1"/>
  <c r="AB932" i="1"/>
  <c r="O932" i="1"/>
  <c r="G932" i="1"/>
  <c r="AE931" i="1"/>
  <c r="AD931" i="1"/>
  <c r="AC931" i="1"/>
  <c r="AB931" i="1"/>
  <c r="O931" i="1"/>
  <c r="G931" i="1"/>
  <c r="AE930" i="1"/>
  <c r="AD930" i="1"/>
  <c r="AC930" i="1"/>
  <c r="AB930" i="1"/>
  <c r="O930" i="1"/>
  <c r="G930" i="1"/>
  <c r="D930" i="1"/>
  <c r="D929" i="1" s="1"/>
  <c r="AE929" i="1"/>
  <c r="AD929" i="1"/>
  <c r="AC929" i="1"/>
  <c r="AB929" i="1"/>
  <c r="W929" i="1"/>
  <c r="S929" i="1"/>
  <c r="O929" i="1"/>
  <c r="K929" i="1"/>
  <c r="G929" i="1"/>
  <c r="AE928" i="1"/>
  <c r="Z928" i="1"/>
  <c r="Y928" i="1"/>
  <c r="X928" i="1"/>
  <c r="V928" i="1"/>
  <c r="U928" i="1"/>
  <c r="T928" i="1"/>
  <c r="O928" i="1"/>
  <c r="G928" i="1"/>
  <c r="AE927" i="1"/>
  <c r="AD927" i="1"/>
  <c r="AC927" i="1"/>
  <c r="AB927" i="1"/>
  <c r="O927" i="1"/>
  <c r="G927" i="1"/>
  <c r="AE926" i="1"/>
  <c r="AD926" i="1"/>
  <c r="AC926" i="1"/>
  <c r="AB926" i="1"/>
  <c r="O926" i="1"/>
  <c r="G926" i="1"/>
  <c r="AE925" i="1"/>
  <c r="AD925" i="1"/>
  <c r="AC925" i="1"/>
  <c r="AB925" i="1"/>
  <c r="O925" i="1"/>
  <c r="G925" i="1"/>
  <c r="D925" i="1"/>
  <c r="D924" i="1" s="1"/>
  <c r="AE924" i="1"/>
  <c r="AD924" i="1"/>
  <c r="AC924" i="1"/>
  <c r="AB924" i="1"/>
  <c r="W924" i="1"/>
  <c r="S924" i="1"/>
  <c r="O924" i="1"/>
  <c r="K924" i="1"/>
  <c r="G924" i="1"/>
  <c r="AE923" i="1"/>
  <c r="Z923" i="1"/>
  <c r="Y923" i="1"/>
  <c r="X923" i="1"/>
  <c r="V923" i="1"/>
  <c r="U923" i="1"/>
  <c r="T923" i="1"/>
  <c r="O923" i="1"/>
  <c r="G923" i="1"/>
  <c r="AE922" i="1"/>
  <c r="AD922" i="1"/>
  <c r="AC922" i="1"/>
  <c r="AB922" i="1"/>
  <c r="O922" i="1"/>
  <c r="G922" i="1"/>
  <c r="AE921" i="1"/>
  <c r="AD921" i="1"/>
  <c r="AC921" i="1"/>
  <c r="AB921" i="1"/>
  <c r="O921" i="1"/>
  <c r="G921" i="1"/>
  <c r="AE920" i="1"/>
  <c r="AD920" i="1"/>
  <c r="AC920" i="1"/>
  <c r="AB920" i="1"/>
  <c r="O920" i="1"/>
  <c r="G920" i="1"/>
  <c r="D920" i="1"/>
  <c r="D919" i="1" s="1"/>
  <c r="AE919" i="1"/>
  <c r="AD919" i="1"/>
  <c r="AC919" i="1"/>
  <c r="AB919" i="1"/>
  <c r="W919" i="1"/>
  <c r="S919" i="1"/>
  <c r="O919" i="1"/>
  <c r="K919" i="1"/>
  <c r="G919" i="1"/>
  <c r="AE918" i="1"/>
  <c r="Z918" i="1"/>
  <c r="Y918" i="1"/>
  <c r="X918" i="1"/>
  <c r="V918" i="1"/>
  <c r="U918" i="1"/>
  <c r="T918" i="1"/>
  <c r="O918" i="1"/>
  <c r="G918" i="1"/>
  <c r="AE917" i="1"/>
  <c r="AD917" i="1"/>
  <c r="AC917" i="1"/>
  <c r="AB917" i="1"/>
  <c r="O917" i="1"/>
  <c r="G917" i="1"/>
  <c r="AE916" i="1"/>
  <c r="AD916" i="1"/>
  <c r="AC916" i="1"/>
  <c r="AB916" i="1"/>
  <c r="O916" i="1"/>
  <c r="G916" i="1"/>
  <c r="AE915" i="1"/>
  <c r="AD915" i="1"/>
  <c r="AC915" i="1"/>
  <c r="AB915" i="1"/>
  <c r="O915" i="1"/>
  <c r="G915" i="1"/>
  <c r="D915" i="1"/>
  <c r="D914" i="1" s="1"/>
  <c r="AH914" i="1"/>
  <c r="AG914" i="1"/>
  <c r="AB914" i="1"/>
  <c r="W914" i="1"/>
  <c r="S914" i="1"/>
  <c r="O914" i="1"/>
  <c r="N914" i="1"/>
  <c r="M914" i="1"/>
  <c r="G914" i="1"/>
  <c r="AE859" i="1"/>
  <c r="Z859" i="1"/>
  <c r="Y859" i="1"/>
  <c r="X859" i="1"/>
  <c r="V859" i="1"/>
  <c r="U859" i="1"/>
  <c r="T859" i="1"/>
  <c r="O859" i="1"/>
  <c r="G859" i="1"/>
  <c r="AE858" i="1"/>
  <c r="AD858" i="1"/>
  <c r="AC858" i="1"/>
  <c r="AB858" i="1"/>
  <c r="O858" i="1"/>
  <c r="G858" i="1"/>
  <c r="AE857" i="1"/>
  <c r="AD857" i="1"/>
  <c r="AC857" i="1"/>
  <c r="AB857" i="1"/>
  <c r="O857" i="1"/>
  <c r="G857" i="1"/>
  <c r="AE856" i="1"/>
  <c r="AD856" i="1"/>
  <c r="AC856" i="1"/>
  <c r="AB856" i="1"/>
  <c r="O856" i="1"/>
  <c r="G856" i="1"/>
  <c r="D856" i="1"/>
  <c r="D855" i="1" s="1"/>
  <c r="AE855" i="1"/>
  <c r="AD855" i="1"/>
  <c r="AC855" i="1"/>
  <c r="AB855" i="1"/>
  <c r="W855" i="1"/>
  <c r="S855" i="1"/>
  <c r="O855" i="1"/>
  <c r="K855" i="1"/>
  <c r="G855" i="1"/>
  <c r="AE854" i="1"/>
  <c r="Z854" i="1"/>
  <c r="AD854" i="1" s="1"/>
  <c r="Y854" i="1"/>
  <c r="X854" i="1"/>
  <c r="V854" i="1"/>
  <c r="U854" i="1"/>
  <c r="T854" i="1"/>
  <c r="O854" i="1"/>
  <c r="G854" i="1"/>
  <c r="AE853" i="1"/>
  <c r="AD853" i="1"/>
  <c r="AC853" i="1"/>
  <c r="AB853" i="1"/>
  <c r="O853" i="1"/>
  <c r="G853" i="1"/>
  <c r="AE852" i="1"/>
  <c r="AD852" i="1"/>
  <c r="AC852" i="1"/>
  <c r="AB852" i="1"/>
  <c r="O852" i="1"/>
  <c r="G852" i="1"/>
  <c r="AE851" i="1"/>
  <c r="AD851" i="1"/>
  <c r="AC851" i="1"/>
  <c r="AB851" i="1"/>
  <c r="O851" i="1"/>
  <c r="G851" i="1"/>
  <c r="D851" i="1"/>
  <c r="D850" i="1" s="1"/>
  <c r="AE850" i="1"/>
  <c r="AD850" i="1"/>
  <c r="AC850" i="1"/>
  <c r="AB850" i="1"/>
  <c r="W850" i="1"/>
  <c r="S850" i="1"/>
  <c r="O850" i="1"/>
  <c r="K850" i="1"/>
  <c r="G850" i="1"/>
  <c r="AH849" i="1"/>
  <c r="AH845" i="1" s="1"/>
  <c r="AG849" i="1"/>
  <c r="AG845" i="1" s="1"/>
  <c r="Z849" i="1"/>
  <c r="Y849" i="1"/>
  <c r="X849" i="1"/>
  <c r="V849" i="1"/>
  <c r="U849" i="1"/>
  <c r="O849" i="1"/>
  <c r="G849" i="1"/>
  <c r="AE848" i="1"/>
  <c r="AD848" i="1"/>
  <c r="AC848" i="1"/>
  <c r="AB848" i="1"/>
  <c r="O848" i="1"/>
  <c r="G848" i="1"/>
  <c r="AE847" i="1"/>
  <c r="AD847" i="1"/>
  <c r="AC847" i="1"/>
  <c r="AB847" i="1"/>
  <c r="O847" i="1"/>
  <c r="G847" i="1"/>
  <c r="AE846" i="1"/>
  <c r="AD846" i="1"/>
  <c r="AC846" i="1"/>
  <c r="AB846" i="1"/>
  <c r="O846" i="1"/>
  <c r="G846" i="1"/>
  <c r="D846" i="1"/>
  <c r="D845" i="1" s="1"/>
  <c r="AB845" i="1"/>
  <c r="W845" i="1"/>
  <c r="S845" i="1"/>
  <c r="O845" i="1"/>
  <c r="K845" i="1"/>
  <c r="G845" i="1"/>
  <c r="AE844" i="1"/>
  <c r="Y844" i="1"/>
  <c r="X844" i="1"/>
  <c r="U844" i="1"/>
  <c r="T844" i="1"/>
  <c r="O844" i="1"/>
  <c r="G844" i="1"/>
  <c r="AE843" i="1"/>
  <c r="AD843" i="1"/>
  <c r="AC843" i="1"/>
  <c r="AB843" i="1"/>
  <c r="O843" i="1"/>
  <c r="G843" i="1"/>
  <c r="AE842" i="1"/>
  <c r="AD842" i="1"/>
  <c r="AC842" i="1"/>
  <c r="AB842" i="1"/>
  <c r="O842" i="1"/>
  <c r="G842" i="1"/>
  <c r="AE841" i="1"/>
  <c r="AD841" i="1"/>
  <c r="AC841" i="1"/>
  <c r="AB841" i="1"/>
  <c r="O841" i="1"/>
  <c r="G841" i="1"/>
  <c r="D841" i="1"/>
  <c r="D840" i="1" s="1"/>
  <c r="AE840" i="1"/>
  <c r="AD840" i="1"/>
  <c r="AC840" i="1"/>
  <c r="AB840" i="1"/>
  <c r="W840" i="1"/>
  <c r="S840" i="1"/>
  <c r="O840" i="1"/>
  <c r="K840" i="1"/>
  <c r="G840" i="1"/>
  <c r="AE839" i="1"/>
  <c r="Z839" i="1"/>
  <c r="Y839" i="1"/>
  <c r="X839" i="1"/>
  <c r="V839" i="1"/>
  <c r="U839" i="1"/>
  <c r="T839" i="1"/>
  <c r="O839" i="1"/>
  <c r="G839" i="1"/>
  <c r="AE838" i="1"/>
  <c r="AD838" i="1"/>
  <c r="AC838" i="1"/>
  <c r="AB838" i="1"/>
  <c r="O838" i="1"/>
  <c r="G838" i="1"/>
  <c r="AE837" i="1"/>
  <c r="AD837" i="1"/>
  <c r="AC837" i="1"/>
  <c r="AB837" i="1"/>
  <c r="O837" i="1"/>
  <c r="G837" i="1"/>
  <c r="AE836" i="1"/>
  <c r="AD836" i="1"/>
  <c r="AC836" i="1"/>
  <c r="AB836" i="1"/>
  <c r="O836" i="1"/>
  <c r="G836" i="1"/>
  <c r="D836" i="1"/>
  <c r="D835" i="1" s="1"/>
  <c r="AE835" i="1"/>
  <c r="AD835" i="1"/>
  <c r="AC835" i="1"/>
  <c r="AB835" i="1"/>
  <c r="W835" i="1"/>
  <c r="S835" i="1"/>
  <c r="O835" i="1"/>
  <c r="K835" i="1"/>
  <c r="G835" i="1"/>
  <c r="U719" i="1"/>
  <c r="AE754" i="1"/>
  <c r="Z754" i="1"/>
  <c r="Y754" i="1"/>
  <c r="X754" i="1"/>
  <c r="V754" i="1"/>
  <c r="U754" i="1"/>
  <c r="T754" i="1"/>
  <c r="O754" i="1"/>
  <c r="G754" i="1"/>
  <c r="AE753" i="1"/>
  <c r="AD753" i="1"/>
  <c r="AC753" i="1"/>
  <c r="AB753" i="1"/>
  <c r="O753" i="1"/>
  <c r="G753" i="1"/>
  <c r="AE752" i="1"/>
  <c r="AD752" i="1"/>
  <c r="AC752" i="1"/>
  <c r="AB752" i="1"/>
  <c r="O752" i="1"/>
  <c r="G752" i="1"/>
  <c r="AE751" i="1"/>
  <c r="AD751" i="1"/>
  <c r="AC751" i="1"/>
  <c r="AB751" i="1"/>
  <c r="O751" i="1"/>
  <c r="G751" i="1"/>
  <c r="D751" i="1"/>
  <c r="D750" i="1" s="1"/>
  <c r="AE750" i="1"/>
  <c r="AD750" i="1"/>
  <c r="AC750" i="1"/>
  <c r="AB750" i="1"/>
  <c r="W750" i="1"/>
  <c r="S750" i="1"/>
  <c r="O750" i="1"/>
  <c r="K750" i="1"/>
  <c r="G750" i="1"/>
  <c r="AE749" i="1"/>
  <c r="Z749" i="1"/>
  <c r="Y749" i="1"/>
  <c r="X749" i="1"/>
  <c r="U749" i="1"/>
  <c r="T749" i="1"/>
  <c r="O749" i="1"/>
  <c r="G749" i="1"/>
  <c r="AE748" i="1"/>
  <c r="AD748" i="1"/>
  <c r="AC748" i="1"/>
  <c r="AB748" i="1"/>
  <c r="O748" i="1"/>
  <c r="G748" i="1"/>
  <c r="AE747" i="1"/>
  <c r="AD747" i="1"/>
  <c r="AC747" i="1"/>
  <c r="AB747" i="1"/>
  <c r="O747" i="1"/>
  <c r="G747" i="1"/>
  <c r="AE746" i="1"/>
  <c r="AD746" i="1"/>
  <c r="AC746" i="1"/>
  <c r="AB746" i="1"/>
  <c r="O746" i="1"/>
  <c r="G746" i="1"/>
  <c r="D746" i="1"/>
  <c r="D745" i="1" s="1"/>
  <c r="AE745" i="1"/>
  <c r="AC745" i="1"/>
  <c r="AB745" i="1"/>
  <c r="W745" i="1"/>
  <c r="S745" i="1"/>
  <c r="O745" i="1"/>
  <c r="K745" i="1"/>
  <c r="J745" i="1"/>
  <c r="AD745" i="1" s="1"/>
  <c r="AE744" i="1"/>
  <c r="Z744" i="1"/>
  <c r="Y744" i="1"/>
  <c r="X744" i="1"/>
  <c r="V744" i="1"/>
  <c r="U744" i="1"/>
  <c r="T744" i="1"/>
  <c r="O744" i="1"/>
  <c r="G744" i="1"/>
  <c r="AE743" i="1"/>
  <c r="AD743" i="1"/>
  <c r="AC743" i="1"/>
  <c r="AB743" i="1"/>
  <c r="O743" i="1"/>
  <c r="G743" i="1"/>
  <c r="AE742" i="1"/>
  <c r="AD742" i="1"/>
  <c r="AC742" i="1"/>
  <c r="AB742" i="1"/>
  <c r="O742" i="1"/>
  <c r="G742" i="1"/>
  <c r="AE741" i="1"/>
  <c r="AD741" i="1"/>
  <c r="AC741" i="1"/>
  <c r="AB741" i="1"/>
  <c r="O741" i="1"/>
  <c r="G741" i="1"/>
  <c r="D741" i="1"/>
  <c r="D740" i="1" s="1"/>
  <c r="AE740" i="1"/>
  <c r="AD740" i="1"/>
  <c r="AC740" i="1"/>
  <c r="AB740" i="1"/>
  <c r="W740" i="1"/>
  <c r="S740" i="1"/>
  <c r="O740" i="1"/>
  <c r="K740" i="1"/>
  <c r="G740" i="1"/>
  <c r="AE739" i="1"/>
  <c r="Z739" i="1"/>
  <c r="Y739" i="1"/>
  <c r="X739" i="1"/>
  <c r="V739" i="1"/>
  <c r="U739" i="1"/>
  <c r="T739" i="1"/>
  <c r="O739" i="1"/>
  <c r="G739" i="1"/>
  <c r="AE738" i="1"/>
  <c r="AD738" i="1"/>
  <c r="AC738" i="1"/>
  <c r="AB738" i="1"/>
  <c r="O738" i="1"/>
  <c r="G738" i="1"/>
  <c r="AE737" i="1"/>
  <c r="AD737" i="1"/>
  <c r="AC737" i="1"/>
  <c r="AB737" i="1"/>
  <c r="O737" i="1"/>
  <c r="G737" i="1"/>
  <c r="AE736" i="1"/>
  <c r="AD736" i="1"/>
  <c r="AC736" i="1"/>
  <c r="AB736" i="1"/>
  <c r="O736" i="1"/>
  <c r="G736" i="1"/>
  <c r="D736" i="1"/>
  <c r="D735" i="1" s="1"/>
  <c r="AE735" i="1"/>
  <c r="AD735" i="1"/>
  <c r="AC735" i="1"/>
  <c r="AB735" i="1"/>
  <c r="W735" i="1"/>
  <c r="S735" i="1"/>
  <c r="O735" i="1"/>
  <c r="K735" i="1"/>
  <c r="G735" i="1"/>
  <c r="AE734" i="1"/>
  <c r="Z734" i="1"/>
  <c r="Y734" i="1"/>
  <c r="X734" i="1"/>
  <c r="V734" i="1"/>
  <c r="U734" i="1"/>
  <c r="T734" i="1"/>
  <c r="O734" i="1"/>
  <c r="G734" i="1"/>
  <c r="AE733" i="1"/>
  <c r="AD733" i="1"/>
  <c r="AC733" i="1"/>
  <c r="AB733" i="1"/>
  <c r="O733" i="1"/>
  <c r="G733" i="1"/>
  <c r="AE732" i="1"/>
  <c r="AD732" i="1"/>
  <c r="AC732" i="1"/>
  <c r="AB732" i="1"/>
  <c r="O732" i="1"/>
  <c r="G732" i="1"/>
  <c r="AE731" i="1"/>
  <c r="AD731" i="1"/>
  <c r="AC731" i="1"/>
  <c r="AB731" i="1"/>
  <c r="O731" i="1"/>
  <c r="G731" i="1"/>
  <c r="D731" i="1"/>
  <c r="D730" i="1" s="1"/>
  <c r="AH730" i="1"/>
  <c r="AG730" i="1"/>
  <c r="AB730" i="1"/>
  <c r="W730" i="1"/>
  <c r="S730" i="1"/>
  <c r="O730" i="1"/>
  <c r="N730" i="1"/>
  <c r="M730" i="1"/>
  <c r="G730" i="1"/>
  <c r="AE729" i="1"/>
  <c r="Z729" i="1"/>
  <c r="Y729" i="1"/>
  <c r="X729" i="1"/>
  <c r="V729" i="1"/>
  <c r="U729" i="1"/>
  <c r="T729" i="1"/>
  <c r="O729" i="1"/>
  <c r="G729" i="1"/>
  <c r="AE728" i="1"/>
  <c r="AD728" i="1"/>
  <c r="AC728" i="1"/>
  <c r="AB728" i="1"/>
  <c r="O728" i="1"/>
  <c r="G728" i="1"/>
  <c r="AE727" i="1"/>
  <c r="AD727" i="1"/>
  <c r="AC727" i="1"/>
  <c r="AB727" i="1"/>
  <c r="O727" i="1"/>
  <c r="G727" i="1"/>
  <c r="AE726" i="1"/>
  <c r="AD726" i="1"/>
  <c r="AC726" i="1"/>
  <c r="AB726" i="1"/>
  <c r="O726" i="1"/>
  <c r="G726" i="1"/>
  <c r="D726" i="1"/>
  <c r="D725" i="1" s="1"/>
  <c r="AE725" i="1"/>
  <c r="AD725" i="1"/>
  <c r="AC725" i="1"/>
  <c r="AB725" i="1"/>
  <c r="W725" i="1"/>
  <c r="S725" i="1"/>
  <c r="O725" i="1"/>
  <c r="K725" i="1"/>
  <c r="G725" i="1"/>
  <c r="AE724" i="1"/>
  <c r="Z724" i="1"/>
  <c r="Y724" i="1"/>
  <c r="X724" i="1"/>
  <c r="V724" i="1"/>
  <c r="U724" i="1"/>
  <c r="T724" i="1"/>
  <c r="O724" i="1"/>
  <c r="G724" i="1"/>
  <c r="AE723" i="1"/>
  <c r="AD723" i="1"/>
  <c r="AC723" i="1"/>
  <c r="AB723" i="1"/>
  <c r="O723" i="1"/>
  <c r="G723" i="1"/>
  <c r="AE722" i="1"/>
  <c r="AD722" i="1"/>
  <c r="AC722" i="1"/>
  <c r="AB722" i="1"/>
  <c r="O722" i="1"/>
  <c r="G722" i="1"/>
  <c r="AE721" i="1"/>
  <c r="AD721" i="1"/>
  <c r="AC721" i="1"/>
  <c r="AB721" i="1"/>
  <c r="O721" i="1"/>
  <c r="G721" i="1"/>
  <c r="D721" i="1"/>
  <c r="D720" i="1" s="1"/>
  <c r="AE720" i="1"/>
  <c r="AD720" i="1"/>
  <c r="AC720" i="1"/>
  <c r="AB720" i="1"/>
  <c r="W720" i="1"/>
  <c r="S720" i="1"/>
  <c r="O720" i="1"/>
  <c r="K720" i="1"/>
  <c r="G720" i="1"/>
  <c r="E701" i="1"/>
  <c r="F701" i="1"/>
  <c r="H701" i="1"/>
  <c r="I701" i="1"/>
  <c r="J701" i="1"/>
  <c r="L701" i="1"/>
  <c r="P701" i="1"/>
  <c r="Q701" i="1"/>
  <c r="R701" i="1"/>
  <c r="T701" i="1"/>
  <c r="U701" i="1"/>
  <c r="V701" i="1"/>
  <c r="X701" i="1"/>
  <c r="Y701" i="1"/>
  <c r="Z701" i="1"/>
  <c r="AF701" i="1"/>
  <c r="C701" i="1"/>
  <c r="AE711" i="1"/>
  <c r="Z711" i="1"/>
  <c r="Y711" i="1"/>
  <c r="X711" i="1"/>
  <c r="V711" i="1"/>
  <c r="U711" i="1"/>
  <c r="T711" i="1"/>
  <c r="O711" i="1"/>
  <c r="G711" i="1"/>
  <c r="AE710" i="1"/>
  <c r="AD710" i="1"/>
  <c r="AC710" i="1"/>
  <c r="AB710" i="1"/>
  <c r="O710" i="1"/>
  <c r="G710" i="1"/>
  <c r="AE709" i="1"/>
  <c r="AD709" i="1"/>
  <c r="AC709" i="1"/>
  <c r="AB709" i="1"/>
  <c r="O709" i="1"/>
  <c r="G709" i="1"/>
  <c r="AE708" i="1"/>
  <c r="AD708" i="1"/>
  <c r="AC708" i="1"/>
  <c r="AB708" i="1"/>
  <c r="O708" i="1"/>
  <c r="G708" i="1"/>
  <c r="D708" i="1"/>
  <c r="D707" i="1" s="1"/>
  <c r="AH707" i="1"/>
  <c r="AH701" i="1" s="1"/>
  <c r="AG707" i="1"/>
  <c r="AB707" i="1"/>
  <c r="W707" i="1"/>
  <c r="S707" i="1"/>
  <c r="O707" i="1"/>
  <c r="N707" i="1"/>
  <c r="N701" i="1" s="1"/>
  <c r="M707" i="1"/>
  <c r="G707" i="1"/>
  <c r="AE706" i="1"/>
  <c r="Z706" i="1"/>
  <c r="Y706" i="1"/>
  <c r="X706" i="1"/>
  <c r="V706" i="1"/>
  <c r="U706" i="1"/>
  <c r="T706" i="1"/>
  <c r="O706" i="1"/>
  <c r="G706" i="1"/>
  <c r="AE705" i="1"/>
  <c r="AD705" i="1"/>
  <c r="AC705" i="1"/>
  <c r="AB705" i="1"/>
  <c r="O705" i="1"/>
  <c r="G705" i="1"/>
  <c r="AE704" i="1"/>
  <c r="AD704" i="1"/>
  <c r="AC704" i="1"/>
  <c r="AB704" i="1"/>
  <c r="O704" i="1"/>
  <c r="G704" i="1"/>
  <c r="AE703" i="1"/>
  <c r="AD703" i="1"/>
  <c r="AC703" i="1"/>
  <c r="AB703" i="1"/>
  <c r="O703" i="1"/>
  <c r="G703" i="1"/>
  <c r="D703" i="1"/>
  <c r="D702" i="1" s="1"/>
  <c r="AE702" i="1"/>
  <c r="AD702" i="1"/>
  <c r="AC702" i="1"/>
  <c r="AB702" i="1"/>
  <c r="W702" i="1"/>
  <c r="S702" i="1"/>
  <c r="O702" i="1"/>
  <c r="K702" i="1"/>
  <c r="G702" i="1"/>
  <c r="Q639" i="1"/>
  <c r="U639" i="1"/>
  <c r="AE679" i="1"/>
  <c r="Z679" i="1"/>
  <c r="Y679" i="1"/>
  <c r="X679" i="1"/>
  <c r="V679" i="1"/>
  <c r="U679" i="1"/>
  <c r="T679" i="1"/>
  <c r="O679" i="1"/>
  <c r="G679" i="1"/>
  <c r="AE678" i="1"/>
  <c r="AD678" i="1"/>
  <c r="AC678" i="1"/>
  <c r="AB678" i="1"/>
  <c r="O678" i="1"/>
  <c r="G678" i="1"/>
  <c r="AE677" i="1"/>
  <c r="AD677" i="1"/>
  <c r="AC677" i="1"/>
  <c r="AB677" i="1"/>
  <c r="O677" i="1"/>
  <c r="G677" i="1"/>
  <c r="AE676" i="1"/>
  <c r="AD676" i="1"/>
  <c r="AC676" i="1"/>
  <c r="AB676" i="1"/>
  <c r="O676" i="1"/>
  <c r="G676" i="1"/>
  <c r="AH675" i="1"/>
  <c r="AD675" i="1" s="1"/>
  <c r="AG675" i="1"/>
  <c r="AF675" i="1"/>
  <c r="AB675" i="1" s="1"/>
  <c r="W675" i="1"/>
  <c r="S675" i="1"/>
  <c r="O675" i="1"/>
  <c r="K675" i="1"/>
  <c r="G675" i="1"/>
  <c r="D675" i="1"/>
  <c r="AE674" i="1"/>
  <c r="Z674" i="1"/>
  <c r="Y674" i="1"/>
  <c r="X674" i="1"/>
  <c r="V674" i="1"/>
  <c r="U674" i="1"/>
  <c r="T674" i="1"/>
  <c r="O674" i="1"/>
  <c r="G674" i="1"/>
  <c r="AE673" i="1"/>
  <c r="AD673" i="1"/>
  <c r="AC673" i="1"/>
  <c r="AB673" i="1"/>
  <c r="O673" i="1"/>
  <c r="G673" i="1"/>
  <c r="AH672" i="1"/>
  <c r="AH670" i="1" s="1"/>
  <c r="AD670" i="1" s="1"/>
  <c r="AG672" i="1"/>
  <c r="AG670" i="1" s="1"/>
  <c r="AC670" i="1" s="1"/>
  <c r="AF672" i="1"/>
  <c r="AB672" i="1" s="1"/>
  <c r="O672" i="1"/>
  <c r="G672" i="1"/>
  <c r="AE671" i="1"/>
  <c r="AD671" i="1"/>
  <c r="AC671" i="1"/>
  <c r="AB671" i="1"/>
  <c r="O671" i="1"/>
  <c r="G671" i="1"/>
  <c r="W670" i="1"/>
  <c r="S670" i="1"/>
  <c r="O670" i="1"/>
  <c r="K670" i="1"/>
  <c r="G670" i="1"/>
  <c r="D670" i="1"/>
  <c r="AE669" i="1"/>
  <c r="Z669" i="1"/>
  <c r="Y669" i="1"/>
  <c r="X669" i="1"/>
  <c r="V669" i="1"/>
  <c r="U669" i="1"/>
  <c r="T669" i="1"/>
  <c r="O669" i="1"/>
  <c r="G669" i="1"/>
  <c r="AE668" i="1"/>
  <c r="AD668" i="1"/>
  <c r="AC668" i="1"/>
  <c r="AB668" i="1"/>
  <c r="O668" i="1"/>
  <c r="G668" i="1"/>
  <c r="AH667" i="1"/>
  <c r="AH665" i="1" s="1"/>
  <c r="AD665" i="1" s="1"/>
  <c r="AG667" i="1"/>
  <c r="AG665" i="1" s="1"/>
  <c r="AF667" i="1"/>
  <c r="O667" i="1"/>
  <c r="G667" i="1"/>
  <c r="AE666" i="1"/>
  <c r="AD666" i="1"/>
  <c r="AC666" i="1"/>
  <c r="AB666" i="1"/>
  <c r="O666" i="1"/>
  <c r="G666" i="1"/>
  <c r="W665" i="1"/>
  <c r="S665" i="1"/>
  <c r="O665" i="1"/>
  <c r="K665" i="1"/>
  <c r="G665" i="1"/>
  <c r="D665" i="1"/>
  <c r="AE664" i="1"/>
  <c r="Z664" i="1"/>
  <c r="Y664" i="1"/>
  <c r="X664" i="1"/>
  <c r="V664" i="1"/>
  <c r="U664" i="1"/>
  <c r="T664" i="1"/>
  <c r="O664" i="1"/>
  <c r="G664" i="1"/>
  <c r="AE663" i="1"/>
  <c r="AD663" i="1"/>
  <c r="AC663" i="1"/>
  <c r="AB663" i="1"/>
  <c r="O663" i="1"/>
  <c r="G663" i="1"/>
  <c r="AE662" i="1"/>
  <c r="AD662" i="1"/>
  <c r="AC662" i="1"/>
  <c r="AB662" i="1"/>
  <c r="O662" i="1"/>
  <c r="G662" i="1"/>
  <c r="AE661" i="1"/>
  <c r="AD661" i="1"/>
  <c r="AC661" i="1"/>
  <c r="AB661" i="1"/>
  <c r="O661" i="1"/>
  <c r="G661" i="1"/>
  <c r="AE660" i="1"/>
  <c r="AD660" i="1"/>
  <c r="AC660" i="1"/>
  <c r="AB660" i="1"/>
  <c r="W660" i="1"/>
  <c r="S660" i="1"/>
  <c r="O660" i="1"/>
  <c r="K660" i="1"/>
  <c r="G660" i="1"/>
  <c r="D660" i="1"/>
  <c r="E577" i="1"/>
  <c r="F577" i="1"/>
  <c r="H577" i="1"/>
  <c r="I577" i="1"/>
  <c r="J577" i="1"/>
  <c r="L577" i="1"/>
  <c r="P577" i="1"/>
  <c r="T577" i="1"/>
  <c r="U577" i="1"/>
  <c r="V577" i="1"/>
  <c r="X577" i="1"/>
  <c r="Y577" i="1"/>
  <c r="Z577" i="1"/>
  <c r="AE632" i="1"/>
  <c r="Z632" i="1"/>
  <c r="Y632" i="1"/>
  <c r="X632" i="1"/>
  <c r="V632" i="1"/>
  <c r="U632" i="1"/>
  <c r="T632" i="1"/>
  <c r="O632" i="1"/>
  <c r="J632" i="1"/>
  <c r="G632" i="1" s="1"/>
  <c r="AE631" i="1"/>
  <c r="AC631" i="1"/>
  <c r="AB631" i="1"/>
  <c r="O631" i="1"/>
  <c r="J631" i="1"/>
  <c r="AD631" i="1" s="1"/>
  <c r="AE630" i="1"/>
  <c r="AC630" i="1"/>
  <c r="AB630" i="1"/>
  <c r="O630" i="1"/>
  <c r="J630" i="1"/>
  <c r="AD630" i="1" s="1"/>
  <c r="AE629" i="1"/>
  <c r="AC629" i="1"/>
  <c r="AB629" i="1"/>
  <c r="O629" i="1"/>
  <c r="J629" i="1"/>
  <c r="AD629" i="1" s="1"/>
  <c r="AE628" i="1"/>
  <c r="AD628" i="1"/>
  <c r="AC628" i="1"/>
  <c r="AB628" i="1"/>
  <c r="W628" i="1"/>
  <c r="S628" i="1"/>
  <c r="O628" i="1"/>
  <c r="K628" i="1"/>
  <c r="G628" i="1"/>
  <c r="D628" i="1"/>
  <c r="AE627" i="1"/>
  <c r="Z627" i="1"/>
  <c r="Y627" i="1"/>
  <c r="X627" i="1"/>
  <c r="V627" i="1"/>
  <c r="U627" i="1"/>
  <c r="T627" i="1"/>
  <c r="O627" i="1"/>
  <c r="G627" i="1"/>
  <c r="AE626" i="1"/>
  <c r="AD626" i="1"/>
  <c r="AC626" i="1"/>
  <c r="AB626" i="1"/>
  <c r="O626" i="1"/>
  <c r="G626" i="1"/>
  <c r="AE625" i="1"/>
  <c r="AD625" i="1"/>
  <c r="AC625" i="1"/>
  <c r="AB625" i="1"/>
  <c r="O625" i="1"/>
  <c r="G625" i="1"/>
  <c r="AE624" i="1"/>
  <c r="AD624" i="1"/>
  <c r="AC624" i="1"/>
  <c r="AB624" i="1"/>
  <c r="O624" i="1"/>
  <c r="G624" i="1"/>
  <c r="D624" i="1"/>
  <c r="D623" i="1" s="1"/>
  <c r="AE623" i="1"/>
  <c r="AD623" i="1"/>
  <c r="AC623" i="1"/>
  <c r="AB623" i="1"/>
  <c r="W623" i="1"/>
  <c r="S623" i="1"/>
  <c r="O623" i="1"/>
  <c r="K623" i="1"/>
  <c r="G623" i="1"/>
  <c r="AE622" i="1"/>
  <c r="Z622" i="1"/>
  <c r="Y622" i="1"/>
  <c r="X622" i="1"/>
  <c r="V622" i="1"/>
  <c r="U622" i="1"/>
  <c r="T622" i="1"/>
  <c r="O622" i="1"/>
  <c r="G622" i="1"/>
  <c r="AE621" i="1"/>
  <c r="AD621" i="1"/>
  <c r="AC621" i="1"/>
  <c r="AB621" i="1"/>
  <c r="O621" i="1"/>
  <c r="G621" i="1"/>
  <c r="AE620" i="1"/>
  <c r="AD620" i="1"/>
  <c r="AC620" i="1"/>
  <c r="AB620" i="1"/>
  <c r="O620" i="1"/>
  <c r="G620" i="1"/>
  <c r="AH619" i="1"/>
  <c r="AE619" i="1" s="1"/>
  <c r="AC619" i="1"/>
  <c r="AB619" i="1"/>
  <c r="O619" i="1"/>
  <c r="G619" i="1"/>
  <c r="D619" i="1"/>
  <c r="D618" i="1" s="1"/>
  <c r="AC618" i="1"/>
  <c r="AB618" i="1"/>
  <c r="W618" i="1"/>
  <c r="S618" i="1"/>
  <c r="O618" i="1"/>
  <c r="K618" i="1"/>
  <c r="G618" i="1"/>
  <c r="AE617" i="1"/>
  <c r="Z617" i="1"/>
  <c r="Y617" i="1"/>
  <c r="X617" i="1"/>
  <c r="V617" i="1"/>
  <c r="U617" i="1"/>
  <c r="T617" i="1"/>
  <c r="O617" i="1"/>
  <c r="G617" i="1"/>
  <c r="AE616" i="1"/>
  <c r="AD616" i="1"/>
  <c r="AC616" i="1"/>
  <c r="AB616" i="1"/>
  <c r="O616" i="1"/>
  <c r="G616" i="1"/>
  <c r="AE615" i="1"/>
  <c r="AD615" i="1"/>
  <c r="AC615" i="1"/>
  <c r="AB615" i="1"/>
  <c r="O615" i="1"/>
  <c r="G615" i="1"/>
  <c r="AE614" i="1"/>
  <c r="AD614" i="1"/>
  <c r="AC614" i="1"/>
  <c r="AB614" i="1"/>
  <c r="O614" i="1"/>
  <c r="G614" i="1"/>
  <c r="D614" i="1"/>
  <c r="D613" i="1" s="1"/>
  <c r="AH613" i="1"/>
  <c r="AG613" i="1"/>
  <c r="AG577" i="1" s="1"/>
  <c r="AF613" i="1"/>
  <c r="AF577" i="1" s="1"/>
  <c r="W613" i="1"/>
  <c r="S613" i="1"/>
  <c r="O613" i="1"/>
  <c r="N613" i="1"/>
  <c r="N577" i="1" s="1"/>
  <c r="M613" i="1"/>
  <c r="G613" i="1"/>
  <c r="AE612" i="1"/>
  <c r="Z612" i="1"/>
  <c r="Y612" i="1"/>
  <c r="X612" i="1"/>
  <c r="V612" i="1"/>
  <c r="U612" i="1"/>
  <c r="T612" i="1"/>
  <c r="O612" i="1"/>
  <c r="G612" i="1"/>
  <c r="AE611" i="1"/>
  <c r="AD611" i="1"/>
  <c r="AC611" i="1"/>
  <c r="AB611" i="1"/>
  <c r="O611" i="1"/>
  <c r="G611" i="1"/>
  <c r="AE610" i="1"/>
  <c r="AD610" i="1"/>
  <c r="AC610" i="1"/>
  <c r="AB610" i="1"/>
  <c r="O610" i="1"/>
  <c r="G610" i="1"/>
  <c r="AE609" i="1"/>
  <c r="AD609" i="1"/>
  <c r="AC609" i="1"/>
  <c r="AB609" i="1"/>
  <c r="O609" i="1"/>
  <c r="G609" i="1"/>
  <c r="D609" i="1"/>
  <c r="D608" i="1" s="1"/>
  <c r="AE608" i="1"/>
  <c r="AD608" i="1"/>
  <c r="AC608" i="1"/>
  <c r="AB608" i="1"/>
  <c r="W608" i="1"/>
  <c r="S608" i="1"/>
  <c r="O608" i="1"/>
  <c r="K608" i="1"/>
  <c r="G608" i="1"/>
  <c r="AE607" i="1"/>
  <c r="Z607" i="1"/>
  <c r="Y607" i="1"/>
  <c r="X607" i="1"/>
  <c r="V607" i="1"/>
  <c r="U607" i="1"/>
  <c r="T607" i="1"/>
  <c r="O607" i="1"/>
  <c r="G607" i="1"/>
  <c r="AE606" i="1"/>
  <c r="AD606" i="1"/>
  <c r="AC606" i="1"/>
  <c r="AB606" i="1"/>
  <c r="O606" i="1"/>
  <c r="G606" i="1"/>
  <c r="AE605" i="1"/>
  <c r="AD605" i="1"/>
  <c r="AC605" i="1"/>
  <c r="AB605" i="1"/>
  <c r="O605" i="1"/>
  <c r="G605" i="1"/>
  <c r="AE604" i="1"/>
  <c r="AD604" i="1"/>
  <c r="AC604" i="1"/>
  <c r="AB604" i="1"/>
  <c r="O604" i="1"/>
  <c r="G604" i="1"/>
  <c r="D604" i="1"/>
  <c r="D603" i="1" s="1"/>
  <c r="AE603" i="1"/>
  <c r="AD603" i="1"/>
  <c r="AC603" i="1"/>
  <c r="AB603" i="1"/>
  <c r="W603" i="1"/>
  <c r="S603" i="1"/>
  <c r="O603" i="1"/>
  <c r="K603" i="1"/>
  <c r="G603" i="1"/>
  <c r="AE602" i="1"/>
  <c r="Z602" i="1"/>
  <c r="Y602" i="1"/>
  <c r="X602" i="1"/>
  <c r="V602" i="1"/>
  <c r="U602" i="1"/>
  <c r="T602" i="1"/>
  <c r="O602" i="1"/>
  <c r="G602" i="1"/>
  <c r="AE601" i="1"/>
  <c r="AD601" i="1"/>
  <c r="AC601" i="1"/>
  <c r="AB601" i="1"/>
  <c r="O601" i="1"/>
  <c r="G601" i="1"/>
  <c r="AE600" i="1"/>
  <c r="AD600" i="1"/>
  <c r="AC600" i="1"/>
  <c r="AB600" i="1"/>
  <c r="O600" i="1"/>
  <c r="G600" i="1"/>
  <c r="AE599" i="1"/>
  <c r="AD599" i="1"/>
  <c r="AC599" i="1"/>
  <c r="AB599" i="1"/>
  <c r="O599" i="1"/>
  <c r="G599" i="1"/>
  <c r="D599" i="1"/>
  <c r="D598" i="1" s="1"/>
  <c r="AE598" i="1"/>
  <c r="AD598" i="1"/>
  <c r="AC598" i="1"/>
  <c r="AB598" i="1"/>
  <c r="W598" i="1"/>
  <c r="S598" i="1"/>
  <c r="O598" i="1"/>
  <c r="K598" i="1"/>
  <c r="G598" i="1"/>
  <c r="AE597" i="1"/>
  <c r="Z597" i="1"/>
  <c r="Y597" i="1"/>
  <c r="X597" i="1"/>
  <c r="V597" i="1"/>
  <c r="U597" i="1"/>
  <c r="T597" i="1"/>
  <c r="O597" i="1"/>
  <c r="G597" i="1"/>
  <c r="AE596" i="1"/>
  <c r="AD596" i="1"/>
  <c r="AC596" i="1"/>
  <c r="AB596" i="1"/>
  <c r="O596" i="1"/>
  <c r="G596" i="1"/>
  <c r="AE595" i="1"/>
  <c r="AD595" i="1"/>
  <c r="AC595" i="1"/>
  <c r="AB595" i="1"/>
  <c r="O595" i="1"/>
  <c r="G595" i="1"/>
  <c r="AE594" i="1"/>
  <c r="AD594" i="1"/>
  <c r="AC594" i="1"/>
  <c r="AB594" i="1"/>
  <c r="O594" i="1"/>
  <c r="G594" i="1"/>
  <c r="D594" i="1"/>
  <c r="D593" i="1" s="1"/>
  <c r="AE593" i="1"/>
  <c r="AD593" i="1"/>
  <c r="AC593" i="1"/>
  <c r="AB593" i="1"/>
  <c r="W593" i="1"/>
  <c r="S593" i="1"/>
  <c r="O593" i="1"/>
  <c r="K593" i="1"/>
  <c r="G593" i="1"/>
  <c r="AE592" i="1"/>
  <c r="Z592" i="1"/>
  <c r="Y592" i="1"/>
  <c r="X592" i="1"/>
  <c r="V592" i="1"/>
  <c r="U592" i="1"/>
  <c r="T592" i="1"/>
  <c r="O592" i="1"/>
  <c r="G592" i="1"/>
  <c r="AE591" i="1"/>
  <c r="AD591" i="1"/>
  <c r="AC591" i="1"/>
  <c r="AB591" i="1"/>
  <c r="O591" i="1"/>
  <c r="G591" i="1"/>
  <c r="AE590" i="1"/>
  <c r="AD590" i="1"/>
  <c r="AC590" i="1"/>
  <c r="AB590" i="1"/>
  <c r="O590" i="1"/>
  <c r="G590" i="1"/>
  <c r="AE589" i="1"/>
  <c r="AD589" i="1"/>
  <c r="AC589" i="1"/>
  <c r="AB589" i="1"/>
  <c r="O589" i="1"/>
  <c r="G589" i="1"/>
  <c r="D589" i="1"/>
  <c r="D588" i="1" s="1"/>
  <c r="AE588" i="1"/>
  <c r="AD588" i="1"/>
  <c r="AC588" i="1"/>
  <c r="AB588" i="1"/>
  <c r="W588" i="1"/>
  <c r="S588" i="1"/>
  <c r="O588" i="1"/>
  <c r="K588" i="1"/>
  <c r="G588" i="1"/>
  <c r="AE587" i="1"/>
  <c r="Z587" i="1"/>
  <c r="Y587" i="1"/>
  <c r="X587" i="1"/>
  <c r="V587" i="1"/>
  <c r="U587" i="1"/>
  <c r="T587" i="1"/>
  <c r="O587" i="1"/>
  <c r="G587" i="1"/>
  <c r="AE586" i="1"/>
  <c r="AD586" i="1"/>
  <c r="AC586" i="1"/>
  <c r="AB586" i="1"/>
  <c r="O586" i="1"/>
  <c r="G586" i="1"/>
  <c r="AE585" i="1"/>
  <c r="AD585" i="1"/>
  <c r="AC585" i="1"/>
  <c r="AB585" i="1"/>
  <c r="O585" i="1"/>
  <c r="G585" i="1"/>
  <c r="AE584" i="1"/>
  <c r="AD584" i="1"/>
  <c r="AC584" i="1"/>
  <c r="AB584" i="1"/>
  <c r="O584" i="1"/>
  <c r="G584" i="1"/>
  <c r="D584" i="1"/>
  <c r="D583" i="1" s="1"/>
  <c r="AE583" i="1"/>
  <c r="AD583" i="1"/>
  <c r="AC583" i="1"/>
  <c r="AB583" i="1"/>
  <c r="W583" i="1"/>
  <c r="S583" i="1"/>
  <c r="O583" i="1"/>
  <c r="K583" i="1"/>
  <c r="G583" i="1"/>
  <c r="AE582" i="1"/>
  <c r="Z582" i="1"/>
  <c r="Y582" i="1"/>
  <c r="X582" i="1"/>
  <c r="V582" i="1"/>
  <c r="U582" i="1"/>
  <c r="T582" i="1"/>
  <c r="O582" i="1"/>
  <c r="G582" i="1"/>
  <c r="AE581" i="1"/>
  <c r="AD581" i="1"/>
  <c r="AC581" i="1"/>
  <c r="AB581" i="1"/>
  <c r="O581" i="1"/>
  <c r="G581" i="1"/>
  <c r="AE580" i="1"/>
  <c r="AD580" i="1"/>
  <c r="AC580" i="1"/>
  <c r="AB580" i="1"/>
  <c r="O580" i="1"/>
  <c r="G580" i="1"/>
  <c r="AE579" i="1"/>
  <c r="AD579" i="1"/>
  <c r="AC579" i="1"/>
  <c r="AB579" i="1"/>
  <c r="O579" i="1"/>
  <c r="G579" i="1"/>
  <c r="D579" i="1"/>
  <c r="D578" i="1" s="1"/>
  <c r="AE578" i="1"/>
  <c r="AD578" i="1"/>
  <c r="AB578" i="1"/>
  <c r="W578" i="1"/>
  <c r="S578" i="1"/>
  <c r="O578" i="1"/>
  <c r="M578" i="1"/>
  <c r="K578" i="1" s="1"/>
  <c r="G578" i="1"/>
  <c r="C578" i="1"/>
  <c r="C577" i="1" s="1"/>
  <c r="AA980" i="1" l="1"/>
  <c r="AA985" i="1"/>
  <c r="AA990" i="1"/>
  <c r="AA1097" i="1"/>
  <c r="AA1103" i="1"/>
  <c r="S1172" i="1"/>
  <c r="AA1049" i="1"/>
  <c r="AA1118" i="1"/>
  <c r="AA1125" i="1"/>
  <c r="W1172" i="1"/>
  <c r="AD674" i="1"/>
  <c r="G701" i="1"/>
  <c r="K914" i="1"/>
  <c r="AA1006" i="1"/>
  <c r="W1037" i="1"/>
  <c r="AA1108" i="1"/>
  <c r="AA1117" i="1"/>
  <c r="AA1123" i="1"/>
  <c r="AA1138" i="1"/>
  <c r="W1139" i="1"/>
  <c r="AA1181" i="1"/>
  <c r="AD739" i="1"/>
  <c r="AD933" i="1"/>
  <c r="AC938" i="1"/>
  <c r="AA976" i="1"/>
  <c r="AA988" i="1"/>
  <c r="W992" i="1"/>
  <c r="S1002" i="1"/>
  <c r="AC1002" i="1"/>
  <c r="AC1037" i="1"/>
  <c r="AA1113" i="1"/>
  <c r="AD1119" i="1"/>
  <c r="AA1128" i="1"/>
  <c r="AA1137" i="1"/>
  <c r="AA1143" i="1"/>
  <c r="AA1158" i="1"/>
  <c r="W1159" i="1"/>
  <c r="AA1174" i="1"/>
  <c r="AA1176" i="1"/>
  <c r="AA1180" i="1"/>
  <c r="AH1172" i="1"/>
  <c r="AC744" i="1"/>
  <c r="AA1003" i="1"/>
  <c r="W1182" i="1"/>
  <c r="S1182" i="1"/>
  <c r="AC1182" i="1"/>
  <c r="AA1178" i="1"/>
  <c r="AB1177" i="1"/>
  <c r="AA1115" i="1"/>
  <c r="AA1135" i="1"/>
  <c r="AA1098" i="1"/>
  <c r="W1099" i="1"/>
  <c r="AA1105" i="1"/>
  <c r="AA1145" i="1"/>
  <c r="AA1155" i="1"/>
  <c r="AA936" i="1"/>
  <c r="S938" i="1"/>
  <c r="AA958" i="1"/>
  <c r="W962" i="1"/>
  <c r="S972" i="1"/>
  <c r="AA1026" i="1"/>
  <c r="S1037" i="1"/>
  <c r="AA1101" i="1"/>
  <c r="AA1111" i="1"/>
  <c r="AA1121" i="1"/>
  <c r="AA1131" i="1"/>
  <c r="AA1141" i="1"/>
  <c r="AA1151" i="1"/>
  <c r="AD1177" i="1"/>
  <c r="AD724" i="1"/>
  <c r="AA917" i="1"/>
  <c r="AA926" i="1"/>
  <c r="S928" i="1"/>
  <c r="AC928" i="1"/>
  <c r="AD938" i="1"/>
  <c r="AA960" i="1"/>
  <c r="AA966" i="1"/>
  <c r="AD972" i="1"/>
  <c r="AA1004" i="1"/>
  <c r="AD1007" i="1"/>
  <c r="AA1010" i="1"/>
  <c r="AA1016" i="1"/>
  <c r="AA1021" i="1"/>
  <c r="S1022" i="1"/>
  <c r="AC1022" i="1"/>
  <c r="AA1023" i="1"/>
  <c r="AA1031" i="1"/>
  <c r="AA1044" i="1"/>
  <c r="S1104" i="1"/>
  <c r="AC1104" i="1"/>
  <c r="AD1109" i="1"/>
  <c r="AC1114" i="1"/>
  <c r="S1124" i="1"/>
  <c r="AC1124" i="1"/>
  <c r="AD1129" i="1"/>
  <c r="AC1134" i="1"/>
  <c r="S1144" i="1"/>
  <c r="AC1144" i="1"/>
  <c r="AD1149" i="1"/>
  <c r="AC1154" i="1"/>
  <c r="AC1177" i="1"/>
  <c r="AA1177" i="1" s="1"/>
  <c r="AA1179" i="1"/>
  <c r="AB1182" i="1"/>
  <c r="W1177" i="1"/>
  <c r="AE1177" i="1"/>
  <c r="AG1173" i="1"/>
  <c r="AG1172" i="1" s="1"/>
  <c r="AA1095" i="1"/>
  <c r="AA738" i="1"/>
  <c r="AE914" i="1"/>
  <c r="AA971" i="1"/>
  <c r="AC972" i="1"/>
  <c r="AA1001" i="1"/>
  <c r="W1047" i="1"/>
  <c r="AA1050" i="1"/>
  <c r="AA1056" i="1"/>
  <c r="S1099" i="1"/>
  <c r="AC1099" i="1"/>
  <c r="AD1104" i="1"/>
  <c r="AA1106" i="1"/>
  <c r="AA1110" i="1"/>
  <c r="AA1112" i="1"/>
  <c r="W1114" i="1"/>
  <c r="S1119" i="1"/>
  <c r="AC1119" i="1"/>
  <c r="AD1124" i="1"/>
  <c r="AA1126" i="1"/>
  <c r="AA1130" i="1"/>
  <c r="AA1132" i="1"/>
  <c r="W1134" i="1"/>
  <c r="S1139" i="1"/>
  <c r="AC1139" i="1"/>
  <c r="AD1144" i="1"/>
  <c r="AA1146" i="1"/>
  <c r="AA1150" i="1"/>
  <c r="AA1152" i="1"/>
  <c r="W1154" i="1"/>
  <c r="S1159" i="1"/>
  <c r="AC1159" i="1"/>
  <c r="AC730" i="1"/>
  <c r="AC749" i="1"/>
  <c r="AA837" i="1"/>
  <c r="W844" i="1"/>
  <c r="AA847" i="1"/>
  <c r="S849" i="1"/>
  <c r="AA922" i="1"/>
  <c r="W967" i="1"/>
  <c r="AA981" i="1"/>
  <c r="AA986" i="1"/>
  <c r="AA993" i="1"/>
  <c r="W997" i="1"/>
  <c r="AA1000" i="1"/>
  <c r="AA1011" i="1"/>
  <c r="AA1015" i="1"/>
  <c r="S1017" i="1"/>
  <c r="AC1017" i="1"/>
  <c r="AA1019" i="1"/>
  <c r="AA1028" i="1"/>
  <c r="W1032" i="1"/>
  <c r="AA1039" i="1"/>
  <c r="AA1040" i="1"/>
  <c r="AC1042" i="1"/>
  <c r="AA1043" i="1"/>
  <c r="AA1046" i="1"/>
  <c r="W1057" i="1"/>
  <c r="AA1107" i="1"/>
  <c r="W1109" i="1"/>
  <c r="S1114" i="1"/>
  <c r="AA1127" i="1"/>
  <c r="W1129" i="1"/>
  <c r="S1134" i="1"/>
  <c r="AA1147" i="1"/>
  <c r="W1149" i="1"/>
  <c r="S1154" i="1"/>
  <c r="AA584" i="1"/>
  <c r="AB613" i="1"/>
  <c r="S701" i="1"/>
  <c r="AD839" i="1"/>
  <c r="AA935" i="1"/>
  <c r="AA937" i="1"/>
  <c r="W938" i="1"/>
  <c r="AA961" i="1"/>
  <c r="AA965" i="1"/>
  <c r="S967" i="1"/>
  <c r="AC967" i="1"/>
  <c r="AA979" i="1"/>
  <c r="W982" i="1"/>
  <c r="AC987" i="1"/>
  <c r="AA989" i="1"/>
  <c r="AA995" i="1"/>
  <c r="S997" i="1"/>
  <c r="AC997" i="1"/>
  <c r="AA999" i="1"/>
  <c r="AA1009" i="1"/>
  <c r="W1012" i="1"/>
  <c r="AA1024" i="1"/>
  <c r="AD1027" i="1"/>
  <c r="AA1036" i="1"/>
  <c r="AA1051" i="1"/>
  <c r="AA1055" i="1"/>
  <c r="S1057" i="1"/>
  <c r="AC1057" i="1"/>
  <c r="AA1096" i="1"/>
  <c r="AA1100" i="1"/>
  <c r="AA1102" i="1"/>
  <c r="W1104" i="1"/>
  <c r="S1109" i="1"/>
  <c r="AC1109" i="1"/>
  <c r="AD1114" i="1"/>
  <c r="AA1116" i="1"/>
  <c r="AA1120" i="1"/>
  <c r="AA1122" i="1"/>
  <c r="W1124" i="1"/>
  <c r="S1129" i="1"/>
  <c r="AC1129" i="1"/>
  <c r="AD1134" i="1"/>
  <c r="AA1136" i="1"/>
  <c r="AA1140" i="1"/>
  <c r="AA1142" i="1"/>
  <c r="W1144" i="1"/>
  <c r="S1149" i="1"/>
  <c r="AC1149" i="1"/>
  <c r="AD1154" i="1"/>
  <c r="AA1156" i="1"/>
  <c r="AB1119" i="1"/>
  <c r="AA1119" i="1" s="1"/>
  <c r="AB1159" i="1"/>
  <c r="AB1104" i="1"/>
  <c r="AA1104" i="1" s="1"/>
  <c r="AB1114" i="1"/>
  <c r="AB1129" i="1"/>
  <c r="AB1134" i="1"/>
  <c r="AB1139" i="1"/>
  <c r="AB1154" i="1"/>
  <c r="AB1099" i="1"/>
  <c r="AB1109" i="1"/>
  <c r="AB1124" i="1"/>
  <c r="AB1144" i="1"/>
  <c r="AB1149" i="1"/>
  <c r="AA1053" i="1"/>
  <c r="AA1038" i="1"/>
  <c r="AA1013" i="1"/>
  <c r="AD729" i="1"/>
  <c r="AC734" i="1"/>
  <c r="S844" i="1"/>
  <c r="AA974" i="1"/>
  <c r="AA978" i="1"/>
  <c r="AA1008" i="1"/>
  <c r="AA1035" i="1"/>
  <c r="W1042" i="1"/>
  <c r="S1047" i="1"/>
  <c r="AA1048" i="1"/>
  <c r="AA919" i="1"/>
  <c r="W923" i="1"/>
  <c r="S962" i="1"/>
  <c r="AC962" i="1"/>
  <c r="AA964" i="1"/>
  <c r="AD967" i="1"/>
  <c r="AA969" i="1"/>
  <c r="AA973" i="1"/>
  <c r="AA975" i="1"/>
  <c r="W977" i="1"/>
  <c r="S982" i="1"/>
  <c r="AC982" i="1"/>
  <c r="AD987" i="1"/>
  <c r="AD992" i="1"/>
  <c r="AD997" i="1"/>
  <c r="AA998" i="1"/>
  <c r="AA1005" i="1"/>
  <c r="W1007" i="1"/>
  <c r="S1012" i="1"/>
  <c r="AC1012" i="1"/>
  <c r="AD1017" i="1"/>
  <c r="AA1018" i="1"/>
  <c r="AA1025" i="1"/>
  <c r="W1027" i="1"/>
  <c r="AA1030" i="1"/>
  <c r="S1032" i="1"/>
  <c r="AC1032" i="1"/>
  <c r="AA1034" i="1"/>
  <c r="AD1037" i="1"/>
  <c r="AA1041" i="1"/>
  <c r="S1042" i="1"/>
  <c r="AB1047" i="1"/>
  <c r="S1052" i="1"/>
  <c r="AC1052" i="1"/>
  <c r="AD1057" i="1"/>
  <c r="AA666" i="1"/>
  <c r="AA741" i="1"/>
  <c r="AB744" i="1"/>
  <c r="AD754" i="1"/>
  <c r="AA835" i="1"/>
  <c r="AA846" i="1"/>
  <c r="AA848" i="1"/>
  <c r="AB849" i="1"/>
  <c r="AE845" i="1"/>
  <c r="AA850" i="1"/>
  <c r="AA852" i="1"/>
  <c r="S854" i="1"/>
  <c r="AC854" i="1"/>
  <c r="AA915" i="1"/>
  <c r="AA916" i="1"/>
  <c r="AD918" i="1"/>
  <c r="AA930" i="1"/>
  <c r="AA931" i="1"/>
  <c r="S933" i="1"/>
  <c r="AC933" i="1"/>
  <c r="AA959" i="1"/>
  <c r="AD962" i="1"/>
  <c r="AA963" i="1"/>
  <c r="AA968" i="1"/>
  <c r="AA970" i="1"/>
  <c r="W972" i="1"/>
  <c r="S977" i="1"/>
  <c r="AC977" i="1"/>
  <c r="AD982" i="1"/>
  <c r="AA984" i="1"/>
  <c r="AA991" i="1"/>
  <c r="AA996" i="1"/>
  <c r="W1002" i="1"/>
  <c r="S1007" i="1"/>
  <c r="AC1007" i="1"/>
  <c r="AD1012" i="1"/>
  <c r="AA1014" i="1"/>
  <c r="AA1020" i="1"/>
  <c r="W1022" i="1"/>
  <c r="S1027" i="1"/>
  <c r="AC1027" i="1"/>
  <c r="AA1029" i="1"/>
  <c r="AD1032" i="1"/>
  <c r="AA1033" i="1"/>
  <c r="AB1042" i="1"/>
  <c r="AA1045" i="1"/>
  <c r="AC1047" i="1"/>
  <c r="AD1052" i="1"/>
  <c r="AA1054" i="1"/>
  <c r="AB1052" i="1"/>
  <c r="AB1057" i="1"/>
  <c r="AD1042" i="1"/>
  <c r="AD1047" i="1"/>
  <c r="AB1032" i="1"/>
  <c r="AB1037" i="1"/>
  <c r="AB1022" i="1"/>
  <c r="AB1027" i="1"/>
  <c r="AB1012" i="1"/>
  <c r="AB1017" i="1"/>
  <c r="AB1002" i="1"/>
  <c r="AA1002" i="1" s="1"/>
  <c r="AB1007" i="1"/>
  <c r="AB992" i="1"/>
  <c r="AB997" i="1"/>
  <c r="AB982" i="1"/>
  <c r="AB972" i="1"/>
  <c r="AB977" i="1"/>
  <c r="AB962" i="1"/>
  <c r="AB967" i="1"/>
  <c r="AA967" i="1" s="1"/>
  <c r="AA929" i="1"/>
  <c r="AA934" i="1"/>
  <c r="AA924" i="1"/>
  <c r="W701" i="1"/>
  <c r="AA731" i="1"/>
  <c r="AD914" i="1"/>
  <c r="AB701" i="1"/>
  <c r="D701" i="1"/>
  <c r="AA723" i="1"/>
  <c r="W724" i="1"/>
  <c r="S734" i="1"/>
  <c r="AA842" i="1"/>
  <c r="AA843" i="1"/>
  <c r="AC845" i="1"/>
  <c r="AA858" i="1"/>
  <c r="S859" i="1"/>
  <c r="AC859" i="1"/>
  <c r="W918" i="1"/>
  <c r="S923" i="1"/>
  <c r="AC923" i="1"/>
  <c r="AD928" i="1"/>
  <c r="AC672" i="1"/>
  <c r="AA722" i="1"/>
  <c r="AA748" i="1"/>
  <c r="AA750" i="1"/>
  <c r="AA752" i="1"/>
  <c r="S839" i="1"/>
  <c r="AA853" i="1"/>
  <c r="W854" i="1"/>
  <c r="AD859" i="1"/>
  <c r="AC914" i="1"/>
  <c r="S918" i="1"/>
  <c r="AC918" i="1"/>
  <c r="AA920" i="1"/>
  <c r="AA921" i="1"/>
  <c r="AD923" i="1"/>
  <c r="AA925" i="1"/>
  <c r="AA927" i="1"/>
  <c r="W928" i="1"/>
  <c r="AA932" i="1"/>
  <c r="W933" i="1"/>
  <c r="AB928" i="1"/>
  <c r="AB933" i="1"/>
  <c r="AB938" i="1"/>
  <c r="AA938" i="1" s="1"/>
  <c r="AB918" i="1"/>
  <c r="AB923" i="1"/>
  <c r="AE675" i="1"/>
  <c r="AA720" i="1"/>
  <c r="AA746" i="1"/>
  <c r="AA838" i="1"/>
  <c r="W839" i="1"/>
  <c r="AB844" i="1"/>
  <c r="AA614" i="1"/>
  <c r="AA625" i="1"/>
  <c r="AC675" i="1"/>
  <c r="AA675" i="1" s="1"/>
  <c r="O701" i="1"/>
  <c r="AA708" i="1"/>
  <c r="AA726" i="1"/>
  <c r="AA728" i="1"/>
  <c r="AE730" i="1"/>
  <c r="AB839" i="1"/>
  <c r="AA841" i="1"/>
  <c r="AC844" i="1"/>
  <c r="AD849" i="1"/>
  <c r="AA856" i="1"/>
  <c r="AB859" i="1"/>
  <c r="W587" i="1"/>
  <c r="AD617" i="1"/>
  <c r="AD627" i="1"/>
  <c r="AD706" i="1"/>
  <c r="K707" i="1"/>
  <c r="K701" i="1" s="1"/>
  <c r="AA733" i="1"/>
  <c r="AA735" i="1"/>
  <c r="AA743" i="1"/>
  <c r="AA753" i="1"/>
  <c r="W754" i="1"/>
  <c r="AA836" i="1"/>
  <c r="AC839" i="1"/>
  <c r="AA840" i="1"/>
  <c r="AD844" i="1"/>
  <c r="AC849" i="1"/>
  <c r="AA851" i="1"/>
  <c r="AA855" i="1"/>
  <c r="AA857" i="1"/>
  <c r="W859" i="1"/>
  <c r="AD845" i="1"/>
  <c r="W849" i="1"/>
  <c r="AE849" i="1"/>
  <c r="AB854" i="1"/>
  <c r="AC613" i="1"/>
  <c r="AA624" i="1"/>
  <c r="S627" i="1"/>
  <c r="W669" i="1"/>
  <c r="AA671" i="1"/>
  <c r="AD672" i="1"/>
  <c r="AB711" i="1"/>
  <c r="S724" i="1"/>
  <c r="AC724" i="1"/>
  <c r="K730" i="1"/>
  <c r="AD730" i="1"/>
  <c r="AD734" i="1"/>
  <c r="AA736" i="1"/>
  <c r="AA740" i="1"/>
  <c r="AA742" i="1"/>
  <c r="W744" i="1"/>
  <c r="AA747" i="1"/>
  <c r="W749" i="1"/>
  <c r="S754" i="1"/>
  <c r="AC754" i="1"/>
  <c r="AA583" i="1"/>
  <c r="AA606" i="1"/>
  <c r="AC667" i="1"/>
  <c r="S669" i="1"/>
  <c r="AC707" i="1"/>
  <c r="AC701" i="1" s="1"/>
  <c r="W729" i="1"/>
  <c r="AA737" i="1"/>
  <c r="W739" i="1"/>
  <c r="S744" i="1"/>
  <c r="S749" i="1"/>
  <c r="AA663" i="1"/>
  <c r="W679" i="1"/>
  <c r="AA702" i="1"/>
  <c r="AA704" i="1"/>
  <c r="W706" i="1"/>
  <c r="AE707" i="1"/>
  <c r="AE701" i="1" s="1"/>
  <c r="AG701" i="1"/>
  <c r="M701" i="1"/>
  <c r="AA721" i="1"/>
  <c r="AA725" i="1"/>
  <c r="AA727" i="1"/>
  <c r="S729" i="1"/>
  <c r="AC729" i="1"/>
  <c r="AA732" i="1"/>
  <c r="W734" i="1"/>
  <c r="S739" i="1"/>
  <c r="AC739" i="1"/>
  <c r="AD744" i="1"/>
  <c r="G745" i="1"/>
  <c r="AD749" i="1"/>
  <c r="AA751" i="1"/>
  <c r="AA745" i="1"/>
  <c r="AB754" i="1"/>
  <c r="AB749" i="1"/>
  <c r="AB739" i="1"/>
  <c r="AA739" i="1" s="1"/>
  <c r="AB724" i="1"/>
  <c r="AB729" i="1"/>
  <c r="AB734" i="1"/>
  <c r="AC665" i="1"/>
  <c r="AD664" i="1"/>
  <c r="AD667" i="1"/>
  <c r="AE672" i="1"/>
  <c r="AA677" i="1"/>
  <c r="S679" i="1"/>
  <c r="AC679" i="1"/>
  <c r="S706" i="1"/>
  <c r="AA709" i="1"/>
  <c r="W711" i="1"/>
  <c r="AA596" i="1"/>
  <c r="AA601" i="1"/>
  <c r="S602" i="1"/>
  <c r="AC602" i="1"/>
  <c r="AA611" i="1"/>
  <c r="AA630" i="1"/>
  <c r="AE667" i="1"/>
  <c r="AB669" i="1"/>
  <c r="AA705" i="1"/>
  <c r="AD707" i="1"/>
  <c r="S711" i="1"/>
  <c r="AD711" i="1"/>
  <c r="AA580" i="1"/>
  <c r="AC582" i="1"/>
  <c r="W597" i="1"/>
  <c r="AD602" i="1"/>
  <c r="AA628" i="1"/>
  <c r="G631" i="1"/>
  <c r="AA678" i="1"/>
  <c r="AA703" i="1"/>
  <c r="AB706" i="1"/>
  <c r="AA710" i="1"/>
  <c r="AC706" i="1"/>
  <c r="AC711" i="1"/>
  <c r="AF670" i="1"/>
  <c r="AA579" i="1"/>
  <c r="AA586" i="1"/>
  <c r="AA589" i="1"/>
  <c r="S597" i="1"/>
  <c r="AC597" i="1"/>
  <c r="AA599" i="1"/>
  <c r="AA609" i="1"/>
  <c r="W612" i="1"/>
  <c r="AA621" i="1"/>
  <c r="S622" i="1"/>
  <c r="AC622" i="1"/>
  <c r="G629" i="1"/>
  <c r="S632" i="1"/>
  <c r="AA660" i="1"/>
  <c r="AA662" i="1"/>
  <c r="W664" i="1"/>
  <c r="AA668" i="1"/>
  <c r="AC669" i="1"/>
  <c r="AA673" i="1"/>
  <c r="AB674" i="1"/>
  <c r="AD679" i="1"/>
  <c r="AA600" i="1"/>
  <c r="AD613" i="1"/>
  <c r="AA661" i="1"/>
  <c r="AA588" i="1"/>
  <c r="AD597" i="1"/>
  <c r="AD607" i="1"/>
  <c r="AA610" i="1"/>
  <c r="AD622" i="1"/>
  <c r="M577" i="1"/>
  <c r="S664" i="1"/>
  <c r="AC664" i="1"/>
  <c r="AD669" i="1"/>
  <c r="S674" i="1"/>
  <c r="AC674" i="1"/>
  <c r="AA676" i="1"/>
  <c r="AB664" i="1"/>
  <c r="AB667" i="1"/>
  <c r="AB679" i="1"/>
  <c r="W674" i="1"/>
  <c r="AF665" i="1"/>
  <c r="AA623" i="1"/>
  <c r="W592" i="1"/>
  <c r="S592" i="1"/>
  <c r="AC627" i="1"/>
  <c r="G630" i="1"/>
  <c r="AB632" i="1"/>
  <c r="W582" i="1"/>
  <c r="S587" i="1"/>
  <c r="AA591" i="1"/>
  <c r="AB592" i="1"/>
  <c r="AA595" i="1"/>
  <c r="AA604" i="1"/>
  <c r="AA608" i="1"/>
  <c r="AC632" i="1"/>
  <c r="S582" i="1"/>
  <c r="AB587" i="1"/>
  <c r="AA590" i="1"/>
  <c r="AC592" i="1"/>
  <c r="AA594" i="1"/>
  <c r="AA598" i="1"/>
  <c r="AA603" i="1"/>
  <c r="AA605" i="1"/>
  <c r="W607" i="1"/>
  <c r="S612" i="1"/>
  <c r="AC612" i="1"/>
  <c r="AE613" i="1"/>
  <c r="AA616" i="1"/>
  <c r="AB617" i="1"/>
  <c r="AD632" i="1"/>
  <c r="AA581" i="1"/>
  <c r="AB582" i="1"/>
  <c r="AA585" i="1"/>
  <c r="AC587" i="1"/>
  <c r="AA593" i="1"/>
  <c r="W602" i="1"/>
  <c r="S607" i="1"/>
  <c r="AC607" i="1"/>
  <c r="AD612" i="1"/>
  <c r="AA615" i="1"/>
  <c r="S617" i="1"/>
  <c r="AC617" i="1"/>
  <c r="AD619" i="1"/>
  <c r="AA619" i="1" s="1"/>
  <c r="AA620" i="1"/>
  <c r="W622" i="1"/>
  <c r="AA626" i="1"/>
  <c r="AB627" i="1"/>
  <c r="AA629" i="1"/>
  <c r="AA631" i="1"/>
  <c r="W632" i="1"/>
  <c r="W627" i="1"/>
  <c r="AB622" i="1"/>
  <c r="W617" i="1"/>
  <c r="AH618" i="1"/>
  <c r="AH577" i="1" s="1"/>
  <c r="K613" i="1"/>
  <c r="AB612" i="1"/>
  <c r="AB607" i="1"/>
  <c r="AB597" i="1"/>
  <c r="AB602" i="1"/>
  <c r="AC578" i="1"/>
  <c r="AA578" i="1" s="1"/>
  <c r="AD582" i="1"/>
  <c r="AD587" i="1"/>
  <c r="AD592" i="1"/>
  <c r="AA1154" i="1" l="1"/>
  <c r="AA1022" i="1"/>
  <c r="AA1099" i="1"/>
  <c r="AA674" i="1"/>
  <c r="AA859" i="1"/>
  <c r="AA992" i="1"/>
  <c r="AA1124" i="1"/>
  <c r="AA744" i="1"/>
  <c r="AA1007" i="1"/>
  <c r="AA1182" i="1"/>
  <c r="AA933" i="1"/>
  <c r="AA1144" i="1"/>
  <c r="AA1114" i="1"/>
  <c r="AA1012" i="1"/>
  <c r="AA1032" i="1"/>
  <c r="AA1052" i="1"/>
  <c r="AA1027" i="1"/>
  <c r="AA1047" i="1"/>
  <c r="AE1173" i="1"/>
  <c r="AE1172" i="1" s="1"/>
  <c r="AC1173" i="1"/>
  <c r="AA730" i="1"/>
  <c r="AA972" i="1"/>
  <c r="AA1139" i="1"/>
  <c r="AA672" i="1"/>
  <c r="AA1109" i="1"/>
  <c r="AA1134" i="1"/>
  <c r="AA1159" i="1"/>
  <c r="AA613" i="1"/>
  <c r="AA845" i="1"/>
  <c r="AA914" i="1"/>
  <c r="AA997" i="1"/>
  <c r="AA1149" i="1"/>
  <c r="AA1129" i="1"/>
  <c r="AA854" i="1"/>
  <c r="AA962" i="1"/>
  <c r="AA982" i="1"/>
  <c r="AA1042" i="1"/>
  <c r="AA749" i="1"/>
  <c r="AA977" i="1"/>
  <c r="AA1017" i="1"/>
  <c r="AA1037" i="1"/>
  <c r="AA1057" i="1"/>
  <c r="AA724" i="1"/>
  <c r="AA923" i="1"/>
  <c r="AA706" i="1"/>
  <c r="AA849" i="1"/>
  <c r="AA918" i="1"/>
  <c r="AA928" i="1"/>
  <c r="AA669" i="1"/>
  <c r="AA707" i="1"/>
  <c r="AA701" i="1" s="1"/>
  <c r="AA839" i="1"/>
  <c r="AA622" i="1"/>
  <c r="AA602" i="1"/>
  <c r="AA582" i="1"/>
  <c r="AA729" i="1"/>
  <c r="AA844" i="1"/>
  <c r="AA734" i="1"/>
  <c r="AD701" i="1"/>
  <c r="AA612" i="1"/>
  <c r="AA617" i="1"/>
  <c r="AA664" i="1"/>
  <c r="AA754" i="1"/>
  <c r="AA597" i="1"/>
  <c r="AA667" i="1"/>
  <c r="AA711" i="1"/>
  <c r="AE670" i="1"/>
  <c r="AB670" i="1"/>
  <c r="AA670" i="1" s="1"/>
  <c r="AA607" i="1"/>
  <c r="AA679" i="1"/>
  <c r="AA627" i="1"/>
  <c r="AB665" i="1"/>
  <c r="AA665" i="1" s="1"/>
  <c r="AE665" i="1"/>
  <c r="AA592" i="1"/>
  <c r="AA587" i="1"/>
  <c r="AA632" i="1"/>
  <c r="AD618" i="1"/>
  <c r="AA618" i="1" s="1"/>
  <c r="AE618" i="1"/>
  <c r="AA1173" i="1" l="1"/>
  <c r="AA1172" i="1" s="1"/>
  <c r="AC1172" i="1"/>
  <c r="Q485" i="1"/>
  <c r="AE560" i="1" l="1"/>
  <c r="Z560" i="1"/>
  <c r="Y560" i="1"/>
  <c r="X560" i="1"/>
  <c r="V560" i="1"/>
  <c r="U560" i="1"/>
  <c r="T560" i="1"/>
  <c r="O560" i="1"/>
  <c r="G560" i="1"/>
  <c r="AE559" i="1"/>
  <c r="AD559" i="1"/>
  <c r="AC559" i="1"/>
  <c r="AB559" i="1"/>
  <c r="O559" i="1"/>
  <c r="G559" i="1"/>
  <c r="AE558" i="1"/>
  <c r="AD558" i="1"/>
  <c r="AC558" i="1"/>
  <c r="AB558" i="1"/>
  <c r="O558" i="1"/>
  <c r="G558" i="1"/>
  <c r="AE557" i="1"/>
  <c r="AD557" i="1"/>
  <c r="AC557" i="1"/>
  <c r="AB557" i="1"/>
  <c r="O557" i="1"/>
  <c r="G557" i="1"/>
  <c r="D557" i="1"/>
  <c r="D556" i="1" s="1"/>
  <c r="AE556" i="1"/>
  <c r="AD556" i="1"/>
  <c r="AC556" i="1"/>
  <c r="AB556" i="1"/>
  <c r="W556" i="1"/>
  <c r="S556" i="1"/>
  <c r="O556" i="1"/>
  <c r="K556" i="1"/>
  <c r="G556" i="1"/>
  <c r="AE555" i="1"/>
  <c r="Z555" i="1"/>
  <c r="Y555" i="1"/>
  <c r="X555" i="1"/>
  <c r="V555" i="1"/>
  <c r="U555" i="1"/>
  <c r="T555" i="1"/>
  <c r="O555" i="1"/>
  <c r="G555" i="1"/>
  <c r="AE554" i="1"/>
  <c r="AD554" i="1"/>
  <c r="AC554" i="1"/>
  <c r="AB554" i="1"/>
  <c r="O554" i="1"/>
  <c r="G554" i="1"/>
  <c r="AE553" i="1"/>
  <c r="AD553" i="1"/>
  <c r="AC553" i="1"/>
  <c r="AB553" i="1"/>
  <c r="O553" i="1"/>
  <c r="G553" i="1"/>
  <c r="AE552" i="1"/>
  <c r="AD552" i="1"/>
  <c r="AC552" i="1"/>
  <c r="AB552" i="1"/>
  <c r="O552" i="1"/>
  <c r="G552" i="1"/>
  <c r="D552" i="1"/>
  <c r="D551" i="1" s="1"/>
  <c r="AE551" i="1"/>
  <c r="AD551" i="1"/>
  <c r="AC551" i="1"/>
  <c r="AB551" i="1"/>
  <c r="W551" i="1"/>
  <c r="S551" i="1"/>
  <c r="O551" i="1"/>
  <c r="K551" i="1"/>
  <c r="G551" i="1"/>
  <c r="AE550" i="1"/>
  <c r="Z550" i="1"/>
  <c r="Y550" i="1"/>
  <c r="X550" i="1"/>
  <c r="V550" i="1"/>
  <c r="U550" i="1"/>
  <c r="T550" i="1"/>
  <c r="O550" i="1"/>
  <c r="G550" i="1"/>
  <c r="AE549" i="1"/>
  <c r="AD549" i="1"/>
  <c r="AC549" i="1"/>
  <c r="AB549" i="1"/>
  <c r="O549" i="1"/>
  <c r="G549" i="1"/>
  <c r="AE548" i="1"/>
  <c r="AD548" i="1"/>
  <c r="AC548" i="1"/>
  <c r="AB548" i="1"/>
  <c r="O548" i="1"/>
  <c r="G548" i="1"/>
  <c r="AE547" i="1"/>
  <c r="AD547" i="1"/>
  <c r="AC547" i="1"/>
  <c r="AB547" i="1"/>
  <c r="O547" i="1"/>
  <c r="G547" i="1"/>
  <c r="D547" i="1"/>
  <c r="D546" i="1" s="1"/>
  <c r="AE546" i="1"/>
  <c r="AD546" i="1"/>
  <c r="AC546" i="1"/>
  <c r="AB546" i="1"/>
  <c r="W546" i="1"/>
  <c r="S546" i="1"/>
  <c r="O546" i="1"/>
  <c r="K546" i="1"/>
  <c r="G546" i="1"/>
  <c r="AE545" i="1"/>
  <c r="Z545" i="1"/>
  <c r="Y545" i="1"/>
  <c r="X545" i="1"/>
  <c r="V545" i="1"/>
  <c r="U545" i="1"/>
  <c r="T545" i="1"/>
  <c r="O545" i="1"/>
  <c r="G545" i="1"/>
  <c r="AE544" i="1"/>
  <c r="AD544" i="1"/>
  <c r="AC544" i="1"/>
  <c r="AB544" i="1"/>
  <c r="O544" i="1"/>
  <c r="G544" i="1"/>
  <c r="AE543" i="1"/>
  <c r="AD543" i="1"/>
  <c r="AC543" i="1"/>
  <c r="AB543" i="1"/>
  <c r="O543" i="1"/>
  <c r="G543" i="1"/>
  <c r="AE542" i="1"/>
  <c r="AD542" i="1"/>
  <c r="AC542" i="1"/>
  <c r="AB542" i="1"/>
  <c r="O542" i="1"/>
  <c r="G542" i="1"/>
  <c r="D542" i="1"/>
  <c r="D541" i="1" s="1"/>
  <c r="AE541" i="1"/>
  <c r="AD541" i="1"/>
  <c r="AC541" i="1"/>
  <c r="AB541" i="1"/>
  <c r="W541" i="1"/>
  <c r="S541" i="1"/>
  <c r="O541" i="1"/>
  <c r="K541" i="1"/>
  <c r="G541" i="1"/>
  <c r="AE540" i="1"/>
  <c r="Z540" i="1"/>
  <c r="Y540" i="1"/>
  <c r="X540" i="1"/>
  <c r="V540" i="1"/>
  <c r="U540" i="1"/>
  <c r="T540" i="1"/>
  <c r="O540" i="1"/>
  <c r="G540" i="1"/>
  <c r="AE539" i="1"/>
  <c r="AD539" i="1"/>
  <c r="AC539" i="1"/>
  <c r="AB539" i="1"/>
  <c r="O539" i="1"/>
  <c r="G539" i="1"/>
  <c r="AE538" i="1"/>
  <c r="AD538" i="1"/>
  <c r="AC538" i="1"/>
  <c r="AB538" i="1"/>
  <c r="O538" i="1"/>
  <c r="G538" i="1"/>
  <c r="AE537" i="1"/>
  <c r="AD537" i="1"/>
  <c r="AC537" i="1"/>
  <c r="AB537" i="1"/>
  <c r="O537" i="1"/>
  <c r="G537" i="1"/>
  <c r="D537" i="1"/>
  <c r="D536" i="1" s="1"/>
  <c r="AE536" i="1"/>
  <c r="AD536" i="1"/>
  <c r="AC536" i="1"/>
  <c r="AB536" i="1"/>
  <c r="W536" i="1"/>
  <c r="S536" i="1"/>
  <c r="O536" i="1"/>
  <c r="K536" i="1"/>
  <c r="G536" i="1"/>
  <c r="AE535" i="1"/>
  <c r="Z535" i="1"/>
  <c r="Y535" i="1"/>
  <c r="X535" i="1"/>
  <c r="V535" i="1"/>
  <c r="U535" i="1"/>
  <c r="T535" i="1"/>
  <c r="O535" i="1"/>
  <c r="G535" i="1"/>
  <c r="AE534" i="1"/>
  <c r="AD534" i="1"/>
  <c r="AC534" i="1"/>
  <c r="AB534" i="1"/>
  <c r="O534" i="1"/>
  <c r="G534" i="1"/>
  <c r="AE533" i="1"/>
  <c r="AD533" i="1"/>
  <c r="AC533" i="1"/>
  <c r="AB533" i="1"/>
  <c r="O533" i="1"/>
  <c r="G533" i="1"/>
  <c r="AE532" i="1"/>
  <c r="AD532" i="1"/>
  <c r="AC532" i="1"/>
  <c r="AB532" i="1"/>
  <c r="O532" i="1"/>
  <c r="G532" i="1"/>
  <c r="D532" i="1"/>
  <c r="D531" i="1" s="1"/>
  <c r="AE531" i="1"/>
  <c r="AD531" i="1"/>
  <c r="AC531" i="1"/>
  <c r="AB531" i="1"/>
  <c r="W531" i="1"/>
  <c r="S531" i="1"/>
  <c r="O531" i="1"/>
  <c r="K531" i="1"/>
  <c r="G531" i="1"/>
  <c r="AE530" i="1"/>
  <c r="Z530" i="1"/>
  <c r="Y530" i="1"/>
  <c r="X530" i="1"/>
  <c r="V530" i="1"/>
  <c r="U530" i="1"/>
  <c r="T530" i="1"/>
  <c r="O530" i="1"/>
  <c r="G530" i="1"/>
  <c r="AE529" i="1"/>
  <c r="AD529" i="1"/>
  <c r="AC529" i="1"/>
  <c r="AB529" i="1"/>
  <c r="O529" i="1"/>
  <c r="G529" i="1"/>
  <c r="AE528" i="1"/>
  <c r="AD528" i="1"/>
  <c r="AC528" i="1"/>
  <c r="AB528" i="1"/>
  <c r="O528" i="1"/>
  <c r="G528" i="1"/>
  <c r="AE527" i="1"/>
  <c r="AD527" i="1"/>
  <c r="AC527" i="1"/>
  <c r="AB527" i="1"/>
  <c r="O527" i="1"/>
  <c r="G527" i="1"/>
  <c r="D527" i="1"/>
  <c r="D526" i="1" s="1"/>
  <c r="AE526" i="1"/>
  <c r="AD526" i="1"/>
  <c r="AC526" i="1"/>
  <c r="AB526" i="1"/>
  <c r="W526" i="1"/>
  <c r="S526" i="1"/>
  <c r="O526" i="1"/>
  <c r="K526" i="1"/>
  <c r="G526" i="1"/>
  <c r="AE525" i="1"/>
  <c r="Z525" i="1"/>
  <c r="Y525" i="1"/>
  <c r="X525" i="1"/>
  <c r="V525" i="1"/>
  <c r="U525" i="1"/>
  <c r="T525" i="1"/>
  <c r="O525" i="1"/>
  <c r="G525" i="1"/>
  <c r="AE524" i="1"/>
  <c r="AD524" i="1"/>
  <c r="AC524" i="1"/>
  <c r="AB524" i="1"/>
  <c r="O524" i="1"/>
  <c r="G524" i="1"/>
  <c r="AE523" i="1"/>
  <c r="AD523" i="1"/>
  <c r="AC523" i="1"/>
  <c r="AB523" i="1"/>
  <c r="O523" i="1"/>
  <c r="G523" i="1"/>
  <c r="AE522" i="1"/>
  <c r="AD522" i="1"/>
  <c r="AC522" i="1"/>
  <c r="AB522" i="1"/>
  <c r="O522" i="1"/>
  <c r="G522" i="1"/>
  <c r="D522" i="1"/>
  <c r="D521" i="1" s="1"/>
  <c r="AE521" i="1"/>
  <c r="AD521" i="1"/>
  <c r="AC521" i="1"/>
  <c r="AB521" i="1"/>
  <c r="W521" i="1"/>
  <c r="S521" i="1"/>
  <c r="O521" i="1"/>
  <c r="K521" i="1"/>
  <c r="G521" i="1"/>
  <c r="AE520" i="1"/>
  <c r="Z520" i="1"/>
  <c r="Y520" i="1"/>
  <c r="X520" i="1"/>
  <c r="V520" i="1"/>
  <c r="U520" i="1"/>
  <c r="T520" i="1"/>
  <c r="O520" i="1"/>
  <c r="G520" i="1"/>
  <c r="AE519" i="1"/>
  <c r="AD519" i="1"/>
  <c r="AC519" i="1"/>
  <c r="AB519" i="1"/>
  <c r="O519" i="1"/>
  <c r="G519" i="1"/>
  <c r="AE518" i="1"/>
  <c r="AD518" i="1"/>
  <c r="AC518" i="1"/>
  <c r="AB518" i="1"/>
  <c r="O518" i="1"/>
  <c r="G518" i="1"/>
  <c r="AE517" i="1"/>
  <c r="AD517" i="1"/>
  <c r="AC517" i="1"/>
  <c r="AB517" i="1"/>
  <c r="O517" i="1"/>
  <c r="G517" i="1"/>
  <c r="D517" i="1"/>
  <c r="D516" i="1" s="1"/>
  <c r="AE516" i="1"/>
  <c r="AD516" i="1"/>
  <c r="AC516" i="1"/>
  <c r="AB516" i="1"/>
  <c r="W516" i="1"/>
  <c r="S516" i="1"/>
  <c r="O516" i="1"/>
  <c r="K516" i="1"/>
  <c r="G516" i="1"/>
  <c r="AE515" i="1"/>
  <c r="X515" i="1"/>
  <c r="V515" i="1"/>
  <c r="U515" i="1"/>
  <c r="T515" i="1"/>
  <c r="O515" i="1"/>
  <c r="G515" i="1"/>
  <c r="AE514" i="1"/>
  <c r="AD514" i="1"/>
  <c r="AC514" i="1"/>
  <c r="AB514" i="1"/>
  <c r="O514" i="1"/>
  <c r="G514" i="1"/>
  <c r="AE513" i="1"/>
  <c r="AB513" i="1"/>
  <c r="Z513" i="1"/>
  <c r="Z515" i="1" s="1"/>
  <c r="Y513" i="1"/>
  <c r="AC513" i="1" s="1"/>
  <c r="O513" i="1"/>
  <c r="G513" i="1"/>
  <c r="AE512" i="1"/>
  <c r="AD512" i="1"/>
  <c r="AC512" i="1"/>
  <c r="AB512" i="1"/>
  <c r="O512" i="1"/>
  <c r="G512" i="1"/>
  <c r="D512" i="1"/>
  <c r="D511" i="1" s="1"/>
  <c r="AE511" i="1"/>
  <c r="AD511" i="1"/>
  <c r="AC511" i="1"/>
  <c r="AB511" i="1"/>
  <c r="W511" i="1"/>
  <c r="S511" i="1"/>
  <c r="O511" i="1"/>
  <c r="K511" i="1"/>
  <c r="G511" i="1"/>
  <c r="AE510" i="1"/>
  <c r="Z510" i="1"/>
  <c r="Y510" i="1"/>
  <c r="X510" i="1"/>
  <c r="V510" i="1"/>
  <c r="U510" i="1"/>
  <c r="T510" i="1"/>
  <c r="O510" i="1"/>
  <c r="G510" i="1"/>
  <c r="AE509" i="1"/>
  <c r="AD509" i="1"/>
  <c r="AC509" i="1"/>
  <c r="AB509" i="1"/>
  <c r="O509" i="1"/>
  <c r="G509" i="1"/>
  <c r="AE508" i="1"/>
  <c r="AD508" i="1"/>
  <c r="AC508" i="1"/>
  <c r="AB508" i="1"/>
  <c r="O508" i="1"/>
  <c r="G508" i="1"/>
  <c r="AE507" i="1"/>
  <c r="AD507" i="1"/>
  <c r="AC507" i="1"/>
  <c r="AB507" i="1"/>
  <c r="O507" i="1"/>
  <c r="G507" i="1"/>
  <c r="D507" i="1"/>
  <c r="D506" i="1" s="1"/>
  <c r="AE506" i="1"/>
  <c r="AD506" i="1"/>
  <c r="AC506" i="1"/>
  <c r="AB506" i="1"/>
  <c r="W506" i="1"/>
  <c r="S506" i="1"/>
  <c r="O506" i="1"/>
  <c r="K506" i="1"/>
  <c r="G506" i="1"/>
  <c r="AE505" i="1"/>
  <c r="Z505" i="1"/>
  <c r="Y505" i="1"/>
  <c r="X505" i="1"/>
  <c r="V505" i="1"/>
  <c r="U505" i="1"/>
  <c r="T505" i="1"/>
  <c r="O505" i="1"/>
  <c r="G505" i="1"/>
  <c r="AE504" i="1"/>
  <c r="AD504" i="1"/>
  <c r="AC504" i="1"/>
  <c r="AB504" i="1"/>
  <c r="O504" i="1"/>
  <c r="G504" i="1"/>
  <c r="AE503" i="1"/>
  <c r="AD503" i="1"/>
  <c r="AC503" i="1"/>
  <c r="AB503" i="1"/>
  <c r="O503" i="1"/>
  <c r="G503" i="1"/>
  <c r="AE502" i="1"/>
  <c r="AD502" i="1"/>
  <c r="AC502" i="1"/>
  <c r="AB502" i="1"/>
  <c r="O502" i="1"/>
  <c r="G502" i="1"/>
  <c r="D502" i="1"/>
  <c r="D501" i="1" s="1"/>
  <c r="AE501" i="1"/>
  <c r="AD501" i="1"/>
  <c r="AC501" i="1"/>
  <c r="AB501" i="1"/>
  <c r="W501" i="1"/>
  <c r="S501" i="1"/>
  <c r="O501" i="1"/>
  <c r="K501" i="1"/>
  <c r="G501" i="1"/>
  <c r="AA559" i="1" l="1"/>
  <c r="W560" i="1"/>
  <c r="AD560" i="1"/>
  <c r="AA558" i="1"/>
  <c r="S560" i="1"/>
  <c r="AC560" i="1"/>
  <c r="AD525" i="1"/>
  <c r="AA549" i="1"/>
  <c r="AD520" i="1"/>
  <c r="AD540" i="1"/>
  <c r="W520" i="1"/>
  <c r="W535" i="1"/>
  <c r="S545" i="1"/>
  <c r="AC545" i="1"/>
  <c r="S520" i="1"/>
  <c r="AD530" i="1"/>
  <c r="AD545" i="1"/>
  <c r="AA529" i="1"/>
  <c r="AA546" i="1"/>
  <c r="AA554" i="1"/>
  <c r="AC520" i="1"/>
  <c r="W540" i="1"/>
  <c r="W555" i="1"/>
  <c r="AC505" i="1"/>
  <c r="AB510" i="1"/>
  <c r="S525" i="1"/>
  <c r="AC525" i="1"/>
  <c r="S540" i="1"/>
  <c r="AC540" i="1"/>
  <c r="AD550" i="1"/>
  <c r="AA507" i="1"/>
  <c r="AA514" i="1"/>
  <c r="AA512" i="1"/>
  <c r="AA544" i="1"/>
  <c r="AA511" i="1"/>
  <c r="AA524" i="1"/>
  <c r="AA539" i="1"/>
  <c r="AA519" i="1"/>
  <c r="AA534" i="1"/>
  <c r="AA538" i="1"/>
  <c r="AA542" i="1"/>
  <c r="AA551" i="1"/>
  <c r="AA503" i="1"/>
  <c r="AA506" i="1"/>
  <c r="AA531" i="1"/>
  <c r="AA547" i="1"/>
  <c r="AA516" i="1"/>
  <c r="W510" i="1"/>
  <c r="AA501" i="1"/>
  <c r="AA527" i="1"/>
  <c r="AA526" i="1"/>
  <c r="AA528" i="1"/>
  <c r="W530" i="1"/>
  <c r="S535" i="1"/>
  <c r="AC535" i="1"/>
  <c r="AA537" i="1"/>
  <c r="AA541" i="1"/>
  <c r="AA548" i="1"/>
  <c r="W550" i="1"/>
  <c r="S555" i="1"/>
  <c r="AC555" i="1"/>
  <c r="W505" i="1"/>
  <c r="S510" i="1"/>
  <c r="AA543" i="1"/>
  <c r="AA502" i="1"/>
  <c r="S505" i="1"/>
  <c r="AA509" i="1"/>
  <c r="AA518" i="1"/>
  <c r="AA522" i="1"/>
  <c r="AA504" i="1"/>
  <c r="AB505" i="1"/>
  <c r="AA508" i="1"/>
  <c r="AC510" i="1"/>
  <c r="AD515" i="1"/>
  <c r="S515" i="1"/>
  <c r="Y515" i="1"/>
  <c r="AA517" i="1"/>
  <c r="AA521" i="1"/>
  <c r="AA523" i="1"/>
  <c r="W525" i="1"/>
  <c r="S530" i="1"/>
  <c r="AC530" i="1"/>
  <c r="AA532" i="1"/>
  <c r="AA533" i="1"/>
  <c r="AD535" i="1"/>
  <c r="AA536" i="1"/>
  <c r="W545" i="1"/>
  <c r="S550" i="1"/>
  <c r="AC550" i="1"/>
  <c r="AA552" i="1"/>
  <c r="AA553" i="1"/>
  <c r="AD555" i="1"/>
  <c r="AA556" i="1"/>
  <c r="AA557" i="1"/>
  <c r="AB560" i="1"/>
  <c r="AB555" i="1"/>
  <c r="AB545" i="1"/>
  <c r="AB550" i="1"/>
  <c r="AB540" i="1"/>
  <c r="AB535" i="1"/>
  <c r="AB525" i="1"/>
  <c r="AB530" i="1"/>
  <c r="AD513" i="1"/>
  <c r="AA513" i="1" s="1"/>
  <c r="AB520" i="1"/>
  <c r="AB515" i="1"/>
  <c r="AD505" i="1"/>
  <c r="AD510" i="1"/>
  <c r="AE466" i="1"/>
  <c r="Z466" i="1"/>
  <c r="Y466" i="1"/>
  <c r="X466" i="1"/>
  <c r="V466" i="1"/>
  <c r="U466" i="1"/>
  <c r="T466" i="1"/>
  <c r="O466" i="1"/>
  <c r="G466" i="1"/>
  <c r="AE465" i="1"/>
  <c r="AD465" i="1"/>
  <c r="AC465" i="1"/>
  <c r="AB465" i="1"/>
  <c r="O465" i="1"/>
  <c r="G465" i="1"/>
  <c r="AE464" i="1"/>
  <c r="AD464" i="1"/>
  <c r="AC464" i="1"/>
  <c r="AB464" i="1"/>
  <c r="O464" i="1"/>
  <c r="G464" i="1"/>
  <c r="AE463" i="1"/>
  <c r="AD463" i="1"/>
  <c r="AC463" i="1"/>
  <c r="AB463" i="1"/>
  <c r="O463" i="1"/>
  <c r="G463" i="1"/>
  <c r="D463" i="1"/>
  <c r="D462" i="1" s="1"/>
  <c r="AE462" i="1"/>
  <c r="AD462" i="1"/>
  <c r="AC462" i="1"/>
  <c r="AB462" i="1"/>
  <c r="W462" i="1"/>
  <c r="S462" i="1"/>
  <c r="O462" i="1"/>
  <c r="K462" i="1"/>
  <c r="G462" i="1"/>
  <c r="AE461" i="1"/>
  <c r="Z461" i="1"/>
  <c r="X461" i="1"/>
  <c r="V461" i="1"/>
  <c r="O461" i="1"/>
  <c r="G461" i="1"/>
  <c r="AE460" i="1"/>
  <c r="AD460" i="1"/>
  <c r="AB460" i="1"/>
  <c r="O460" i="1"/>
  <c r="G460" i="1"/>
  <c r="AE459" i="1"/>
  <c r="AD459" i="1"/>
  <c r="U459" i="1"/>
  <c r="AC459" i="1" s="1"/>
  <c r="T459" i="1"/>
  <c r="AB459" i="1" s="1"/>
  <c r="O459" i="1"/>
  <c r="G459" i="1"/>
  <c r="AE458" i="1"/>
  <c r="AD458" i="1"/>
  <c r="AC458" i="1"/>
  <c r="AB458" i="1"/>
  <c r="O458" i="1"/>
  <c r="G458" i="1"/>
  <c r="D458" i="1"/>
  <c r="D457" i="1" s="1"/>
  <c r="AE457" i="1"/>
  <c r="AD457" i="1"/>
  <c r="AB457" i="1"/>
  <c r="W457" i="1"/>
  <c r="S457" i="1"/>
  <c r="O457" i="1"/>
  <c r="M457" i="1"/>
  <c r="K457" i="1" s="1"/>
  <c r="I457" i="1"/>
  <c r="AI456" i="1"/>
  <c r="AH456" i="1"/>
  <c r="AG456" i="1"/>
  <c r="AF456" i="1"/>
  <c r="Z456" i="1"/>
  <c r="Y456" i="1"/>
  <c r="X456" i="1"/>
  <c r="V456" i="1"/>
  <c r="U456" i="1"/>
  <c r="T456" i="1"/>
  <c r="R456" i="1"/>
  <c r="Q456" i="1"/>
  <c r="P456" i="1"/>
  <c r="N456" i="1"/>
  <c r="L456" i="1"/>
  <c r="J456" i="1"/>
  <c r="I456" i="1"/>
  <c r="H456" i="1"/>
  <c r="F456" i="1"/>
  <c r="E456" i="1"/>
  <c r="C456" i="1"/>
  <c r="AE455" i="1"/>
  <c r="Z455" i="1"/>
  <c r="Y455" i="1"/>
  <c r="X455" i="1"/>
  <c r="V455" i="1"/>
  <c r="U455" i="1"/>
  <c r="T455" i="1"/>
  <c r="O455" i="1"/>
  <c r="G455" i="1"/>
  <c r="AE454" i="1"/>
  <c r="AD454" i="1"/>
  <c r="AC454" i="1"/>
  <c r="AB454" i="1"/>
  <c r="O454" i="1"/>
  <c r="G454" i="1"/>
  <c r="AE453" i="1"/>
  <c r="AD453" i="1"/>
  <c r="AC453" i="1"/>
  <c r="AB453" i="1"/>
  <c r="O453" i="1"/>
  <c r="G453" i="1"/>
  <c r="AE452" i="1"/>
  <c r="AD452" i="1"/>
  <c r="AC452" i="1"/>
  <c r="AB452" i="1"/>
  <c r="O452" i="1"/>
  <c r="G452" i="1"/>
  <c r="D452" i="1"/>
  <c r="D451" i="1" s="1"/>
  <c r="AE451" i="1"/>
  <c r="AD451" i="1"/>
  <c r="AC451" i="1"/>
  <c r="AB451" i="1"/>
  <c r="W451" i="1"/>
  <c r="S451" i="1"/>
  <c r="O451" i="1"/>
  <c r="K451" i="1"/>
  <c r="G451" i="1"/>
  <c r="AE450" i="1"/>
  <c r="Z450" i="1"/>
  <c r="Y450" i="1"/>
  <c r="X450" i="1"/>
  <c r="V450" i="1"/>
  <c r="U450" i="1"/>
  <c r="T450" i="1"/>
  <c r="O450" i="1"/>
  <c r="G450" i="1"/>
  <c r="AE449" i="1"/>
  <c r="AD449" i="1"/>
  <c r="AC449" i="1"/>
  <c r="AB449" i="1"/>
  <c r="O449" i="1"/>
  <c r="G449" i="1"/>
  <c r="AE448" i="1"/>
  <c r="AD448" i="1"/>
  <c r="AC448" i="1"/>
  <c r="AB448" i="1"/>
  <c r="O448" i="1"/>
  <c r="G448" i="1"/>
  <c r="AE447" i="1"/>
  <c r="AD447" i="1"/>
  <c r="AC447" i="1"/>
  <c r="AB447" i="1"/>
  <c r="O447" i="1"/>
  <c r="G447" i="1"/>
  <c r="D447" i="1"/>
  <c r="D446" i="1" s="1"/>
  <c r="AE446" i="1"/>
  <c r="AD446" i="1"/>
  <c r="AC446" i="1"/>
  <c r="AB446" i="1"/>
  <c r="W446" i="1"/>
  <c r="S446" i="1"/>
  <c r="O446" i="1"/>
  <c r="K446" i="1"/>
  <c r="G446" i="1"/>
  <c r="AE445" i="1"/>
  <c r="Z445" i="1"/>
  <c r="Y445" i="1"/>
  <c r="X445" i="1"/>
  <c r="V445" i="1"/>
  <c r="U445" i="1"/>
  <c r="T445" i="1"/>
  <c r="O445" i="1"/>
  <c r="G445" i="1"/>
  <c r="AE444" i="1"/>
  <c r="AD444" i="1"/>
  <c r="AC444" i="1"/>
  <c r="AB444" i="1"/>
  <c r="O444" i="1"/>
  <c r="G444" i="1"/>
  <c r="AE443" i="1"/>
  <c r="AD443" i="1"/>
  <c r="AC443" i="1"/>
  <c r="AB443" i="1"/>
  <c r="O443" i="1"/>
  <c r="G443" i="1"/>
  <c r="AE442" i="1"/>
  <c r="AD442" i="1"/>
  <c r="AC442" i="1"/>
  <c r="AB442" i="1"/>
  <c r="O442" i="1"/>
  <c r="G442" i="1"/>
  <c r="D442" i="1"/>
  <c r="D441" i="1" s="1"/>
  <c r="AE441" i="1"/>
  <c r="AD441" i="1"/>
  <c r="AC441" i="1"/>
  <c r="AB441" i="1"/>
  <c r="W441" i="1"/>
  <c r="S441" i="1"/>
  <c r="O441" i="1"/>
  <c r="K441" i="1"/>
  <c r="G441" i="1"/>
  <c r="AE440" i="1"/>
  <c r="Z440" i="1"/>
  <c r="Y440" i="1"/>
  <c r="X440" i="1"/>
  <c r="V440" i="1"/>
  <c r="U440" i="1"/>
  <c r="T440" i="1"/>
  <c r="O440" i="1"/>
  <c r="G440" i="1"/>
  <c r="D440" i="1"/>
  <c r="AE439" i="1"/>
  <c r="AD439" i="1"/>
  <c r="AC439" i="1"/>
  <c r="AB439" i="1"/>
  <c r="O439" i="1"/>
  <c r="G439" i="1"/>
  <c r="AE438" i="1"/>
  <c r="AD438" i="1"/>
  <c r="AC438" i="1"/>
  <c r="AB438" i="1"/>
  <c r="O438" i="1"/>
  <c r="G438" i="1"/>
  <c r="AE437" i="1"/>
  <c r="AD437" i="1"/>
  <c r="AC437" i="1"/>
  <c r="AB437" i="1"/>
  <c r="O437" i="1"/>
  <c r="G437" i="1"/>
  <c r="D437" i="1"/>
  <c r="AE436" i="1"/>
  <c r="AD436" i="1"/>
  <c r="AC436" i="1"/>
  <c r="AB436" i="1"/>
  <c r="W436" i="1"/>
  <c r="S436" i="1"/>
  <c r="O436" i="1"/>
  <c r="K436" i="1"/>
  <c r="G436" i="1"/>
  <c r="AE435" i="1"/>
  <c r="Z435" i="1"/>
  <c r="Y435" i="1"/>
  <c r="X435" i="1"/>
  <c r="V435" i="1"/>
  <c r="U435" i="1"/>
  <c r="T435" i="1"/>
  <c r="O435" i="1"/>
  <c r="G435" i="1"/>
  <c r="AE434" i="1"/>
  <c r="AD434" i="1"/>
  <c r="AC434" i="1"/>
  <c r="AB434" i="1"/>
  <c r="O434" i="1"/>
  <c r="G434" i="1"/>
  <c r="AE433" i="1"/>
  <c r="AD433" i="1"/>
  <c r="AC433" i="1"/>
  <c r="AB433" i="1"/>
  <c r="O433" i="1"/>
  <c r="G433" i="1"/>
  <c r="AE432" i="1"/>
  <c r="AD432" i="1"/>
  <c r="AC432" i="1"/>
  <c r="AB432" i="1"/>
  <c r="O432" i="1"/>
  <c r="G432" i="1"/>
  <c r="D432" i="1"/>
  <c r="D431" i="1" s="1"/>
  <c r="AE431" i="1"/>
  <c r="AD431" i="1"/>
  <c r="AC431" i="1"/>
  <c r="AB431" i="1"/>
  <c r="W431" i="1"/>
  <c r="S431" i="1"/>
  <c r="O431" i="1"/>
  <c r="K431" i="1"/>
  <c r="G431" i="1"/>
  <c r="AI430" i="1"/>
  <c r="AH430" i="1"/>
  <c r="AG430" i="1"/>
  <c r="AF430" i="1"/>
  <c r="Z430" i="1"/>
  <c r="Y430" i="1"/>
  <c r="X430" i="1"/>
  <c r="X429" i="1" s="1"/>
  <c r="X428" i="1" s="1"/>
  <c r="X427" i="1" s="1"/>
  <c r="V430" i="1"/>
  <c r="U430" i="1"/>
  <c r="T430" i="1"/>
  <c r="R430" i="1"/>
  <c r="Q430" i="1"/>
  <c r="P430" i="1"/>
  <c r="N430" i="1"/>
  <c r="M430" i="1"/>
  <c r="L430" i="1"/>
  <c r="J430" i="1"/>
  <c r="I430" i="1"/>
  <c r="H430" i="1"/>
  <c r="H429" i="1" s="1"/>
  <c r="H428" i="1" s="1"/>
  <c r="H427" i="1" s="1"/>
  <c r="F430" i="1"/>
  <c r="F429" i="1" s="1"/>
  <c r="F428" i="1" s="1"/>
  <c r="F427" i="1" s="1"/>
  <c r="E430" i="1"/>
  <c r="E429" i="1" s="1"/>
  <c r="E428" i="1" s="1"/>
  <c r="E427" i="1" s="1"/>
  <c r="C430" i="1"/>
  <c r="L429" i="1"/>
  <c r="L428" i="1" s="1"/>
  <c r="L427" i="1" s="1"/>
  <c r="AE426" i="1"/>
  <c r="Z426" i="1"/>
  <c r="Y426" i="1"/>
  <c r="X426" i="1"/>
  <c r="V426" i="1"/>
  <c r="U426" i="1"/>
  <c r="T426" i="1"/>
  <c r="O426" i="1"/>
  <c r="G426" i="1"/>
  <c r="AE425" i="1"/>
  <c r="AD425" i="1"/>
  <c r="AC425" i="1"/>
  <c r="AB425" i="1"/>
  <c r="O425" i="1"/>
  <c r="G425" i="1"/>
  <c r="AE424" i="1"/>
  <c r="AD424" i="1"/>
  <c r="AC424" i="1"/>
  <c r="AB424" i="1"/>
  <c r="O424" i="1"/>
  <c r="G424" i="1"/>
  <c r="AE423" i="1"/>
  <c r="AD423" i="1"/>
  <c r="AC423" i="1"/>
  <c r="AB423" i="1"/>
  <c r="O423" i="1"/>
  <c r="G423" i="1"/>
  <c r="D423" i="1"/>
  <c r="D422" i="1" s="1"/>
  <c r="AE422" i="1"/>
  <c r="AD422" i="1"/>
  <c r="AC422" i="1"/>
  <c r="AB422" i="1"/>
  <c r="W422" i="1"/>
  <c r="S422" i="1"/>
  <c r="O422" i="1"/>
  <c r="K422" i="1"/>
  <c r="G422" i="1"/>
  <c r="AE421" i="1"/>
  <c r="Z421" i="1"/>
  <c r="Y421" i="1"/>
  <c r="X421" i="1"/>
  <c r="V421" i="1"/>
  <c r="U421" i="1"/>
  <c r="T421" i="1"/>
  <c r="O421" i="1"/>
  <c r="G421" i="1"/>
  <c r="AE420" i="1"/>
  <c r="AD420" i="1"/>
  <c r="AC420" i="1"/>
  <c r="AB420" i="1"/>
  <c r="O420" i="1"/>
  <c r="G420" i="1"/>
  <c r="AE419" i="1"/>
  <c r="AD419" i="1"/>
  <c r="AC419" i="1"/>
  <c r="AB419" i="1"/>
  <c r="O419" i="1"/>
  <c r="G419" i="1"/>
  <c r="AE418" i="1"/>
  <c r="AD418" i="1"/>
  <c r="AC418" i="1"/>
  <c r="AB418" i="1"/>
  <c r="O418" i="1"/>
  <c r="G418" i="1"/>
  <c r="D418" i="1"/>
  <c r="D417" i="1" s="1"/>
  <c r="AE417" i="1"/>
  <c r="AD417" i="1"/>
  <c r="AC417" i="1"/>
  <c r="AB417" i="1"/>
  <c r="W417" i="1"/>
  <c r="S417" i="1"/>
  <c r="O417" i="1"/>
  <c r="K417" i="1"/>
  <c r="G417" i="1"/>
  <c r="AE416" i="1"/>
  <c r="Z416" i="1"/>
  <c r="Y416" i="1"/>
  <c r="X416" i="1"/>
  <c r="V416" i="1"/>
  <c r="U416" i="1"/>
  <c r="T416" i="1"/>
  <c r="O416" i="1"/>
  <c r="G416" i="1"/>
  <c r="AE415" i="1"/>
  <c r="AD415" i="1"/>
  <c r="AC415" i="1"/>
  <c r="AB415" i="1"/>
  <c r="O415" i="1"/>
  <c r="G415" i="1"/>
  <c r="AE414" i="1"/>
  <c r="AD414" i="1"/>
  <c r="AC414" i="1"/>
  <c r="AB414" i="1"/>
  <c r="O414" i="1"/>
  <c r="G414" i="1"/>
  <c r="AE413" i="1"/>
  <c r="AD413" i="1"/>
  <c r="AC413" i="1"/>
  <c r="AB413" i="1"/>
  <c r="O413" i="1"/>
  <c r="G413" i="1"/>
  <c r="D413" i="1"/>
  <c r="D412" i="1" s="1"/>
  <c r="AE412" i="1"/>
  <c r="AD412" i="1"/>
  <c r="AC412" i="1"/>
  <c r="AB412" i="1"/>
  <c r="W412" i="1"/>
  <c r="S412" i="1"/>
  <c r="O412" i="1"/>
  <c r="K412" i="1"/>
  <c r="G412" i="1"/>
  <c r="AE411" i="1"/>
  <c r="Z411" i="1"/>
  <c r="Y411" i="1"/>
  <c r="X411" i="1"/>
  <c r="V411" i="1"/>
  <c r="U411" i="1"/>
  <c r="T411" i="1"/>
  <c r="O411" i="1"/>
  <c r="G411" i="1"/>
  <c r="AE410" i="1"/>
  <c r="AD410" i="1"/>
  <c r="AC410" i="1"/>
  <c r="AB410" i="1"/>
  <c r="O410" i="1"/>
  <c r="G410" i="1"/>
  <c r="AE409" i="1"/>
  <c r="AD409" i="1"/>
  <c r="AC409" i="1"/>
  <c r="AB409" i="1"/>
  <c r="O409" i="1"/>
  <c r="G409" i="1"/>
  <c r="AE408" i="1"/>
  <c r="AD408" i="1"/>
  <c r="AC408" i="1"/>
  <c r="AB408" i="1"/>
  <c r="O408" i="1"/>
  <c r="G408" i="1"/>
  <c r="D408" i="1"/>
  <c r="D407" i="1" s="1"/>
  <c r="AG407" i="1"/>
  <c r="AE407" i="1" s="1"/>
  <c r="AD407" i="1"/>
  <c r="AB407" i="1"/>
  <c r="W407" i="1"/>
  <c r="S407" i="1"/>
  <c r="O407" i="1"/>
  <c r="K407" i="1"/>
  <c r="G407" i="1"/>
  <c r="AI406" i="1"/>
  <c r="AI400" i="1" s="1"/>
  <c r="AI399" i="1" s="1"/>
  <c r="AI398" i="1" s="1"/>
  <c r="AI397" i="1" s="1"/>
  <c r="AH406" i="1"/>
  <c r="AH400" i="1" s="1"/>
  <c r="AH399" i="1" s="1"/>
  <c r="AH398" i="1" s="1"/>
  <c r="AH397" i="1" s="1"/>
  <c r="AF406" i="1"/>
  <c r="AF400" i="1" s="1"/>
  <c r="AF399" i="1" s="1"/>
  <c r="AF398" i="1" s="1"/>
  <c r="AF397" i="1" s="1"/>
  <c r="Z406" i="1"/>
  <c r="Z400" i="1" s="1"/>
  <c r="Z399" i="1" s="1"/>
  <c r="Z398" i="1" s="1"/>
  <c r="Z397" i="1" s="1"/>
  <c r="Y406" i="1"/>
  <c r="Y400" i="1" s="1"/>
  <c r="Y399" i="1" s="1"/>
  <c r="Y398" i="1" s="1"/>
  <c r="Y397" i="1" s="1"/>
  <c r="X406" i="1"/>
  <c r="X400" i="1" s="1"/>
  <c r="X399" i="1" s="1"/>
  <c r="X398" i="1" s="1"/>
  <c r="X397" i="1" s="1"/>
  <c r="V406" i="1"/>
  <c r="V400" i="1" s="1"/>
  <c r="V399" i="1" s="1"/>
  <c r="V398" i="1" s="1"/>
  <c r="V397" i="1" s="1"/>
  <c r="U406" i="1"/>
  <c r="U400" i="1" s="1"/>
  <c r="U399" i="1" s="1"/>
  <c r="U398" i="1" s="1"/>
  <c r="U397" i="1" s="1"/>
  <c r="T406" i="1"/>
  <c r="T400" i="1" s="1"/>
  <c r="T399" i="1" s="1"/>
  <c r="T398" i="1" s="1"/>
  <c r="T397" i="1" s="1"/>
  <c r="R406" i="1"/>
  <c r="R400" i="1" s="1"/>
  <c r="R399" i="1" s="1"/>
  <c r="R398" i="1" s="1"/>
  <c r="R397" i="1" s="1"/>
  <c r="Q406" i="1"/>
  <c r="Q400" i="1" s="1"/>
  <c r="Q399" i="1" s="1"/>
  <c r="Q398" i="1" s="1"/>
  <c r="Q397" i="1" s="1"/>
  <c r="P406" i="1"/>
  <c r="P400" i="1" s="1"/>
  <c r="P399" i="1" s="1"/>
  <c r="P398" i="1" s="1"/>
  <c r="P397" i="1" s="1"/>
  <c r="N406" i="1"/>
  <c r="N400" i="1" s="1"/>
  <c r="N399" i="1" s="1"/>
  <c r="N398" i="1" s="1"/>
  <c r="N397" i="1" s="1"/>
  <c r="M406" i="1"/>
  <c r="M400" i="1" s="1"/>
  <c r="M399" i="1" s="1"/>
  <c r="M398" i="1" s="1"/>
  <c r="M397" i="1" s="1"/>
  <c r="L406" i="1"/>
  <c r="L400" i="1" s="1"/>
  <c r="L399" i="1" s="1"/>
  <c r="L398" i="1" s="1"/>
  <c r="L397" i="1" s="1"/>
  <c r="J406" i="1"/>
  <c r="J400" i="1" s="1"/>
  <c r="J399" i="1" s="1"/>
  <c r="J398" i="1" s="1"/>
  <c r="J397" i="1" s="1"/>
  <c r="I406" i="1"/>
  <c r="I400" i="1" s="1"/>
  <c r="I399" i="1" s="1"/>
  <c r="I398" i="1" s="1"/>
  <c r="I397" i="1" s="1"/>
  <c r="H406" i="1"/>
  <c r="H400" i="1" s="1"/>
  <c r="H399" i="1" s="1"/>
  <c r="H398" i="1" s="1"/>
  <c r="H397" i="1" s="1"/>
  <c r="F406" i="1"/>
  <c r="F400" i="1" s="1"/>
  <c r="F399" i="1" s="1"/>
  <c r="F398" i="1" s="1"/>
  <c r="F397" i="1" s="1"/>
  <c r="E406" i="1"/>
  <c r="E400" i="1" s="1"/>
  <c r="E399" i="1" s="1"/>
  <c r="E398" i="1" s="1"/>
  <c r="E397" i="1" s="1"/>
  <c r="C406" i="1"/>
  <c r="C400" i="1" s="1"/>
  <c r="C399" i="1" s="1"/>
  <c r="C398" i="1" s="1"/>
  <c r="C397" i="1" s="1"/>
  <c r="AE405" i="1"/>
  <c r="Z405" i="1"/>
  <c r="Y405" i="1"/>
  <c r="X405" i="1"/>
  <c r="V405" i="1"/>
  <c r="U405" i="1"/>
  <c r="T405" i="1"/>
  <c r="O405" i="1"/>
  <c r="G405" i="1"/>
  <c r="D405" i="1"/>
  <c r="AE404" i="1"/>
  <c r="AD404" i="1"/>
  <c r="AC404" i="1"/>
  <c r="AB404" i="1"/>
  <c r="O404" i="1"/>
  <c r="G404" i="1"/>
  <c r="AE403" i="1"/>
  <c r="AD403" i="1"/>
  <c r="AC403" i="1"/>
  <c r="AB403" i="1"/>
  <c r="O403" i="1"/>
  <c r="G403" i="1"/>
  <c r="AE402" i="1"/>
  <c r="AD402" i="1"/>
  <c r="AC402" i="1"/>
  <c r="AB402" i="1"/>
  <c r="O402" i="1"/>
  <c r="G402" i="1"/>
  <c r="D402" i="1"/>
  <c r="AE401" i="1"/>
  <c r="AD401" i="1"/>
  <c r="AC401" i="1"/>
  <c r="AB401" i="1"/>
  <c r="W401" i="1"/>
  <c r="S401" i="1"/>
  <c r="O401" i="1"/>
  <c r="K401" i="1"/>
  <c r="G401" i="1"/>
  <c r="AE396" i="1"/>
  <c r="Z396" i="1"/>
  <c r="Y396" i="1"/>
  <c r="X396" i="1"/>
  <c r="V396" i="1"/>
  <c r="U396" i="1"/>
  <c r="T396" i="1"/>
  <c r="O396" i="1"/>
  <c r="G396" i="1"/>
  <c r="AE395" i="1"/>
  <c r="AD395" i="1"/>
  <c r="AC395" i="1"/>
  <c r="AB395" i="1"/>
  <c r="O395" i="1"/>
  <c r="G395" i="1"/>
  <c r="AE394" i="1"/>
  <c r="AD394" i="1"/>
  <c r="AC394" i="1"/>
  <c r="AB394" i="1"/>
  <c r="O394" i="1"/>
  <c r="G394" i="1"/>
  <c r="AE393" i="1"/>
  <c r="AD393" i="1"/>
  <c r="AC393" i="1"/>
  <c r="AB393" i="1"/>
  <c r="O393" i="1"/>
  <c r="G393" i="1"/>
  <c r="D393" i="1"/>
  <c r="D392" i="1" s="1"/>
  <c r="AE392" i="1"/>
  <c r="AD392" i="1"/>
  <c r="AC392" i="1"/>
  <c r="AB392" i="1"/>
  <c r="W392" i="1"/>
  <c r="S392" i="1"/>
  <c r="O392" i="1"/>
  <c r="K392" i="1"/>
  <c r="G392" i="1"/>
  <c r="AE391" i="1"/>
  <c r="Z391" i="1"/>
  <c r="Y391" i="1"/>
  <c r="X391" i="1"/>
  <c r="V391" i="1"/>
  <c r="U391" i="1"/>
  <c r="T391" i="1"/>
  <c r="O391" i="1"/>
  <c r="G391" i="1"/>
  <c r="AE390" i="1"/>
  <c r="AD390" i="1"/>
  <c r="AC390" i="1"/>
  <c r="AB390" i="1"/>
  <c r="O390" i="1"/>
  <c r="G390" i="1"/>
  <c r="AE389" i="1"/>
  <c r="AD389" i="1"/>
  <c r="AC389" i="1"/>
  <c r="AB389" i="1"/>
  <c r="O389" i="1"/>
  <c r="G389" i="1"/>
  <c r="AE388" i="1"/>
  <c r="AD388" i="1"/>
  <c r="AC388" i="1"/>
  <c r="AB388" i="1"/>
  <c r="O388" i="1"/>
  <c r="G388" i="1"/>
  <c r="D388" i="1"/>
  <c r="D387" i="1" s="1"/>
  <c r="AE387" i="1"/>
  <c r="AD387" i="1"/>
  <c r="AC387" i="1"/>
  <c r="AB387" i="1"/>
  <c r="W387" i="1"/>
  <c r="S387" i="1"/>
  <c r="O387" i="1"/>
  <c r="K387" i="1"/>
  <c r="G387" i="1"/>
  <c r="AE386" i="1"/>
  <c r="Z386" i="1"/>
  <c r="Y386" i="1"/>
  <c r="X386" i="1"/>
  <c r="V386" i="1"/>
  <c r="U386" i="1"/>
  <c r="T386" i="1"/>
  <c r="O386" i="1"/>
  <c r="G386" i="1"/>
  <c r="AE385" i="1"/>
  <c r="AD385" i="1"/>
  <c r="AC385" i="1"/>
  <c r="AB385" i="1"/>
  <c r="O385" i="1"/>
  <c r="G385" i="1"/>
  <c r="AE384" i="1"/>
  <c r="AD384" i="1"/>
  <c r="AC384" i="1"/>
  <c r="AB384" i="1"/>
  <c r="O384" i="1"/>
  <c r="G384" i="1"/>
  <c r="AE383" i="1"/>
  <c r="AD383" i="1"/>
  <c r="AC383" i="1"/>
  <c r="AB383" i="1"/>
  <c r="O383" i="1"/>
  <c r="G383" i="1"/>
  <c r="D383" i="1"/>
  <c r="D382" i="1" s="1"/>
  <c r="AG382" i="1"/>
  <c r="AC382" i="1" s="1"/>
  <c r="AD382" i="1"/>
  <c r="AB382" i="1"/>
  <c r="W382" i="1"/>
  <c r="S382" i="1"/>
  <c r="O382" i="1"/>
  <c r="K382" i="1"/>
  <c r="G382" i="1"/>
  <c r="AE381" i="1"/>
  <c r="Z381" i="1"/>
  <c r="Y381" i="1"/>
  <c r="X381" i="1"/>
  <c r="V381" i="1"/>
  <c r="U381" i="1"/>
  <c r="T381" i="1"/>
  <c r="O381" i="1"/>
  <c r="G381" i="1"/>
  <c r="AE380" i="1"/>
  <c r="AD380" i="1"/>
  <c r="AC380" i="1"/>
  <c r="AB380" i="1"/>
  <c r="O380" i="1"/>
  <c r="G380" i="1"/>
  <c r="AE379" i="1"/>
  <c r="AD379" i="1"/>
  <c r="AC379" i="1"/>
  <c r="AB379" i="1"/>
  <c r="O379" i="1"/>
  <c r="G379" i="1"/>
  <c r="AE378" i="1"/>
  <c r="AD378" i="1"/>
  <c r="AC378" i="1"/>
  <c r="AB378" i="1"/>
  <c r="O378" i="1"/>
  <c r="G378" i="1"/>
  <c r="D378" i="1"/>
  <c r="D377" i="1" s="1"/>
  <c r="AE377" i="1"/>
  <c r="AD377" i="1"/>
  <c r="AC377" i="1"/>
  <c r="AB377" i="1"/>
  <c r="W377" i="1"/>
  <c r="S377" i="1"/>
  <c r="O377" i="1"/>
  <c r="K377" i="1"/>
  <c r="G377" i="1"/>
  <c r="AE376" i="1"/>
  <c r="Z376" i="1"/>
  <c r="Y376" i="1"/>
  <c r="X376" i="1"/>
  <c r="V376" i="1"/>
  <c r="U376" i="1"/>
  <c r="T376" i="1"/>
  <c r="O376" i="1"/>
  <c r="G376" i="1"/>
  <c r="AE375" i="1"/>
  <c r="AD375" i="1"/>
  <c r="AC375" i="1"/>
  <c r="AB375" i="1"/>
  <c r="O375" i="1"/>
  <c r="G375" i="1"/>
  <c r="AE374" i="1"/>
  <c r="AD374" i="1"/>
  <c r="AC374" i="1"/>
  <c r="AB374" i="1"/>
  <c r="O374" i="1"/>
  <c r="G374" i="1"/>
  <c r="AE373" i="1"/>
  <c r="AD373" i="1"/>
  <c r="AC373" i="1"/>
  <c r="AB373" i="1"/>
  <c r="O373" i="1"/>
  <c r="G373" i="1"/>
  <c r="D373" i="1"/>
  <c r="D372" i="1" s="1"/>
  <c r="AG372" i="1"/>
  <c r="AC372" i="1" s="1"/>
  <c r="AD372" i="1"/>
  <c r="AB372" i="1"/>
  <c r="W372" i="1"/>
  <c r="S372" i="1"/>
  <c r="O372" i="1"/>
  <c r="K372" i="1"/>
  <c r="G372" i="1"/>
  <c r="AE371" i="1"/>
  <c r="Z371" i="1"/>
  <c r="Y371" i="1"/>
  <c r="X371" i="1"/>
  <c r="V371" i="1"/>
  <c r="U371" i="1"/>
  <c r="T371" i="1"/>
  <c r="O371" i="1"/>
  <c r="G371" i="1"/>
  <c r="AE370" i="1"/>
  <c r="AD370" i="1"/>
  <c r="AC370" i="1"/>
  <c r="AB370" i="1"/>
  <c r="O370" i="1"/>
  <c r="G370" i="1"/>
  <c r="AE369" i="1"/>
  <c r="AD369" i="1"/>
  <c r="AC369" i="1"/>
  <c r="AB369" i="1"/>
  <c r="O369" i="1"/>
  <c r="G369" i="1"/>
  <c r="AE368" i="1"/>
  <c r="AD368" i="1"/>
  <c r="AC368" i="1"/>
  <c r="AB368" i="1"/>
  <c r="O368" i="1"/>
  <c r="G368" i="1"/>
  <c r="D368" i="1"/>
  <c r="D367" i="1" s="1"/>
  <c r="AE367" i="1"/>
  <c r="AD367" i="1"/>
  <c r="AC367" i="1"/>
  <c r="AB367" i="1"/>
  <c r="W367" i="1"/>
  <c r="S367" i="1"/>
  <c r="O367" i="1"/>
  <c r="K367" i="1"/>
  <c r="G367" i="1"/>
  <c r="AE366" i="1"/>
  <c r="Z366" i="1"/>
  <c r="Y366" i="1"/>
  <c r="X366" i="1"/>
  <c r="V366" i="1"/>
  <c r="U366" i="1"/>
  <c r="T366" i="1"/>
  <c r="O366" i="1"/>
  <c r="G366" i="1"/>
  <c r="AE365" i="1"/>
  <c r="AD365" i="1"/>
  <c r="AC365" i="1"/>
  <c r="AB365" i="1"/>
  <c r="O365" i="1"/>
  <c r="G365" i="1"/>
  <c r="AE364" i="1"/>
  <c r="AD364" i="1"/>
  <c r="AC364" i="1"/>
  <c r="AB364" i="1"/>
  <c r="O364" i="1"/>
  <c r="G364" i="1"/>
  <c r="AE363" i="1"/>
  <c r="AD363" i="1"/>
  <c r="AC363" i="1"/>
  <c r="AB363" i="1"/>
  <c r="O363" i="1"/>
  <c r="G363" i="1"/>
  <c r="D363" i="1"/>
  <c r="D362" i="1" s="1"/>
  <c r="AE362" i="1"/>
  <c r="AD362" i="1"/>
  <c r="AC362" i="1"/>
  <c r="AB362" i="1"/>
  <c r="W362" i="1"/>
  <c r="S362" i="1"/>
  <c r="O362" i="1"/>
  <c r="K362" i="1"/>
  <c r="G362" i="1"/>
  <c r="AE361" i="1"/>
  <c r="Z361" i="1"/>
  <c r="Y361" i="1"/>
  <c r="X361" i="1"/>
  <c r="V361" i="1"/>
  <c r="U361" i="1"/>
  <c r="T361" i="1"/>
  <c r="O361" i="1"/>
  <c r="G361" i="1"/>
  <c r="AE360" i="1"/>
  <c r="AD360" i="1"/>
  <c r="AC360" i="1"/>
  <c r="AB360" i="1"/>
  <c r="O360" i="1"/>
  <c r="G360" i="1"/>
  <c r="AE359" i="1"/>
  <c r="AD359" i="1"/>
  <c r="AC359" i="1"/>
  <c r="AB359" i="1"/>
  <c r="O359" i="1"/>
  <c r="G359" i="1"/>
  <c r="AE358" i="1"/>
  <c r="AD358" i="1"/>
  <c r="AC358" i="1"/>
  <c r="AB358" i="1"/>
  <c r="O358" i="1"/>
  <c r="G358" i="1"/>
  <c r="D358" i="1"/>
  <c r="D357" i="1" s="1"/>
  <c r="AG357" i="1"/>
  <c r="AD357" i="1"/>
  <c r="AB357" i="1"/>
  <c r="W357" i="1"/>
  <c r="S357" i="1"/>
  <c r="O357" i="1"/>
  <c r="K357" i="1"/>
  <c r="G357" i="1"/>
  <c r="AE356" i="1"/>
  <c r="Z356" i="1"/>
  <c r="Y356" i="1"/>
  <c r="X356" i="1"/>
  <c r="V356" i="1"/>
  <c r="U356" i="1"/>
  <c r="T356" i="1"/>
  <c r="O356" i="1"/>
  <c r="G356" i="1"/>
  <c r="AE355" i="1"/>
  <c r="AD355" i="1"/>
  <c r="AC355" i="1"/>
  <c r="AB355" i="1"/>
  <c r="O355" i="1"/>
  <c r="G355" i="1"/>
  <c r="AE354" i="1"/>
  <c r="AD354" i="1"/>
  <c r="AC354" i="1"/>
  <c r="AB354" i="1"/>
  <c r="O354" i="1"/>
  <c r="G354" i="1"/>
  <c r="AE353" i="1"/>
  <c r="AD353" i="1"/>
  <c r="AC353" i="1"/>
  <c r="AB353" i="1"/>
  <c r="O353" i="1"/>
  <c r="G353" i="1"/>
  <c r="D353" i="1"/>
  <c r="D352" i="1" s="1"/>
  <c r="AG352" i="1"/>
  <c r="AD352" i="1"/>
  <c r="AB352" i="1"/>
  <c r="W352" i="1"/>
  <c r="S352" i="1"/>
  <c r="O352" i="1"/>
  <c r="K352" i="1"/>
  <c r="G352" i="1"/>
  <c r="AE351" i="1"/>
  <c r="Z351" i="1"/>
  <c r="Y351" i="1"/>
  <c r="X351" i="1"/>
  <c r="V351" i="1"/>
  <c r="U351" i="1"/>
  <c r="T351" i="1"/>
  <c r="O351" i="1"/>
  <c r="G351" i="1"/>
  <c r="AE350" i="1"/>
  <c r="AD350" i="1"/>
  <c r="AC350" i="1"/>
  <c r="AB350" i="1"/>
  <c r="O350" i="1"/>
  <c r="G350" i="1"/>
  <c r="AE349" i="1"/>
  <c r="AD349" i="1"/>
  <c r="AC349" i="1"/>
  <c r="AB349" i="1"/>
  <c r="O349" i="1"/>
  <c r="G349" i="1"/>
  <c r="AE348" i="1"/>
  <c r="AD348" i="1"/>
  <c r="AC348" i="1"/>
  <c r="AB348" i="1"/>
  <c r="O348" i="1"/>
  <c r="G348" i="1"/>
  <c r="D348" i="1"/>
  <c r="D347" i="1" s="1"/>
  <c r="AG347" i="1"/>
  <c r="AC347" i="1" s="1"/>
  <c r="AD347" i="1"/>
  <c r="AB347" i="1"/>
  <c r="W347" i="1"/>
  <c r="S347" i="1"/>
  <c r="O347" i="1"/>
  <c r="K347" i="1"/>
  <c r="G347" i="1"/>
  <c r="AE346" i="1"/>
  <c r="Z346" i="1"/>
  <c r="Y346" i="1"/>
  <c r="X346" i="1"/>
  <c r="V346" i="1"/>
  <c r="U346" i="1"/>
  <c r="T346" i="1"/>
  <c r="O346" i="1"/>
  <c r="G346" i="1"/>
  <c r="AE345" i="1"/>
  <c r="AD345" i="1"/>
  <c r="AC345" i="1"/>
  <c r="AB345" i="1"/>
  <c r="O345" i="1"/>
  <c r="G345" i="1"/>
  <c r="AE344" i="1"/>
  <c r="AD344" i="1"/>
  <c r="AC344" i="1"/>
  <c r="AB344" i="1"/>
  <c r="O344" i="1"/>
  <c r="G344" i="1"/>
  <c r="AE343" i="1"/>
  <c r="AD343" i="1"/>
  <c r="AC343" i="1"/>
  <c r="AB343" i="1"/>
  <c r="O343" i="1"/>
  <c r="G343" i="1"/>
  <c r="D343" i="1"/>
  <c r="D342" i="1" s="1"/>
  <c r="AE342" i="1"/>
  <c r="AD342" i="1"/>
  <c r="AC342" i="1"/>
  <c r="AB342" i="1"/>
  <c r="W342" i="1"/>
  <c r="S342" i="1"/>
  <c r="O342" i="1"/>
  <c r="K342" i="1"/>
  <c r="G342" i="1"/>
  <c r="AE341" i="1"/>
  <c r="Z341" i="1"/>
  <c r="Y341" i="1"/>
  <c r="X341" i="1"/>
  <c r="V341" i="1"/>
  <c r="U341" i="1"/>
  <c r="T341" i="1"/>
  <c r="O341" i="1"/>
  <c r="G341" i="1"/>
  <c r="AE340" i="1"/>
  <c r="AD340" i="1"/>
  <c r="AC340" i="1"/>
  <c r="AB340" i="1"/>
  <c r="O340" i="1"/>
  <c r="G340" i="1"/>
  <c r="AE339" i="1"/>
  <c r="AD339" i="1"/>
  <c r="AC339" i="1"/>
  <c r="AB339" i="1"/>
  <c r="O339" i="1"/>
  <c r="G339" i="1"/>
  <c r="AE338" i="1"/>
  <c r="AD338" i="1"/>
  <c r="AC338" i="1"/>
  <c r="AB338" i="1"/>
  <c r="O338" i="1"/>
  <c r="G338" i="1"/>
  <c r="D338" i="1"/>
  <c r="D337" i="1" s="1"/>
  <c r="AG337" i="1"/>
  <c r="AC337" i="1" s="1"/>
  <c r="AD337" i="1"/>
  <c r="AB337" i="1"/>
  <c r="W337" i="1"/>
  <c r="S337" i="1"/>
  <c r="O337" i="1"/>
  <c r="K337" i="1"/>
  <c r="G337" i="1"/>
  <c r="AE336" i="1"/>
  <c r="Z336" i="1"/>
  <c r="Y336" i="1"/>
  <c r="X336" i="1"/>
  <c r="V336" i="1"/>
  <c r="U336" i="1"/>
  <c r="T336" i="1"/>
  <c r="O336" i="1"/>
  <c r="G336" i="1"/>
  <c r="AE335" i="1"/>
  <c r="AD335" i="1"/>
  <c r="AC335" i="1"/>
  <c r="AB335" i="1"/>
  <c r="O335" i="1"/>
  <c r="G335" i="1"/>
  <c r="AE334" i="1"/>
  <c r="AD334" i="1"/>
  <c r="AC334" i="1"/>
  <c r="AB334" i="1"/>
  <c r="O334" i="1"/>
  <c r="G334" i="1"/>
  <c r="AE333" i="1"/>
  <c r="AD333" i="1"/>
  <c r="AC333" i="1"/>
  <c r="AB333" i="1"/>
  <c r="O333" i="1"/>
  <c r="G333" i="1"/>
  <c r="D333" i="1"/>
  <c r="D332" i="1" s="1"/>
  <c r="AE332" i="1"/>
  <c r="AD332" i="1"/>
  <c r="AC332" i="1"/>
  <c r="AB332" i="1"/>
  <c r="W332" i="1"/>
  <c r="S332" i="1"/>
  <c r="O332" i="1"/>
  <c r="K332" i="1"/>
  <c r="G332" i="1"/>
  <c r="AI331" i="1"/>
  <c r="AI248" i="1" s="1"/>
  <c r="AH331" i="1"/>
  <c r="AH248" i="1" s="1"/>
  <c r="AF331" i="1"/>
  <c r="Z331" i="1"/>
  <c r="Z248" i="1" s="1"/>
  <c r="Y331" i="1"/>
  <c r="Y248" i="1" s="1"/>
  <c r="X331" i="1"/>
  <c r="X248" i="1" s="1"/>
  <c r="V331" i="1"/>
  <c r="V248" i="1" s="1"/>
  <c r="U331" i="1"/>
  <c r="U248" i="1" s="1"/>
  <c r="T331" i="1"/>
  <c r="T248" i="1" s="1"/>
  <c r="R331" i="1"/>
  <c r="R248" i="1" s="1"/>
  <c r="Q331" i="1"/>
  <c r="Q248" i="1" s="1"/>
  <c r="P331" i="1"/>
  <c r="P248" i="1" s="1"/>
  <c r="N331" i="1"/>
  <c r="N248" i="1" s="1"/>
  <c r="M331" i="1"/>
  <c r="L331" i="1"/>
  <c r="L248" i="1" s="1"/>
  <c r="J331" i="1"/>
  <c r="J248" i="1" s="1"/>
  <c r="I331" i="1"/>
  <c r="H331" i="1"/>
  <c r="H248" i="1" s="1"/>
  <c r="F331" i="1"/>
  <c r="F248" i="1" s="1"/>
  <c r="E331" i="1"/>
  <c r="E248" i="1" s="1"/>
  <c r="C331" i="1"/>
  <c r="C248" i="1" s="1"/>
  <c r="AE330" i="1"/>
  <c r="Z330" i="1"/>
  <c r="Y330" i="1"/>
  <c r="X330" i="1"/>
  <c r="V330" i="1"/>
  <c r="U330" i="1"/>
  <c r="T330" i="1"/>
  <c r="O330" i="1"/>
  <c r="G330" i="1"/>
  <c r="D330" i="1"/>
  <c r="AE329" i="1"/>
  <c r="AD329" i="1"/>
  <c r="AC329" i="1"/>
  <c r="AB329" i="1"/>
  <c r="O329" i="1"/>
  <c r="G329" i="1"/>
  <c r="AE328" i="1"/>
  <c r="AD328" i="1"/>
  <c r="AC328" i="1"/>
  <c r="AB328" i="1"/>
  <c r="O328" i="1"/>
  <c r="G328" i="1"/>
  <c r="AE327" i="1"/>
  <c r="AD327" i="1"/>
  <c r="AC327" i="1"/>
  <c r="AB327" i="1"/>
  <c r="O327" i="1"/>
  <c r="G327" i="1"/>
  <c r="D327" i="1"/>
  <c r="AE326" i="1"/>
  <c r="AE325" i="1" s="1"/>
  <c r="AD326" i="1"/>
  <c r="AD325" i="1" s="1"/>
  <c r="AC326" i="1"/>
  <c r="AC325" i="1" s="1"/>
  <c r="AB326" i="1"/>
  <c r="AB325" i="1" s="1"/>
  <c r="W326" i="1"/>
  <c r="S326" i="1"/>
  <c r="S325" i="1" s="1"/>
  <c r="O326" i="1"/>
  <c r="O325" i="1" s="1"/>
  <c r="K326" i="1"/>
  <c r="K325" i="1" s="1"/>
  <c r="G326" i="1"/>
  <c r="G325" i="1" s="1"/>
  <c r="AI325" i="1"/>
  <c r="AH325" i="1"/>
  <c r="AG325" i="1"/>
  <c r="AF325" i="1"/>
  <c r="Z325" i="1"/>
  <c r="Y325" i="1"/>
  <c r="X325" i="1"/>
  <c r="W325" i="1"/>
  <c r="V325" i="1"/>
  <c r="U325" i="1"/>
  <c r="T325" i="1"/>
  <c r="R325" i="1"/>
  <c r="Q325" i="1"/>
  <c r="P325" i="1"/>
  <c r="N325" i="1"/>
  <c r="M325" i="1"/>
  <c r="L325" i="1"/>
  <c r="J325" i="1"/>
  <c r="I325" i="1"/>
  <c r="H325" i="1"/>
  <c r="F325" i="1"/>
  <c r="E325" i="1"/>
  <c r="C325" i="1"/>
  <c r="AE324" i="1"/>
  <c r="Z324" i="1"/>
  <c r="Y324" i="1"/>
  <c r="X324" i="1"/>
  <c r="V324" i="1"/>
  <c r="U324" i="1"/>
  <c r="T324" i="1"/>
  <c r="O324" i="1"/>
  <c r="G324" i="1"/>
  <c r="AE323" i="1"/>
  <c r="AD323" i="1"/>
  <c r="AC323" i="1"/>
  <c r="AB323" i="1"/>
  <c r="O323" i="1"/>
  <c r="G323" i="1"/>
  <c r="AE322" i="1"/>
  <c r="AD322" i="1"/>
  <c r="AC322" i="1"/>
  <c r="AB322" i="1"/>
  <c r="O322" i="1"/>
  <c r="G322" i="1"/>
  <c r="AE321" i="1"/>
  <c r="AD321" i="1"/>
  <c r="AC321" i="1"/>
  <c r="AB321" i="1"/>
  <c r="O321" i="1"/>
  <c r="G321" i="1"/>
  <c r="D321" i="1"/>
  <c r="D320" i="1" s="1"/>
  <c r="D319" i="1" s="1"/>
  <c r="AE320" i="1"/>
  <c r="AE319" i="1" s="1"/>
  <c r="AD320" i="1"/>
  <c r="AD319" i="1" s="1"/>
  <c r="AC320" i="1"/>
  <c r="AC319" i="1" s="1"/>
  <c r="AB320" i="1"/>
  <c r="AB319" i="1" s="1"/>
  <c r="W320" i="1"/>
  <c r="W319" i="1" s="1"/>
  <c r="S320" i="1"/>
  <c r="S319" i="1" s="1"/>
  <c r="O320" i="1"/>
  <c r="O319" i="1" s="1"/>
  <c r="K320" i="1"/>
  <c r="K319" i="1" s="1"/>
  <c r="G320" i="1"/>
  <c r="G319" i="1" s="1"/>
  <c r="AI319" i="1"/>
  <c r="AH319" i="1"/>
  <c r="AG319" i="1"/>
  <c r="AF319" i="1"/>
  <c r="Z319" i="1"/>
  <c r="Y319" i="1"/>
  <c r="X319" i="1"/>
  <c r="V319" i="1"/>
  <c r="U319" i="1"/>
  <c r="T319" i="1"/>
  <c r="R319" i="1"/>
  <c r="Q319" i="1"/>
  <c r="P319" i="1"/>
  <c r="N319" i="1"/>
  <c r="M319" i="1"/>
  <c r="L319" i="1"/>
  <c r="J319" i="1"/>
  <c r="I319" i="1"/>
  <c r="H319" i="1"/>
  <c r="F319" i="1"/>
  <c r="E319" i="1"/>
  <c r="C319" i="1"/>
  <c r="AE318" i="1"/>
  <c r="Z318" i="1"/>
  <c r="Y318" i="1"/>
  <c r="X318" i="1"/>
  <c r="V318" i="1"/>
  <c r="U318" i="1"/>
  <c r="T318" i="1"/>
  <c r="O318" i="1"/>
  <c r="G318" i="1"/>
  <c r="AE317" i="1"/>
  <c r="AD317" i="1"/>
  <c r="AC317" i="1"/>
  <c r="AB317" i="1"/>
  <c r="O317" i="1"/>
  <c r="G317" i="1"/>
  <c r="AE316" i="1"/>
  <c r="AD316" i="1"/>
  <c r="AC316" i="1"/>
  <c r="AB316" i="1"/>
  <c r="O316" i="1"/>
  <c r="G316" i="1"/>
  <c r="AE315" i="1"/>
  <c r="AD315" i="1"/>
  <c r="AC315" i="1"/>
  <c r="AB315" i="1"/>
  <c r="O315" i="1"/>
  <c r="G315" i="1"/>
  <c r="D315" i="1"/>
  <c r="D314" i="1" s="1"/>
  <c r="AE314" i="1"/>
  <c r="AD314" i="1"/>
  <c r="AC314" i="1"/>
  <c r="AB314" i="1"/>
  <c r="W314" i="1"/>
  <c r="S314" i="1"/>
  <c r="O314" i="1"/>
  <c r="K314" i="1"/>
  <c r="G314" i="1"/>
  <c r="AE313" i="1"/>
  <c r="Z313" i="1"/>
  <c r="Y313" i="1"/>
  <c r="X313" i="1"/>
  <c r="V313" i="1"/>
  <c r="U313" i="1"/>
  <c r="T313" i="1"/>
  <c r="O313" i="1"/>
  <c r="G313" i="1"/>
  <c r="AE312" i="1"/>
  <c r="AD312" i="1"/>
  <c r="AC312" i="1"/>
  <c r="AB312" i="1"/>
  <c r="O312" i="1"/>
  <c r="G312" i="1"/>
  <c r="AE311" i="1"/>
  <c r="AD311" i="1"/>
  <c r="AC311" i="1"/>
  <c r="AB311" i="1"/>
  <c r="O311" i="1"/>
  <c r="G311" i="1"/>
  <c r="AE310" i="1"/>
  <c r="AD310" i="1"/>
  <c r="AC310" i="1"/>
  <c r="AB310" i="1"/>
  <c r="O310" i="1"/>
  <c r="G310" i="1"/>
  <c r="D310" i="1"/>
  <c r="D309" i="1" s="1"/>
  <c r="AE309" i="1"/>
  <c r="AD309" i="1"/>
  <c r="AC309" i="1"/>
  <c r="AB309" i="1"/>
  <c r="W309" i="1"/>
  <c r="S309" i="1"/>
  <c r="O309" i="1"/>
  <c r="K309" i="1"/>
  <c r="G309" i="1"/>
  <c r="AE308" i="1"/>
  <c r="Z308" i="1"/>
  <c r="Y308" i="1"/>
  <c r="X308" i="1"/>
  <c r="V308" i="1"/>
  <c r="U308" i="1"/>
  <c r="T308" i="1"/>
  <c r="O308" i="1"/>
  <c r="G308" i="1"/>
  <c r="AE307" i="1"/>
  <c r="AD307" i="1"/>
  <c r="AC307" i="1"/>
  <c r="AB307" i="1"/>
  <c r="O307" i="1"/>
  <c r="G307" i="1"/>
  <c r="AE306" i="1"/>
  <c r="AD306" i="1"/>
  <c r="AC306" i="1"/>
  <c r="AB306" i="1"/>
  <c r="O306" i="1"/>
  <c r="G306" i="1"/>
  <c r="AE305" i="1"/>
  <c r="AD305" i="1"/>
  <c r="AC305" i="1"/>
  <c r="AB305" i="1"/>
  <c r="O305" i="1"/>
  <c r="G305" i="1"/>
  <c r="D305" i="1"/>
  <c r="D304" i="1" s="1"/>
  <c r="AE304" i="1"/>
  <c r="AD304" i="1"/>
  <c r="AC304" i="1"/>
  <c r="AB304" i="1"/>
  <c r="W304" i="1"/>
  <c r="S304" i="1"/>
  <c r="O304" i="1"/>
  <c r="K304" i="1"/>
  <c r="G304" i="1"/>
  <c r="AE303" i="1"/>
  <c r="Z303" i="1"/>
  <c r="Y303" i="1"/>
  <c r="X303" i="1"/>
  <c r="V303" i="1"/>
  <c r="U303" i="1"/>
  <c r="T303" i="1"/>
  <c r="O303" i="1"/>
  <c r="G303" i="1"/>
  <c r="AE302" i="1"/>
  <c r="AD302" i="1"/>
  <c r="AC302" i="1"/>
  <c r="AB302" i="1"/>
  <c r="O302" i="1"/>
  <c r="G302" i="1"/>
  <c r="AE301" i="1"/>
  <c r="AD301" i="1"/>
  <c r="AC301" i="1"/>
  <c r="AB301" i="1"/>
  <c r="O301" i="1"/>
  <c r="G301" i="1"/>
  <c r="AE300" i="1"/>
  <c r="AD300" i="1"/>
  <c r="AC300" i="1"/>
  <c r="AB300" i="1"/>
  <c r="O300" i="1"/>
  <c r="G300" i="1"/>
  <c r="D300" i="1"/>
  <c r="D299" i="1" s="1"/>
  <c r="AE299" i="1"/>
  <c r="AD299" i="1"/>
  <c r="AC299" i="1"/>
  <c r="AB299" i="1"/>
  <c r="W299" i="1"/>
  <c r="S299" i="1"/>
  <c r="O299" i="1"/>
  <c r="K299" i="1"/>
  <c r="G299" i="1"/>
  <c r="AE298" i="1"/>
  <c r="Z298" i="1"/>
  <c r="Y298" i="1"/>
  <c r="X298" i="1"/>
  <c r="V298" i="1"/>
  <c r="U298" i="1"/>
  <c r="T298" i="1"/>
  <c r="O298" i="1"/>
  <c r="G298" i="1"/>
  <c r="AE297" i="1"/>
  <c r="AD297" i="1"/>
  <c r="AC297" i="1"/>
  <c r="AB297" i="1"/>
  <c r="O297" i="1"/>
  <c r="G297" i="1"/>
  <c r="AE296" i="1"/>
  <c r="AD296" i="1"/>
  <c r="AC296" i="1"/>
  <c r="AB296" i="1"/>
  <c r="O296" i="1"/>
  <c r="G296" i="1"/>
  <c r="AE295" i="1"/>
  <c r="AD295" i="1"/>
  <c r="AC295" i="1"/>
  <c r="AB295" i="1"/>
  <c r="O295" i="1"/>
  <c r="G295" i="1"/>
  <c r="D295" i="1"/>
  <c r="D294" i="1" s="1"/>
  <c r="AE294" i="1"/>
  <c r="AD294" i="1"/>
  <c r="AC294" i="1"/>
  <c r="AB294" i="1"/>
  <c r="W294" i="1"/>
  <c r="S294" i="1"/>
  <c r="O294" i="1"/>
  <c r="K294" i="1"/>
  <c r="G294" i="1"/>
  <c r="AE293" i="1"/>
  <c r="Z293" i="1"/>
  <c r="Y293" i="1"/>
  <c r="X293" i="1"/>
  <c r="V293" i="1"/>
  <c r="U293" i="1"/>
  <c r="T293" i="1"/>
  <c r="O293" i="1"/>
  <c r="G293" i="1"/>
  <c r="AE292" i="1"/>
  <c r="AD292" i="1"/>
  <c r="AC292" i="1"/>
  <c r="AB292" i="1"/>
  <c r="O292" i="1"/>
  <c r="G292" i="1"/>
  <c r="AE291" i="1"/>
  <c r="AD291" i="1"/>
  <c r="AC291" i="1"/>
  <c r="AB291" i="1"/>
  <c r="O291" i="1"/>
  <c r="G291" i="1"/>
  <c r="AE290" i="1"/>
  <c r="AD290" i="1"/>
  <c r="AC290" i="1"/>
  <c r="AB290" i="1"/>
  <c r="O290" i="1"/>
  <c r="G290" i="1"/>
  <c r="D290" i="1"/>
  <c r="D289" i="1" s="1"/>
  <c r="AE289" i="1"/>
  <c r="AD289" i="1"/>
  <c r="AC289" i="1"/>
  <c r="AB289" i="1"/>
  <c r="W289" i="1"/>
  <c r="S289" i="1"/>
  <c r="O289" i="1"/>
  <c r="K289" i="1"/>
  <c r="G289" i="1"/>
  <c r="AE288" i="1"/>
  <c r="Z288" i="1"/>
  <c r="Y288" i="1"/>
  <c r="X288" i="1"/>
  <c r="V288" i="1"/>
  <c r="U288" i="1"/>
  <c r="T288" i="1"/>
  <c r="O288" i="1"/>
  <c r="G288" i="1"/>
  <c r="AE287" i="1"/>
  <c r="AD287" i="1"/>
  <c r="AC287" i="1"/>
  <c r="AB287" i="1"/>
  <c r="O287" i="1"/>
  <c r="G287" i="1"/>
  <c r="AE286" i="1"/>
  <c r="AD286" i="1"/>
  <c r="AC286" i="1"/>
  <c r="AB286" i="1"/>
  <c r="O286" i="1"/>
  <c r="G286" i="1"/>
  <c r="AE285" i="1"/>
  <c r="AD285" i="1"/>
  <c r="AC285" i="1"/>
  <c r="AB285" i="1"/>
  <c r="O285" i="1"/>
  <c r="G285" i="1"/>
  <c r="D285" i="1"/>
  <c r="D284" i="1" s="1"/>
  <c r="AE284" i="1"/>
  <c r="AD284" i="1"/>
  <c r="AC284" i="1"/>
  <c r="AB284" i="1"/>
  <c r="W284" i="1"/>
  <c r="S284" i="1"/>
  <c r="O284" i="1"/>
  <c r="K284" i="1"/>
  <c r="G284" i="1"/>
  <c r="AE283" i="1"/>
  <c r="Z283" i="1"/>
  <c r="Y283" i="1"/>
  <c r="X283" i="1"/>
  <c r="V283" i="1"/>
  <c r="O283" i="1"/>
  <c r="G283" i="1"/>
  <c r="AE282" i="1"/>
  <c r="AD282" i="1"/>
  <c r="AC282" i="1"/>
  <c r="AB282" i="1"/>
  <c r="O282" i="1"/>
  <c r="G282" i="1"/>
  <c r="AG281" i="1"/>
  <c r="AG279" i="1" s="1"/>
  <c r="AF281" i="1"/>
  <c r="AD281" i="1"/>
  <c r="U281" i="1"/>
  <c r="T281" i="1"/>
  <c r="T283" i="1" s="1"/>
  <c r="O281" i="1"/>
  <c r="G281" i="1"/>
  <c r="AE280" i="1"/>
  <c r="AD280" i="1"/>
  <c r="AC280" i="1"/>
  <c r="AB280" i="1"/>
  <c r="O280" i="1"/>
  <c r="G280" i="1"/>
  <c r="D280" i="1"/>
  <c r="D279" i="1" s="1"/>
  <c r="AD279" i="1"/>
  <c r="W279" i="1"/>
  <c r="S279" i="1"/>
  <c r="O279" i="1"/>
  <c r="K279" i="1"/>
  <c r="G279" i="1"/>
  <c r="AE278" i="1"/>
  <c r="Z278" i="1"/>
  <c r="Y278" i="1"/>
  <c r="X278" i="1"/>
  <c r="V278" i="1"/>
  <c r="U278" i="1"/>
  <c r="T278" i="1"/>
  <c r="O278" i="1"/>
  <c r="G278" i="1"/>
  <c r="AE277" i="1"/>
  <c r="AD277" i="1"/>
  <c r="AC277" i="1"/>
  <c r="AB277" i="1"/>
  <c r="O277" i="1"/>
  <c r="G277" i="1"/>
  <c r="AE276" i="1"/>
  <c r="AD276" i="1"/>
  <c r="AC276" i="1"/>
  <c r="AB276" i="1"/>
  <c r="O276" i="1"/>
  <c r="G276" i="1"/>
  <c r="AE275" i="1"/>
  <c r="AD275" i="1"/>
  <c r="AC275" i="1"/>
  <c r="AB275" i="1"/>
  <c r="O275" i="1"/>
  <c r="G275" i="1"/>
  <c r="D275" i="1"/>
  <c r="D274" i="1" s="1"/>
  <c r="AE274" i="1"/>
  <c r="AD274" i="1"/>
  <c r="AB274" i="1"/>
  <c r="W274" i="1"/>
  <c r="S274" i="1"/>
  <c r="O274" i="1"/>
  <c r="M274" i="1"/>
  <c r="K274" i="1" s="1"/>
  <c r="G274" i="1"/>
  <c r="AE273" i="1"/>
  <c r="Z273" i="1"/>
  <c r="Y273" i="1"/>
  <c r="X273" i="1"/>
  <c r="V273" i="1"/>
  <c r="U273" i="1"/>
  <c r="T273" i="1"/>
  <c r="O273" i="1"/>
  <c r="G273" i="1"/>
  <c r="D273" i="1"/>
  <c r="AE272" i="1"/>
  <c r="AD272" i="1"/>
  <c r="AC272" i="1"/>
  <c r="AB272" i="1"/>
  <c r="O272" i="1"/>
  <c r="G272" i="1"/>
  <c r="AE271" i="1"/>
  <c r="AD271" i="1"/>
  <c r="AC271" i="1"/>
  <c r="AB271" i="1"/>
  <c r="O271" i="1"/>
  <c r="G271" i="1"/>
  <c r="AE270" i="1"/>
  <c r="AD270" i="1"/>
  <c r="AC270" i="1"/>
  <c r="AB270" i="1"/>
  <c r="O270" i="1"/>
  <c r="G270" i="1"/>
  <c r="D270" i="1"/>
  <c r="AE269" i="1"/>
  <c r="AD269" i="1"/>
  <c r="AC269" i="1"/>
  <c r="AB269" i="1"/>
  <c r="W269" i="1"/>
  <c r="S269" i="1"/>
  <c r="O269" i="1"/>
  <c r="K269" i="1"/>
  <c r="G269" i="1"/>
  <c r="AE268" i="1"/>
  <c r="Z268" i="1"/>
  <c r="Y268" i="1"/>
  <c r="X268" i="1"/>
  <c r="V268" i="1"/>
  <c r="U268" i="1"/>
  <c r="T268" i="1"/>
  <c r="O268" i="1"/>
  <c r="G268" i="1"/>
  <c r="D268" i="1"/>
  <c r="AE267" i="1"/>
  <c r="AD267" i="1"/>
  <c r="AC267" i="1"/>
  <c r="AB267" i="1"/>
  <c r="O267" i="1"/>
  <c r="G267" i="1"/>
  <c r="AE266" i="1"/>
  <c r="AD266" i="1"/>
  <c r="AC266" i="1"/>
  <c r="AB266" i="1"/>
  <c r="O266" i="1"/>
  <c r="G266" i="1"/>
  <c r="AE265" i="1"/>
  <c r="AD265" i="1"/>
  <c r="AC265" i="1"/>
  <c r="AB265" i="1"/>
  <c r="O265" i="1"/>
  <c r="G265" i="1"/>
  <c r="D265" i="1"/>
  <c r="AE264" i="1"/>
  <c r="AD264" i="1"/>
  <c r="AB264" i="1"/>
  <c r="W264" i="1"/>
  <c r="S264" i="1"/>
  <c r="O264" i="1"/>
  <c r="K264" i="1"/>
  <c r="I264" i="1"/>
  <c r="AC264" i="1" s="1"/>
  <c r="AE263" i="1"/>
  <c r="Z263" i="1"/>
  <c r="Y263" i="1"/>
  <c r="AC263" i="1" s="1"/>
  <c r="X263" i="1"/>
  <c r="V263" i="1"/>
  <c r="U263" i="1"/>
  <c r="T263" i="1"/>
  <c r="O263" i="1"/>
  <c r="G263" i="1"/>
  <c r="D263" i="1"/>
  <c r="AE262" i="1"/>
  <c r="AD262" i="1"/>
  <c r="AC262" i="1"/>
  <c r="AB262" i="1"/>
  <c r="O262" i="1"/>
  <c r="G262" i="1"/>
  <c r="AE261" i="1"/>
  <c r="AD261" i="1"/>
  <c r="AC261" i="1"/>
  <c r="AB261" i="1"/>
  <c r="O261" i="1"/>
  <c r="G261" i="1"/>
  <c r="AE260" i="1"/>
  <c r="AD260" i="1"/>
  <c r="AC260" i="1"/>
  <c r="AB260" i="1"/>
  <c r="O260" i="1"/>
  <c r="G260" i="1"/>
  <c r="D260" i="1"/>
  <c r="AE259" i="1"/>
  <c r="AD259" i="1"/>
  <c r="AC259" i="1"/>
  <c r="AB259" i="1"/>
  <c r="W259" i="1"/>
  <c r="S259" i="1"/>
  <c r="O259" i="1"/>
  <c r="K259" i="1"/>
  <c r="G259" i="1"/>
  <c r="AE258" i="1"/>
  <c r="Z258" i="1"/>
  <c r="Y258" i="1"/>
  <c r="X258" i="1"/>
  <c r="V258" i="1"/>
  <c r="U258" i="1"/>
  <c r="T258" i="1"/>
  <c r="O258" i="1"/>
  <c r="G258" i="1"/>
  <c r="AE257" i="1"/>
  <c r="AD257" i="1"/>
  <c r="AC257" i="1"/>
  <c r="AB257" i="1"/>
  <c r="O257" i="1"/>
  <c r="G257" i="1"/>
  <c r="AE256" i="1"/>
  <c r="AD256" i="1"/>
  <c r="AC256" i="1"/>
  <c r="AB256" i="1"/>
  <c r="O256" i="1"/>
  <c r="G256" i="1"/>
  <c r="AE255" i="1"/>
  <c r="AD255" i="1"/>
  <c r="AC255" i="1"/>
  <c r="AB255" i="1"/>
  <c r="O255" i="1"/>
  <c r="G255" i="1"/>
  <c r="D255" i="1"/>
  <c r="D254" i="1" s="1"/>
  <c r="AE254" i="1"/>
  <c r="AD254" i="1"/>
  <c r="AC254" i="1"/>
  <c r="AB254" i="1"/>
  <c r="W254" i="1"/>
  <c r="O254" i="1"/>
  <c r="K254" i="1"/>
  <c r="G254" i="1"/>
  <c r="AE253" i="1"/>
  <c r="Z253" i="1"/>
  <c r="Y253" i="1"/>
  <c r="X253" i="1"/>
  <c r="V253" i="1"/>
  <c r="U253" i="1"/>
  <c r="T253" i="1"/>
  <c r="O253" i="1"/>
  <c r="G253" i="1"/>
  <c r="AE252" i="1"/>
  <c r="AD252" i="1"/>
  <c r="AC252" i="1"/>
  <c r="AB252" i="1"/>
  <c r="O252" i="1"/>
  <c r="G252" i="1"/>
  <c r="AE251" i="1"/>
  <c r="AD251" i="1"/>
  <c r="AC251" i="1"/>
  <c r="AB251" i="1"/>
  <c r="O251" i="1"/>
  <c r="G251" i="1"/>
  <c r="AE250" i="1"/>
  <c r="AD250" i="1"/>
  <c r="AC250" i="1"/>
  <c r="AB250" i="1"/>
  <c r="O250" i="1"/>
  <c r="G250" i="1"/>
  <c r="D250" i="1"/>
  <c r="D249" i="1" s="1"/>
  <c r="AE249" i="1"/>
  <c r="AD249" i="1"/>
  <c r="AC249" i="1"/>
  <c r="AB249" i="1"/>
  <c r="W249" i="1"/>
  <c r="S249" i="1"/>
  <c r="O249" i="1"/>
  <c r="K249" i="1"/>
  <c r="G249" i="1"/>
  <c r="AE244" i="1"/>
  <c r="Z244" i="1"/>
  <c r="Y244" i="1"/>
  <c r="X244" i="1"/>
  <c r="V244" i="1"/>
  <c r="U244" i="1"/>
  <c r="T244" i="1"/>
  <c r="O244" i="1"/>
  <c r="AE243" i="1"/>
  <c r="AD243" i="1"/>
  <c r="AC243" i="1"/>
  <c r="AB243" i="1"/>
  <c r="O243" i="1"/>
  <c r="AE242" i="1"/>
  <c r="AD242" i="1"/>
  <c r="AC242" i="1"/>
  <c r="AB242" i="1"/>
  <c r="O242" i="1"/>
  <c r="AE241" i="1"/>
  <c r="AD241" i="1"/>
  <c r="AC241" i="1"/>
  <c r="AB241" i="1"/>
  <c r="O241" i="1"/>
  <c r="D241" i="1"/>
  <c r="D240" i="1" s="1"/>
  <c r="AE240" i="1"/>
  <c r="AD240" i="1"/>
  <c r="AC240" i="1"/>
  <c r="AB240" i="1"/>
  <c r="W240" i="1"/>
  <c r="S240" i="1"/>
  <c r="O240" i="1"/>
  <c r="K240" i="1"/>
  <c r="G240" i="1"/>
  <c r="AE239" i="1"/>
  <c r="Z239" i="1"/>
  <c r="Y239" i="1"/>
  <c r="X239" i="1"/>
  <c r="V239" i="1"/>
  <c r="U239" i="1"/>
  <c r="T239" i="1"/>
  <c r="O239" i="1"/>
  <c r="AE238" i="1"/>
  <c r="AD238" i="1"/>
  <c r="AC238" i="1"/>
  <c r="AB238" i="1"/>
  <c r="O238" i="1"/>
  <c r="AE237" i="1"/>
  <c r="AD237" i="1"/>
  <c r="AC237" i="1"/>
  <c r="AB237" i="1"/>
  <c r="O237" i="1"/>
  <c r="AE236" i="1"/>
  <c r="AD236" i="1"/>
  <c r="AC236" i="1"/>
  <c r="AB236" i="1"/>
  <c r="O236" i="1"/>
  <c r="D236" i="1"/>
  <c r="D235" i="1" s="1"/>
  <c r="AE235" i="1"/>
  <c r="AD235" i="1"/>
  <c r="AC235" i="1"/>
  <c r="AB235" i="1"/>
  <c r="W235" i="1"/>
  <c r="S235" i="1"/>
  <c r="O235" i="1"/>
  <c r="K235" i="1"/>
  <c r="G235" i="1"/>
  <c r="AG234" i="1"/>
  <c r="Z234" i="1"/>
  <c r="Y234" i="1"/>
  <c r="X234" i="1"/>
  <c r="V234" i="1"/>
  <c r="U234" i="1"/>
  <c r="T234" i="1"/>
  <c r="O234" i="1"/>
  <c r="AE233" i="1"/>
  <c r="AD233" i="1"/>
  <c r="AC233" i="1"/>
  <c r="AB233" i="1"/>
  <c r="O233" i="1"/>
  <c r="AE232" i="1"/>
  <c r="AD232" i="1"/>
  <c r="AC232" i="1"/>
  <c r="AB232" i="1"/>
  <c r="O232" i="1"/>
  <c r="AE231" i="1"/>
  <c r="AD231" i="1"/>
  <c r="AC231" i="1"/>
  <c r="AB231" i="1"/>
  <c r="O231" i="1"/>
  <c r="D231" i="1"/>
  <c r="AD230" i="1"/>
  <c r="AB230" i="1"/>
  <c r="W230" i="1"/>
  <c r="S230" i="1"/>
  <c r="O230" i="1"/>
  <c r="K230" i="1"/>
  <c r="G230" i="1"/>
  <c r="D230" i="1"/>
  <c r="AE229" i="1"/>
  <c r="Z229" i="1"/>
  <c r="Y229" i="1"/>
  <c r="X229" i="1"/>
  <c r="V229" i="1"/>
  <c r="U229" i="1"/>
  <c r="T229" i="1"/>
  <c r="O229" i="1"/>
  <c r="D229" i="1"/>
  <c r="AE228" i="1"/>
  <c r="AD228" i="1"/>
  <c r="AC228" i="1"/>
  <c r="AB228" i="1"/>
  <c r="O228" i="1"/>
  <c r="AE227" i="1"/>
  <c r="AD227" i="1"/>
  <c r="AC227" i="1"/>
  <c r="AB227" i="1"/>
  <c r="O227" i="1"/>
  <c r="AE226" i="1"/>
  <c r="AD226" i="1"/>
  <c r="AC226" i="1"/>
  <c r="AB226" i="1"/>
  <c r="O226" i="1"/>
  <c r="D226" i="1"/>
  <c r="AE225" i="1"/>
  <c r="AD225" i="1"/>
  <c r="AC225" i="1"/>
  <c r="AB225" i="1"/>
  <c r="W225" i="1"/>
  <c r="S225" i="1"/>
  <c r="O225" i="1"/>
  <c r="K225" i="1"/>
  <c r="G225" i="1"/>
  <c r="AE224" i="1"/>
  <c r="Z224" i="1"/>
  <c r="Y224" i="1"/>
  <c r="X224" i="1"/>
  <c r="V224" i="1"/>
  <c r="U224" i="1"/>
  <c r="T224" i="1"/>
  <c r="O224" i="1"/>
  <c r="G224" i="1"/>
  <c r="D224" i="1"/>
  <c r="AE223" i="1"/>
  <c r="AD223" i="1"/>
  <c r="AC223" i="1"/>
  <c r="AB223" i="1"/>
  <c r="O223" i="1"/>
  <c r="G223" i="1"/>
  <c r="AE222" i="1"/>
  <c r="AD222" i="1"/>
  <c r="AC222" i="1"/>
  <c r="AB222" i="1"/>
  <c r="O222" i="1"/>
  <c r="G222" i="1"/>
  <c r="AE221" i="1"/>
  <c r="AD221" i="1"/>
  <c r="AC221" i="1"/>
  <c r="AB221" i="1"/>
  <c r="O221" i="1"/>
  <c r="G221" i="1"/>
  <c r="D221" i="1"/>
  <c r="AE220" i="1"/>
  <c r="AD220" i="1"/>
  <c r="AC220" i="1"/>
  <c r="AB220" i="1"/>
  <c r="W220" i="1"/>
  <c r="S220" i="1"/>
  <c r="O220" i="1"/>
  <c r="K220" i="1"/>
  <c r="G220" i="1"/>
  <c r="AE219" i="1"/>
  <c r="Z219" i="1"/>
  <c r="Y219" i="1"/>
  <c r="X219" i="1"/>
  <c r="V219" i="1"/>
  <c r="U219" i="1"/>
  <c r="T219" i="1"/>
  <c r="O219" i="1"/>
  <c r="G219" i="1"/>
  <c r="AE218" i="1"/>
  <c r="AD218" i="1"/>
  <c r="AC218" i="1"/>
  <c r="AB218" i="1"/>
  <c r="O218" i="1"/>
  <c r="G218" i="1"/>
  <c r="AE217" i="1"/>
  <c r="AD217" i="1"/>
  <c r="AC217" i="1"/>
  <c r="AB217" i="1"/>
  <c r="O217" i="1"/>
  <c r="G217" i="1"/>
  <c r="AE216" i="1"/>
  <c r="AD216" i="1"/>
  <c r="AC216" i="1"/>
  <c r="AB216" i="1"/>
  <c r="O216" i="1"/>
  <c r="G216" i="1"/>
  <c r="D216" i="1"/>
  <c r="D215" i="1" s="1"/>
  <c r="AE215" i="1"/>
  <c r="AD215" i="1"/>
  <c r="AC215" i="1"/>
  <c r="AB215" i="1"/>
  <c r="W215" i="1"/>
  <c r="S215" i="1"/>
  <c r="O215" i="1"/>
  <c r="K215" i="1"/>
  <c r="G215" i="1"/>
  <c r="AE214" i="1"/>
  <c r="Z214" i="1"/>
  <c r="Y214" i="1"/>
  <c r="X214" i="1"/>
  <c r="V214" i="1"/>
  <c r="U214" i="1"/>
  <c r="T214" i="1"/>
  <c r="O214" i="1"/>
  <c r="G214" i="1"/>
  <c r="AE213" i="1"/>
  <c r="AD213" i="1"/>
  <c r="AC213" i="1"/>
  <c r="AB213" i="1"/>
  <c r="O213" i="1"/>
  <c r="G213" i="1"/>
  <c r="AE212" i="1"/>
  <c r="AD212" i="1"/>
  <c r="AC212" i="1"/>
  <c r="AB212" i="1"/>
  <c r="O212" i="1"/>
  <c r="G212" i="1"/>
  <c r="AE211" i="1"/>
  <c r="AD211" i="1"/>
  <c r="AC211" i="1"/>
  <c r="AB211" i="1"/>
  <c r="O211" i="1"/>
  <c r="G211" i="1"/>
  <c r="D211" i="1"/>
  <c r="D210" i="1" s="1"/>
  <c r="AG210" i="1"/>
  <c r="AE210" i="1" s="1"/>
  <c r="AD210" i="1"/>
  <c r="AB210" i="1"/>
  <c r="W210" i="1"/>
  <c r="S210" i="1"/>
  <c r="O210" i="1"/>
  <c r="M210" i="1"/>
  <c r="K210" i="1" s="1"/>
  <c r="G210" i="1"/>
  <c r="AI209" i="1"/>
  <c r="AI208" i="1" s="1"/>
  <c r="AI207" i="1" s="1"/>
  <c r="AI206" i="1" s="1"/>
  <c r="AH209" i="1"/>
  <c r="AH208" i="1" s="1"/>
  <c r="AH207" i="1" s="1"/>
  <c r="AH206" i="1" s="1"/>
  <c r="AF209" i="1"/>
  <c r="AF208" i="1" s="1"/>
  <c r="AF207" i="1" s="1"/>
  <c r="AF206" i="1" s="1"/>
  <c r="Z209" i="1"/>
  <c r="Z208" i="1" s="1"/>
  <c r="Z207" i="1" s="1"/>
  <c r="Z206" i="1" s="1"/>
  <c r="Y209" i="1"/>
  <c r="Y208" i="1" s="1"/>
  <c r="Y207" i="1" s="1"/>
  <c r="Y206" i="1" s="1"/>
  <c r="X209" i="1"/>
  <c r="X208" i="1" s="1"/>
  <c r="X207" i="1" s="1"/>
  <c r="X206" i="1" s="1"/>
  <c r="V209" i="1"/>
  <c r="V208" i="1" s="1"/>
  <c r="V207" i="1" s="1"/>
  <c r="V206" i="1" s="1"/>
  <c r="U209" i="1"/>
  <c r="U208" i="1" s="1"/>
  <c r="U207" i="1" s="1"/>
  <c r="U206" i="1" s="1"/>
  <c r="T209" i="1"/>
  <c r="T208" i="1" s="1"/>
  <c r="T207" i="1" s="1"/>
  <c r="T206" i="1" s="1"/>
  <c r="R209" i="1"/>
  <c r="R208" i="1" s="1"/>
  <c r="R207" i="1" s="1"/>
  <c r="R206" i="1" s="1"/>
  <c r="Q209" i="1"/>
  <c r="Q208" i="1" s="1"/>
  <c r="Q207" i="1" s="1"/>
  <c r="Q206" i="1" s="1"/>
  <c r="P209" i="1"/>
  <c r="P208" i="1" s="1"/>
  <c r="P207" i="1" s="1"/>
  <c r="P206" i="1" s="1"/>
  <c r="N209" i="1"/>
  <c r="N208" i="1" s="1"/>
  <c r="N207" i="1" s="1"/>
  <c r="N206" i="1" s="1"/>
  <c r="L209" i="1"/>
  <c r="L208" i="1" s="1"/>
  <c r="L207" i="1" s="1"/>
  <c r="L206" i="1" s="1"/>
  <c r="J209" i="1"/>
  <c r="J208" i="1" s="1"/>
  <c r="J207" i="1" s="1"/>
  <c r="J206" i="1" s="1"/>
  <c r="I209" i="1"/>
  <c r="I208" i="1" s="1"/>
  <c r="I207" i="1" s="1"/>
  <c r="I206" i="1" s="1"/>
  <c r="H209" i="1"/>
  <c r="H208" i="1" s="1"/>
  <c r="H207" i="1" s="1"/>
  <c r="H206" i="1" s="1"/>
  <c r="F209" i="1"/>
  <c r="F208" i="1" s="1"/>
  <c r="F207" i="1" s="1"/>
  <c r="F206" i="1" s="1"/>
  <c r="E209" i="1"/>
  <c r="E208" i="1" s="1"/>
  <c r="E207" i="1" s="1"/>
  <c r="E206" i="1" s="1"/>
  <c r="C209" i="1"/>
  <c r="C208" i="1" s="1"/>
  <c r="C207" i="1" s="1"/>
  <c r="C206" i="1" s="1"/>
  <c r="AE205" i="1"/>
  <c r="Z205" i="1"/>
  <c r="Y205" i="1"/>
  <c r="X205" i="1"/>
  <c r="V205" i="1"/>
  <c r="U205" i="1"/>
  <c r="T205" i="1"/>
  <c r="O205" i="1"/>
  <c r="AE204" i="1"/>
  <c r="AD204" i="1"/>
  <c r="AC204" i="1"/>
  <c r="AB204" i="1"/>
  <c r="O204" i="1"/>
  <c r="AE203" i="1"/>
  <c r="AD203" i="1"/>
  <c r="AC203" i="1"/>
  <c r="AB203" i="1"/>
  <c r="O203" i="1"/>
  <c r="AE202" i="1"/>
  <c r="AD202" i="1"/>
  <c r="AC202" i="1"/>
  <c r="AB202" i="1"/>
  <c r="O202" i="1"/>
  <c r="D202" i="1"/>
  <c r="D201" i="1" s="1"/>
  <c r="D200" i="1" s="1"/>
  <c r="D199" i="1" s="1"/>
  <c r="D198" i="1" s="1"/>
  <c r="D197" i="1" s="1"/>
  <c r="AE201" i="1"/>
  <c r="AE200" i="1" s="1"/>
  <c r="AE199" i="1" s="1"/>
  <c r="AE198" i="1" s="1"/>
  <c r="AE197" i="1" s="1"/>
  <c r="AD201" i="1"/>
  <c r="AD200" i="1" s="1"/>
  <c r="AD199" i="1" s="1"/>
  <c r="AD198" i="1" s="1"/>
  <c r="AD197" i="1" s="1"/>
  <c r="AC201" i="1"/>
  <c r="AC200" i="1" s="1"/>
  <c r="AC199" i="1" s="1"/>
  <c r="AC198" i="1" s="1"/>
  <c r="AC197" i="1" s="1"/>
  <c r="AB201" i="1"/>
  <c r="AB200" i="1" s="1"/>
  <c r="AB199" i="1" s="1"/>
  <c r="AB198" i="1" s="1"/>
  <c r="AB197" i="1" s="1"/>
  <c r="W201" i="1"/>
  <c r="W200" i="1" s="1"/>
  <c r="W199" i="1" s="1"/>
  <c r="W198" i="1" s="1"/>
  <c r="W197" i="1" s="1"/>
  <c r="S201" i="1"/>
  <c r="S200" i="1" s="1"/>
  <c r="S199" i="1" s="1"/>
  <c r="S198" i="1" s="1"/>
  <c r="S197" i="1" s="1"/>
  <c r="O201" i="1"/>
  <c r="O200" i="1" s="1"/>
  <c r="O199" i="1" s="1"/>
  <c r="O198" i="1" s="1"/>
  <c r="O197" i="1" s="1"/>
  <c r="K201" i="1"/>
  <c r="K200" i="1" s="1"/>
  <c r="K199" i="1" s="1"/>
  <c r="K198" i="1" s="1"/>
  <c r="K197" i="1" s="1"/>
  <c r="G201" i="1"/>
  <c r="G200" i="1" s="1"/>
  <c r="G199" i="1" s="1"/>
  <c r="G198" i="1" s="1"/>
  <c r="G197" i="1" s="1"/>
  <c r="AI200" i="1"/>
  <c r="AI199" i="1" s="1"/>
  <c r="AI198" i="1" s="1"/>
  <c r="AI197" i="1" s="1"/>
  <c r="AH200" i="1"/>
  <c r="AH199" i="1" s="1"/>
  <c r="AH198" i="1" s="1"/>
  <c r="AH197" i="1" s="1"/>
  <c r="AG200" i="1"/>
  <c r="AG199" i="1" s="1"/>
  <c r="AG198" i="1" s="1"/>
  <c r="AG197" i="1" s="1"/>
  <c r="AF200" i="1"/>
  <c r="AF199" i="1" s="1"/>
  <c r="AF198" i="1" s="1"/>
  <c r="AF197" i="1" s="1"/>
  <c r="Z200" i="1"/>
  <c r="Z199" i="1" s="1"/>
  <c r="Z198" i="1" s="1"/>
  <c r="Z197" i="1" s="1"/>
  <c r="Y200" i="1"/>
  <c r="Y199" i="1" s="1"/>
  <c r="Y198" i="1" s="1"/>
  <c r="Y197" i="1" s="1"/>
  <c r="X200" i="1"/>
  <c r="V200" i="1"/>
  <c r="V199" i="1" s="1"/>
  <c r="V198" i="1" s="1"/>
  <c r="V197" i="1" s="1"/>
  <c r="U200" i="1"/>
  <c r="U199" i="1" s="1"/>
  <c r="U198" i="1" s="1"/>
  <c r="U197" i="1" s="1"/>
  <c r="T200" i="1"/>
  <c r="T199" i="1" s="1"/>
  <c r="T198" i="1" s="1"/>
  <c r="T197" i="1" s="1"/>
  <c r="R200" i="1"/>
  <c r="R199" i="1" s="1"/>
  <c r="R198" i="1" s="1"/>
  <c r="R197" i="1" s="1"/>
  <c r="Q200" i="1"/>
  <c r="Q199" i="1" s="1"/>
  <c r="Q198" i="1" s="1"/>
  <c r="Q197" i="1" s="1"/>
  <c r="P200" i="1"/>
  <c r="P199" i="1" s="1"/>
  <c r="P198" i="1" s="1"/>
  <c r="P197" i="1" s="1"/>
  <c r="N200" i="1"/>
  <c r="N199" i="1" s="1"/>
  <c r="N198" i="1" s="1"/>
  <c r="N197" i="1" s="1"/>
  <c r="M200" i="1"/>
  <c r="M199" i="1" s="1"/>
  <c r="M198" i="1" s="1"/>
  <c r="M197" i="1" s="1"/>
  <c r="L200" i="1"/>
  <c r="L199" i="1" s="1"/>
  <c r="L198" i="1" s="1"/>
  <c r="L197" i="1" s="1"/>
  <c r="J200" i="1"/>
  <c r="J199" i="1" s="1"/>
  <c r="J198" i="1" s="1"/>
  <c r="J197" i="1" s="1"/>
  <c r="I200" i="1"/>
  <c r="I199" i="1" s="1"/>
  <c r="I198" i="1" s="1"/>
  <c r="I197" i="1" s="1"/>
  <c r="H200" i="1"/>
  <c r="H199" i="1" s="1"/>
  <c r="H198" i="1" s="1"/>
  <c r="H197" i="1" s="1"/>
  <c r="F200" i="1"/>
  <c r="F199" i="1" s="1"/>
  <c r="F198" i="1" s="1"/>
  <c r="F197" i="1" s="1"/>
  <c r="E200" i="1"/>
  <c r="E199" i="1" s="1"/>
  <c r="E198" i="1" s="1"/>
  <c r="E197" i="1" s="1"/>
  <c r="C200" i="1"/>
  <c r="C199" i="1" s="1"/>
  <c r="C198" i="1" s="1"/>
  <c r="C197" i="1" s="1"/>
  <c r="X199" i="1"/>
  <c r="X198" i="1" s="1"/>
  <c r="X197" i="1" s="1"/>
  <c r="AE196" i="1"/>
  <c r="Z196" i="1"/>
  <c r="Y196" i="1"/>
  <c r="X196" i="1"/>
  <c r="V196" i="1"/>
  <c r="U196" i="1"/>
  <c r="T196" i="1"/>
  <c r="O196" i="1"/>
  <c r="G196" i="1"/>
  <c r="AE195" i="1"/>
  <c r="AD195" i="1"/>
  <c r="AC195" i="1"/>
  <c r="AB195" i="1"/>
  <c r="O195" i="1"/>
  <c r="G195" i="1"/>
  <c r="AE194" i="1"/>
  <c r="AD194" i="1"/>
  <c r="AC194" i="1"/>
  <c r="AB194" i="1"/>
  <c r="O194" i="1"/>
  <c r="G194" i="1"/>
  <c r="AE193" i="1"/>
  <c r="AD193" i="1"/>
  <c r="AC193" i="1"/>
  <c r="AB193" i="1"/>
  <c r="O193" i="1"/>
  <c r="G193" i="1"/>
  <c r="D193" i="1"/>
  <c r="D192" i="1" s="1"/>
  <c r="AE192" i="1"/>
  <c r="AD192" i="1"/>
  <c r="AC192" i="1"/>
  <c r="AB192" i="1"/>
  <c r="W192" i="1"/>
  <c r="S192" i="1"/>
  <c r="O192" i="1"/>
  <c r="AE191" i="1"/>
  <c r="Z191" i="1"/>
  <c r="Y191" i="1"/>
  <c r="X191" i="1"/>
  <c r="V191" i="1"/>
  <c r="U191" i="1"/>
  <c r="T191" i="1"/>
  <c r="O191" i="1"/>
  <c r="G191" i="1"/>
  <c r="AE190" i="1"/>
  <c r="AD190" i="1"/>
  <c r="AC190" i="1"/>
  <c r="AB190" i="1"/>
  <c r="O190" i="1"/>
  <c r="G190" i="1"/>
  <c r="AE189" i="1"/>
  <c r="AD189" i="1"/>
  <c r="AC189" i="1"/>
  <c r="AB189" i="1"/>
  <c r="O189" i="1"/>
  <c r="G189" i="1"/>
  <c r="AE188" i="1"/>
  <c r="AD188" i="1"/>
  <c r="AC188" i="1"/>
  <c r="AB188" i="1"/>
  <c r="O188" i="1"/>
  <c r="G188" i="1"/>
  <c r="D188" i="1"/>
  <c r="D187" i="1" s="1"/>
  <c r="AE187" i="1"/>
  <c r="AD187" i="1"/>
  <c r="AC187" i="1"/>
  <c r="AB187" i="1"/>
  <c r="W187" i="1"/>
  <c r="S187" i="1"/>
  <c r="O187" i="1"/>
  <c r="AE186" i="1"/>
  <c r="Z186" i="1"/>
  <c r="Y186" i="1"/>
  <c r="X186" i="1"/>
  <c r="V186" i="1"/>
  <c r="U186" i="1"/>
  <c r="T186" i="1"/>
  <c r="O186" i="1"/>
  <c r="G186" i="1"/>
  <c r="AE185" i="1"/>
  <c r="AD185" i="1"/>
  <c r="AC185" i="1"/>
  <c r="AB185" i="1"/>
  <c r="O185" i="1"/>
  <c r="G185" i="1"/>
  <c r="AE184" i="1"/>
  <c r="AD184" i="1"/>
  <c r="AC184" i="1"/>
  <c r="AB184" i="1"/>
  <c r="O184" i="1"/>
  <c r="G184" i="1"/>
  <c r="AE183" i="1"/>
  <c r="AD183" i="1"/>
  <c r="AC183" i="1"/>
  <c r="AB183" i="1"/>
  <c r="O183" i="1"/>
  <c r="G183" i="1"/>
  <c r="D183" i="1"/>
  <c r="AE182" i="1"/>
  <c r="AD182" i="1"/>
  <c r="AC182" i="1"/>
  <c r="AB182" i="1"/>
  <c r="W182" i="1"/>
  <c r="S182" i="1"/>
  <c r="O182" i="1"/>
  <c r="D182" i="1"/>
  <c r="AE181" i="1"/>
  <c r="Z181" i="1"/>
  <c r="Y181" i="1"/>
  <c r="X181" i="1"/>
  <c r="AB181" i="1" s="1"/>
  <c r="V181" i="1"/>
  <c r="U181" i="1"/>
  <c r="T181" i="1"/>
  <c r="O181" i="1"/>
  <c r="G181" i="1"/>
  <c r="AE180" i="1"/>
  <c r="AD180" i="1"/>
  <c r="AC180" i="1"/>
  <c r="AB180" i="1"/>
  <c r="O180" i="1"/>
  <c r="G180" i="1"/>
  <c r="AE179" i="1"/>
  <c r="AD179" i="1"/>
  <c r="AC179" i="1"/>
  <c r="AB179" i="1"/>
  <c r="O179" i="1"/>
  <c r="G179" i="1"/>
  <c r="AE178" i="1"/>
  <c r="AD178" i="1"/>
  <c r="AC178" i="1"/>
  <c r="AB178" i="1"/>
  <c r="O178" i="1"/>
  <c r="G178" i="1"/>
  <c r="D178" i="1"/>
  <c r="D177" i="1" s="1"/>
  <c r="AE177" i="1"/>
  <c r="AD177" i="1"/>
  <c r="AC177" i="1"/>
  <c r="AB177" i="1"/>
  <c r="W177" i="1"/>
  <c r="S177" i="1"/>
  <c r="O177" i="1"/>
  <c r="AE176" i="1"/>
  <c r="Z176" i="1"/>
  <c r="Y176" i="1"/>
  <c r="X176" i="1"/>
  <c r="V176" i="1"/>
  <c r="U176" i="1"/>
  <c r="T176" i="1"/>
  <c r="O176" i="1"/>
  <c r="G176" i="1"/>
  <c r="AE175" i="1"/>
  <c r="AD175" i="1"/>
  <c r="AC175" i="1"/>
  <c r="AB175" i="1"/>
  <c r="O175" i="1"/>
  <c r="G175" i="1"/>
  <c r="AE174" i="1"/>
  <c r="AD174" i="1"/>
  <c r="AC174" i="1"/>
  <c r="AB174" i="1"/>
  <c r="O174" i="1"/>
  <c r="G174" i="1"/>
  <c r="AE173" i="1"/>
  <c r="AD173" i="1"/>
  <c r="AC173" i="1"/>
  <c r="AB173" i="1"/>
  <c r="O173" i="1"/>
  <c r="G173" i="1"/>
  <c r="D173" i="1"/>
  <c r="AE172" i="1"/>
  <c r="AD172" i="1"/>
  <c r="AC172" i="1"/>
  <c r="AB172" i="1"/>
  <c r="W172" i="1"/>
  <c r="S172" i="1"/>
  <c r="O172" i="1"/>
  <c r="D172" i="1"/>
  <c r="AE171" i="1"/>
  <c r="Z171" i="1"/>
  <c r="Y171" i="1"/>
  <c r="X171" i="1"/>
  <c r="V171" i="1"/>
  <c r="U171" i="1"/>
  <c r="T171" i="1"/>
  <c r="O171" i="1"/>
  <c r="G171" i="1"/>
  <c r="AE170" i="1"/>
  <c r="AD170" i="1"/>
  <c r="AC170" i="1"/>
  <c r="AB170" i="1"/>
  <c r="O170" i="1"/>
  <c r="G170" i="1"/>
  <c r="AE169" i="1"/>
  <c r="AD169" i="1"/>
  <c r="AC169" i="1"/>
  <c r="AB169" i="1"/>
  <c r="O169" i="1"/>
  <c r="G169" i="1"/>
  <c r="AE168" i="1"/>
  <c r="AD168" i="1"/>
  <c r="AC168" i="1"/>
  <c r="AB168" i="1"/>
  <c r="O168" i="1"/>
  <c r="G168" i="1"/>
  <c r="D168" i="1"/>
  <c r="D167" i="1" s="1"/>
  <c r="AE167" i="1"/>
  <c r="AD167" i="1"/>
  <c r="AC167" i="1"/>
  <c r="AB167" i="1"/>
  <c r="W167" i="1"/>
  <c r="S167" i="1"/>
  <c r="O167" i="1"/>
  <c r="AH166" i="1"/>
  <c r="AH165" i="1" s="1"/>
  <c r="AG166" i="1"/>
  <c r="AG165" i="1" s="1"/>
  <c r="AF166" i="1"/>
  <c r="AF165" i="1" s="1"/>
  <c r="Z166" i="1"/>
  <c r="Z165" i="1" s="1"/>
  <c r="Y166" i="1"/>
  <c r="X166" i="1"/>
  <c r="X165" i="1" s="1"/>
  <c r="V166" i="1"/>
  <c r="V165" i="1" s="1"/>
  <c r="U166" i="1"/>
  <c r="U165" i="1" s="1"/>
  <c r="T166" i="1"/>
  <c r="T165" i="1" s="1"/>
  <c r="R166" i="1"/>
  <c r="R165" i="1" s="1"/>
  <c r="Q166" i="1"/>
  <c r="Q165" i="1" s="1"/>
  <c r="P166" i="1"/>
  <c r="P165" i="1" s="1"/>
  <c r="N166" i="1"/>
  <c r="M166" i="1"/>
  <c r="M165" i="1" s="1"/>
  <c r="L166" i="1"/>
  <c r="L165" i="1" s="1"/>
  <c r="K166" i="1"/>
  <c r="K165" i="1" s="1"/>
  <c r="J166" i="1"/>
  <c r="J165" i="1" s="1"/>
  <c r="I166" i="1"/>
  <c r="I165" i="1" s="1"/>
  <c r="H166" i="1"/>
  <c r="H165" i="1" s="1"/>
  <c r="G166" i="1"/>
  <c r="G165" i="1" s="1"/>
  <c r="F166" i="1"/>
  <c r="F165" i="1" s="1"/>
  <c r="E166" i="1"/>
  <c r="E165" i="1" s="1"/>
  <c r="C166" i="1"/>
  <c r="C165" i="1" s="1"/>
  <c r="Y165" i="1"/>
  <c r="N165" i="1"/>
  <c r="AE164" i="1"/>
  <c r="Z164" i="1"/>
  <c r="Y164" i="1"/>
  <c r="X164" i="1"/>
  <c r="V164" i="1"/>
  <c r="U164" i="1"/>
  <c r="T164" i="1"/>
  <c r="O164" i="1"/>
  <c r="G164" i="1"/>
  <c r="AE163" i="1"/>
  <c r="AD163" i="1"/>
  <c r="AC163" i="1"/>
  <c r="AB163" i="1"/>
  <c r="O163" i="1"/>
  <c r="G163" i="1"/>
  <c r="AE162" i="1"/>
  <c r="AD162" i="1"/>
  <c r="AC162" i="1"/>
  <c r="AB162" i="1"/>
  <c r="O162" i="1"/>
  <c r="G162" i="1"/>
  <c r="AE161" i="1"/>
  <c r="AD161" i="1"/>
  <c r="AC161" i="1"/>
  <c r="AB161" i="1"/>
  <c r="O161" i="1"/>
  <c r="G161" i="1"/>
  <c r="D161" i="1"/>
  <c r="D160" i="1" s="1"/>
  <c r="AE160" i="1"/>
  <c r="AD160" i="1"/>
  <c r="AC160" i="1"/>
  <c r="AB160" i="1"/>
  <c r="W160" i="1"/>
  <c r="S160" i="1"/>
  <c r="O160" i="1"/>
  <c r="K160" i="1"/>
  <c r="G160" i="1"/>
  <c r="AE159" i="1"/>
  <c r="Z159" i="1"/>
  <c r="Y159" i="1"/>
  <c r="X159" i="1"/>
  <c r="V159" i="1"/>
  <c r="U159" i="1"/>
  <c r="T159" i="1"/>
  <c r="O159" i="1"/>
  <c r="G159" i="1"/>
  <c r="AE158" i="1"/>
  <c r="AD158" i="1"/>
  <c r="AC158" i="1"/>
  <c r="AB158" i="1"/>
  <c r="O158" i="1"/>
  <c r="G158" i="1"/>
  <c r="AE157" i="1"/>
  <c r="AD157" i="1"/>
  <c r="AC157" i="1"/>
  <c r="AB157" i="1"/>
  <c r="O157" i="1"/>
  <c r="G157" i="1"/>
  <c r="AE156" i="1"/>
  <c r="AD156" i="1"/>
  <c r="AC156" i="1"/>
  <c r="AB156" i="1"/>
  <c r="O156" i="1"/>
  <c r="G156" i="1"/>
  <c r="D156" i="1"/>
  <c r="D155" i="1" s="1"/>
  <c r="AE155" i="1"/>
  <c r="AD155" i="1"/>
  <c r="AC155" i="1"/>
  <c r="AB155" i="1"/>
  <c r="W155" i="1"/>
  <c r="S155" i="1"/>
  <c r="O155" i="1"/>
  <c r="K155" i="1"/>
  <c r="G155" i="1"/>
  <c r="AE154" i="1"/>
  <c r="Z154" i="1"/>
  <c r="Y154" i="1"/>
  <c r="X154" i="1"/>
  <c r="V154" i="1"/>
  <c r="U154" i="1"/>
  <c r="T154" i="1"/>
  <c r="O154" i="1"/>
  <c r="G154" i="1"/>
  <c r="AE153" i="1"/>
  <c r="AD153" i="1"/>
  <c r="AC153" i="1"/>
  <c r="AB153" i="1"/>
  <c r="O153" i="1"/>
  <c r="G153" i="1"/>
  <c r="AE152" i="1"/>
  <c r="AD152" i="1"/>
  <c r="AC152" i="1"/>
  <c r="AB152" i="1"/>
  <c r="O152" i="1"/>
  <c r="G152" i="1"/>
  <c r="AE151" i="1"/>
  <c r="AD151" i="1"/>
  <c r="AC151" i="1"/>
  <c r="AB151" i="1"/>
  <c r="O151" i="1"/>
  <c r="G151" i="1"/>
  <c r="D151" i="1"/>
  <c r="D150" i="1" s="1"/>
  <c r="AE150" i="1"/>
  <c r="AD150" i="1"/>
  <c r="AC150" i="1"/>
  <c r="AB150" i="1"/>
  <c r="W150" i="1"/>
  <c r="S150" i="1"/>
  <c r="O150" i="1"/>
  <c r="K150" i="1"/>
  <c r="G150" i="1"/>
  <c r="AE149" i="1"/>
  <c r="Z149" i="1"/>
  <c r="Y149" i="1"/>
  <c r="X149" i="1"/>
  <c r="V149" i="1"/>
  <c r="U149" i="1"/>
  <c r="T149" i="1"/>
  <c r="O149" i="1"/>
  <c r="G149" i="1"/>
  <c r="AE148" i="1"/>
  <c r="AD148" i="1"/>
  <c r="AC148" i="1"/>
  <c r="AB148" i="1"/>
  <c r="O148" i="1"/>
  <c r="G148" i="1"/>
  <c r="AE147" i="1"/>
  <c r="AD147" i="1"/>
  <c r="AC147" i="1"/>
  <c r="AB147" i="1"/>
  <c r="O147" i="1"/>
  <c r="G147" i="1"/>
  <c r="AE146" i="1"/>
  <c r="AD146" i="1"/>
  <c r="AC146" i="1"/>
  <c r="AB146" i="1"/>
  <c r="O146" i="1"/>
  <c r="G146" i="1"/>
  <c r="D146" i="1"/>
  <c r="D145" i="1" s="1"/>
  <c r="AE145" i="1"/>
  <c r="AD145" i="1"/>
  <c r="AC145" i="1"/>
  <c r="AB145" i="1"/>
  <c r="W145" i="1"/>
  <c r="S145" i="1"/>
  <c r="O145" i="1"/>
  <c r="K145" i="1"/>
  <c r="G145" i="1"/>
  <c r="AE144" i="1"/>
  <c r="Z144" i="1"/>
  <c r="Y144" i="1"/>
  <c r="X144" i="1"/>
  <c r="V144" i="1"/>
  <c r="U144" i="1"/>
  <c r="T144" i="1"/>
  <c r="O144" i="1"/>
  <c r="G144" i="1"/>
  <c r="AE143" i="1"/>
  <c r="AD143" i="1"/>
  <c r="AC143" i="1"/>
  <c r="AB143" i="1"/>
  <c r="O143" i="1"/>
  <c r="G143" i="1"/>
  <c r="AE142" i="1"/>
  <c r="AD142" i="1"/>
  <c r="AC142" i="1"/>
  <c r="AB142" i="1"/>
  <c r="O142" i="1"/>
  <c r="G142" i="1"/>
  <c r="AE141" i="1"/>
  <c r="AD141" i="1"/>
  <c r="AC141" i="1"/>
  <c r="AB141" i="1"/>
  <c r="O141" i="1"/>
  <c r="G141" i="1"/>
  <c r="D141" i="1"/>
  <c r="D140" i="1" s="1"/>
  <c r="AE140" i="1"/>
  <c r="AD140" i="1"/>
  <c r="AC140" i="1"/>
  <c r="AB140" i="1"/>
  <c r="W140" i="1"/>
  <c r="S140" i="1"/>
  <c r="O140" i="1"/>
  <c r="K140" i="1"/>
  <c r="G140" i="1"/>
  <c r="AE139" i="1"/>
  <c r="Z139" i="1"/>
  <c r="Y139" i="1"/>
  <c r="X139" i="1"/>
  <c r="V139" i="1"/>
  <c r="U139" i="1"/>
  <c r="T139" i="1"/>
  <c r="O139" i="1"/>
  <c r="G139" i="1"/>
  <c r="AE138" i="1"/>
  <c r="AD138" i="1"/>
  <c r="AC138" i="1"/>
  <c r="AB138" i="1"/>
  <c r="O138" i="1"/>
  <c r="G138" i="1"/>
  <c r="AE137" i="1"/>
  <c r="AD137" i="1"/>
  <c r="AC137" i="1"/>
  <c r="AB137" i="1"/>
  <c r="O137" i="1"/>
  <c r="G137" i="1"/>
  <c r="AE136" i="1"/>
  <c r="AD136" i="1"/>
  <c r="AC136" i="1"/>
  <c r="AB136" i="1"/>
  <c r="O136" i="1"/>
  <c r="G136" i="1"/>
  <c r="D136" i="1"/>
  <c r="D135" i="1" s="1"/>
  <c r="AE135" i="1"/>
  <c r="AD135" i="1"/>
  <c r="AC135" i="1"/>
  <c r="AB135" i="1"/>
  <c r="W135" i="1"/>
  <c r="S135" i="1"/>
  <c r="O135" i="1"/>
  <c r="K135" i="1"/>
  <c r="G135" i="1"/>
  <c r="G130" i="1" s="1"/>
  <c r="AE134" i="1"/>
  <c r="Z134" i="1"/>
  <c r="Y134" i="1"/>
  <c r="X134" i="1"/>
  <c r="V134" i="1"/>
  <c r="U134" i="1"/>
  <c r="T134" i="1"/>
  <c r="O134" i="1"/>
  <c r="G134" i="1"/>
  <c r="AE133" i="1"/>
  <c r="AD133" i="1"/>
  <c r="AC133" i="1"/>
  <c r="AB133" i="1"/>
  <c r="O133" i="1"/>
  <c r="G133" i="1"/>
  <c r="AE132" i="1"/>
  <c r="AD132" i="1"/>
  <c r="AC132" i="1"/>
  <c r="AB132" i="1"/>
  <c r="O132" i="1"/>
  <c r="G132" i="1"/>
  <c r="AE131" i="1"/>
  <c r="AD131" i="1"/>
  <c r="AC131" i="1"/>
  <c r="AB131" i="1"/>
  <c r="O131" i="1"/>
  <c r="G131" i="1"/>
  <c r="D131" i="1"/>
  <c r="D130" i="1" s="1"/>
  <c r="AG130" i="1"/>
  <c r="AE130" i="1" s="1"/>
  <c r="W130" i="1"/>
  <c r="S130" i="1"/>
  <c r="O130" i="1"/>
  <c r="N130" i="1"/>
  <c r="N129" i="1" s="1"/>
  <c r="N128" i="1" s="1"/>
  <c r="M130" i="1"/>
  <c r="L130" i="1"/>
  <c r="L129" i="1" s="1"/>
  <c r="L128" i="1" s="1"/>
  <c r="J130" i="1"/>
  <c r="I130" i="1"/>
  <c r="I129" i="1" s="1"/>
  <c r="I128" i="1" s="1"/>
  <c r="H130" i="1"/>
  <c r="H129" i="1" s="1"/>
  <c r="H128" i="1" s="1"/>
  <c r="AI129" i="1"/>
  <c r="AI128" i="1" s="1"/>
  <c r="AI127" i="1" s="1"/>
  <c r="AI126" i="1" s="1"/>
  <c r="AH129" i="1"/>
  <c r="AH128" i="1" s="1"/>
  <c r="AF129" i="1"/>
  <c r="AF128" i="1" s="1"/>
  <c r="Z129" i="1"/>
  <c r="Z128" i="1" s="1"/>
  <c r="Y129" i="1"/>
  <c r="Y128" i="1" s="1"/>
  <c r="X129" i="1"/>
  <c r="X128" i="1" s="1"/>
  <c r="V129" i="1"/>
  <c r="V128" i="1" s="1"/>
  <c r="U129" i="1"/>
  <c r="U128" i="1" s="1"/>
  <c r="T129" i="1"/>
  <c r="T128" i="1" s="1"/>
  <c r="R129" i="1"/>
  <c r="R128" i="1" s="1"/>
  <c r="Q129" i="1"/>
  <c r="Q128" i="1" s="1"/>
  <c r="P129" i="1"/>
  <c r="P128" i="1" s="1"/>
  <c r="F129" i="1"/>
  <c r="F128" i="1" s="1"/>
  <c r="E129" i="1"/>
  <c r="E128" i="1" s="1"/>
  <c r="C129" i="1"/>
  <c r="C128" i="1" s="1"/>
  <c r="AE125" i="1"/>
  <c r="Z125" i="1"/>
  <c r="Y125" i="1"/>
  <c r="X125" i="1"/>
  <c r="V125" i="1"/>
  <c r="U125" i="1"/>
  <c r="T125" i="1"/>
  <c r="O125" i="1"/>
  <c r="G125" i="1"/>
  <c r="AE124" i="1"/>
  <c r="AD124" i="1"/>
  <c r="AC124" i="1"/>
  <c r="AB124" i="1"/>
  <c r="O124" i="1"/>
  <c r="G124" i="1"/>
  <c r="AE123" i="1"/>
  <c r="AD123" i="1"/>
  <c r="AC123" i="1"/>
  <c r="AB123" i="1"/>
  <c r="O123" i="1"/>
  <c r="G123" i="1"/>
  <c r="AE122" i="1"/>
  <c r="AD122" i="1"/>
  <c r="AC122" i="1"/>
  <c r="AB122" i="1"/>
  <c r="O122" i="1"/>
  <c r="G122" i="1"/>
  <c r="D122" i="1"/>
  <c r="D121" i="1" s="1"/>
  <c r="AE121" i="1"/>
  <c r="AD121" i="1"/>
  <c r="AC121" i="1"/>
  <c r="AB121" i="1"/>
  <c r="W121" i="1"/>
  <c r="S121" i="1"/>
  <c r="O121" i="1"/>
  <c r="K121" i="1"/>
  <c r="G121" i="1"/>
  <c r="AE120" i="1"/>
  <c r="Z120" i="1"/>
  <c r="Y120" i="1"/>
  <c r="X120" i="1"/>
  <c r="V120" i="1"/>
  <c r="U120" i="1"/>
  <c r="T120" i="1"/>
  <c r="O120" i="1"/>
  <c r="G120" i="1"/>
  <c r="AE119" i="1"/>
  <c r="AD119" i="1"/>
  <c r="AC119" i="1"/>
  <c r="AB119" i="1"/>
  <c r="O119" i="1"/>
  <c r="G119" i="1"/>
  <c r="AE118" i="1"/>
  <c r="AD118" i="1"/>
  <c r="AC118" i="1"/>
  <c r="AB118" i="1"/>
  <c r="O118" i="1"/>
  <c r="G118" i="1"/>
  <c r="AE117" i="1"/>
  <c r="AD117" i="1"/>
  <c r="AC117" i="1"/>
  <c r="AB117" i="1"/>
  <c r="O117" i="1"/>
  <c r="G117" i="1"/>
  <c r="D117" i="1"/>
  <c r="D116" i="1" s="1"/>
  <c r="AE116" i="1"/>
  <c r="AD116" i="1"/>
  <c r="AC116" i="1"/>
  <c r="AB116" i="1"/>
  <c r="W116" i="1"/>
  <c r="S116" i="1"/>
  <c r="O116" i="1"/>
  <c r="K116" i="1"/>
  <c r="G116" i="1"/>
  <c r="AE115" i="1"/>
  <c r="Z115" i="1"/>
  <c r="Y115" i="1"/>
  <c r="X115" i="1"/>
  <c r="V115" i="1"/>
  <c r="U115" i="1"/>
  <c r="T115" i="1"/>
  <c r="O115" i="1"/>
  <c r="G115" i="1"/>
  <c r="AE114" i="1"/>
  <c r="AD114" i="1"/>
  <c r="AC114" i="1"/>
  <c r="AB114" i="1"/>
  <c r="O114" i="1"/>
  <c r="G114" i="1"/>
  <c r="AE113" i="1"/>
  <c r="AD113" i="1"/>
  <c r="AC113" i="1"/>
  <c r="AB113" i="1"/>
  <c r="O113" i="1"/>
  <c r="G113" i="1"/>
  <c r="AE112" i="1"/>
  <c r="AD112" i="1"/>
  <c r="AC112" i="1"/>
  <c r="AB112" i="1"/>
  <c r="O112" i="1"/>
  <c r="G112" i="1"/>
  <c r="D112" i="1"/>
  <c r="D111" i="1" s="1"/>
  <c r="AE111" i="1"/>
  <c r="AD111" i="1"/>
  <c r="AC111" i="1"/>
  <c r="AB111" i="1"/>
  <c r="W111" i="1"/>
  <c r="S111" i="1"/>
  <c r="O111" i="1"/>
  <c r="K111" i="1"/>
  <c r="G111" i="1"/>
  <c r="AE110" i="1"/>
  <c r="Z110" i="1"/>
  <c r="Y110" i="1"/>
  <c r="X110" i="1"/>
  <c r="V110" i="1"/>
  <c r="U110" i="1"/>
  <c r="T110" i="1"/>
  <c r="O110" i="1"/>
  <c r="G110" i="1"/>
  <c r="AE109" i="1"/>
  <c r="AD109" i="1"/>
  <c r="AC109" i="1"/>
  <c r="AB109" i="1"/>
  <c r="O109" i="1"/>
  <c r="G109" i="1"/>
  <c r="AE108" i="1"/>
  <c r="AD108" i="1"/>
  <c r="AC108" i="1"/>
  <c r="AB108" i="1"/>
  <c r="O108" i="1"/>
  <c r="G108" i="1"/>
  <c r="AE107" i="1"/>
  <c r="AD107" i="1"/>
  <c r="AC107" i="1"/>
  <c r="AB107" i="1"/>
  <c r="O107" i="1"/>
  <c r="G107" i="1"/>
  <c r="D107" i="1"/>
  <c r="D106" i="1" s="1"/>
  <c r="AE106" i="1"/>
  <c r="AD106" i="1"/>
  <c r="AC106" i="1"/>
  <c r="AB106" i="1"/>
  <c r="W106" i="1"/>
  <c r="S106" i="1"/>
  <c r="O106" i="1"/>
  <c r="K106" i="1"/>
  <c r="G106" i="1"/>
  <c r="AE105" i="1"/>
  <c r="Z105" i="1"/>
  <c r="Y105" i="1"/>
  <c r="X105" i="1"/>
  <c r="V105" i="1"/>
  <c r="U105" i="1"/>
  <c r="T105" i="1"/>
  <c r="O105" i="1"/>
  <c r="G105" i="1"/>
  <c r="AE104" i="1"/>
  <c r="AD104" i="1"/>
  <c r="AC104" i="1"/>
  <c r="AB104" i="1"/>
  <c r="O104" i="1"/>
  <c r="G104" i="1"/>
  <c r="AE103" i="1"/>
  <c r="AD103" i="1"/>
  <c r="AC103" i="1"/>
  <c r="AB103" i="1"/>
  <c r="O103" i="1"/>
  <c r="G103" i="1"/>
  <c r="AE102" i="1"/>
  <c r="AD102" i="1"/>
  <c r="AC102" i="1"/>
  <c r="AB102" i="1"/>
  <c r="O102" i="1"/>
  <c r="G102" i="1"/>
  <c r="D102" i="1"/>
  <c r="D101" i="1" s="1"/>
  <c r="AE101" i="1"/>
  <c r="AD101" i="1"/>
  <c r="AC101" i="1"/>
  <c r="AB101" i="1"/>
  <c r="W101" i="1"/>
  <c r="S101" i="1"/>
  <c r="O101" i="1"/>
  <c r="K101" i="1"/>
  <c r="G101" i="1"/>
  <c r="AE100" i="1"/>
  <c r="Z100" i="1"/>
  <c r="Y100" i="1"/>
  <c r="X100" i="1"/>
  <c r="V100" i="1"/>
  <c r="U100" i="1"/>
  <c r="T100" i="1"/>
  <c r="O100" i="1"/>
  <c r="G100" i="1"/>
  <c r="AE99" i="1"/>
  <c r="AD99" i="1"/>
  <c r="AC99" i="1"/>
  <c r="AB99" i="1"/>
  <c r="O99" i="1"/>
  <c r="G99" i="1"/>
  <c r="AE98" i="1"/>
  <c r="AD98" i="1"/>
  <c r="AC98" i="1"/>
  <c r="AB98" i="1"/>
  <c r="O98" i="1"/>
  <c r="G98" i="1"/>
  <c r="AE97" i="1"/>
  <c r="AD97" i="1"/>
  <c r="AC97" i="1"/>
  <c r="AB97" i="1"/>
  <c r="O97" i="1"/>
  <c r="G97" i="1"/>
  <c r="D97" i="1"/>
  <c r="D96" i="1" s="1"/>
  <c r="AE96" i="1"/>
  <c r="AD96" i="1"/>
  <c r="AB96" i="1"/>
  <c r="W96" i="1"/>
  <c r="S96" i="1"/>
  <c r="O96" i="1"/>
  <c r="M96" i="1"/>
  <c r="K96" i="1" s="1"/>
  <c r="G96" i="1"/>
  <c r="AE95" i="1"/>
  <c r="Z95" i="1"/>
  <c r="Y95" i="1"/>
  <c r="X95" i="1"/>
  <c r="V95" i="1"/>
  <c r="U95" i="1"/>
  <c r="T95" i="1"/>
  <c r="O95" i="1"/>
  <c r="G95" i="1"/>
  <c r="AE94" i="1"/>
  <c r="AD94" i="1"/>
  <c r="AC94" i="1"/>
  <c r="AB94" i="1"/>
  <c r="O94" i="1"/>
  <c r="G94" i="1"/>
  <c r="AE93" i="1"/>
  <c r="AD93" i="1"/>
  <c r="AC93" i="1"/>
  <c r="AB93" i="1"/>
  <c r="O93" i="1"/>
  <c r="G93" i="1"/>
  <c r="AE92" i="1"/>
  <c r="AD92" i="1"/>
  <c r="AC92" i="1"/>
  <c r="AB92" i="1"/>
  <c r="O92" i="1"/>
  <c r="G92" i="1"/>
  <c r="D92" i="1"/>
  <c r="D91" i="1" s="1"/>
  <c r="AE91" i="1"/>
  <c r="AD91" i="1"/>
  <c r="AC91" i="1"/>
  <c r="AB91" i="1"/>
  <c r="W91" i="1"/>
  <c r="S91" i="1"/>
  <c r="O91" i="1"/>
  <c r="K91" i="1"/>
  <c r="G91" i="1"/>
  <c r="AE90" i="1"/>
  <c r="Z90" i="1"/>
  <c r="Y90" i="1"/>
  <c r="X90" i="1"/>
  <c r="V90" i="1"/>
  <c r="U90" i="1"/>
  <c r="T90" i="1"/>
  <c r="O90" i="1"/>
  <c r="G90" i="1"/>
  <c r="AE89" i="1"/>
  <c r="AD89" i="1"/>
  <c r="AC89" i="1"/>
  <c r="AB89" i="1"/>
  <c r="O89" i="1"/>
  <c r="G89" i="1"/>
  <c r="AE88" i="1"/>
  <c r="AD88" i="1"/>
  <c r="AC88" i="1"/>
  <c r="AB88" i="1"/>
  <c r="O88" i="1"/>
  <c r="G88" i="1"/>
  <c r="AE87" i="1"/>
  <c r="AD87" i="1"/>
  <c r="AC87" i="1"/>
  <c r="AB87" i="1"/>
  <c r="O87" i="1"/>
  <c r="G87" i="1"/>
  <c r="D87" i="1"/>
  <c r="D86" i="1" s="1"/>
  <c r="AE86" i="1"/>
  <c r="AD86" i="1"/>
  <c r="AC86" i="1"/>
  <c r="AB86" i="1"/>
  <c r="W86" i="1"/>
  <c r="S86" i="1"/>
  <c r="O86" i="1"/>
  <c r="K86" i="1"/>
  <c r="G86" i="1"/>
  <c r="AE85" i="1"/>
  <c r="Z85" i="1"/>
  <c r="Y85" i="1"/>
  <c r="X85" i="1"/>
  <c r="V85" i="1"/>
  <c r="U85" i="1"/>
  <c r="T85" i="1"/>
  <c r="O85" i="1"/>
  <c r="G85" i="1"/>
  <c r="AE84" i="1"/>
  <c r="AD84" i="1"/>
  <c r="AC84" i="1"/>
  <c r="AB84" i="1"/>
  <c r="O84" i="1"/>
  <c r="G84" i="1"/>
  <c r="AE83" i="1"/>
  <c r="AD83" i="1"/>
  <c r="AC83" i="1"/>
  <c r="AB83" i="1"/>
  <c r="O83" i="1"/>
  <c r="G83" i="1"/>
  <c r="AE82" i="1"/>
  <c r="AD82" i="1"/>
  <c r="AC82" i="1"/>
  <c r="AB82" i="1"/>
  <c r="O82" i="1"/>
  <c r="G82" i="1"/>
  <c r="D82" i="1"/>
  <c r="D81" i="1" s="1"/>
  <c r="AE81" i="1"/>
  <c r="AD81" i="1"/>
  <c r="AC81" i="1"/>
  <c r="AB81" i="1"/>
  <c r="W81" i="1"/>
  <c r="S81" i="1"/>
  <c r="O81" i="1"/>
  <c r="K81" i="1"/>
  <c r="G81" i="1"/>
  <c r="AE80" i="1"/>
  <c r="Z80" i="1"/>
  <c r="Y80" i="1"/>
  <c r="X80" i="1"/>
  <c r="V80" i="1"/>
  <c r="U80" i="1"/>
  <c r="T80" i="1"/>
  <c r="O80" i="1"/>
  <c r="G80" i="1"/>
  <c r="AE79" i="1"/>
  <c r="AD79" i="1"/>
  <c r="AC79" i="1"/>
  <c r="AB79" i="1"/>
  <c r="O79" i="1"/>
  <c r="G79" i="1"/>
  <c r="AE78" i="1"/>
  <c r="AD78" i="1"/>
  <c r="AC78" i="1"/>
  <c r="AB78" i="1"/>
  <c r="O78" i="1"/>
  <c r="G78" i="1"/>
  <c r="AE77" i="1"/>
  <c r="AD77" i="1"/>
  <c r="AC77" i="1"/>
  <c r="AB77" i="1"/>
  <c r="O77" i="1"/>
  <c r="G77" i="1"/>
  <c r="D77" i="1"/>
  <c r="D76" i="1" s="1"/>
  <c r="AE76" i="1"/>
  <c r="AD76" i="1"/>
  <c r="AC76" i="1"/>
  <c r="AB76" i="1"/>
  <c r="W76" i="1"/>
  <c r="S76" i="1"/>
  <c r="O76" i="1"/>
  <c r="K76" i="1"/>
  <c r="G76" i="1"/>
  <c r="AE75" i="1"/>
  <c r="Z75" i="1"/>
  <c r="Y75" i="1"/>
  <c r="X75" i="1"/>
  <c r="V75" i="1"/>
  <c r="U75" i="1"/>
  <c r="T75" i="1"/>
  <c r="O75" i="1"/>
  <c r="G75" i="1"/>
  <c r="AE74" i="1"/>
  <c r="AD74" i="1"/>
  <c r="AC74" i="1"/>
  <c r="AB74" i="1"/>
  <c r="O74" i="1"/>
  <c r="G74" i="1"/>
  <c r="AE73" i="1"/>
  <c r="AD73" i="1"/>
  <c r="AC73" i="1"/>
  <c r="AB73" i="1"/>
  <c r="O73" i="1"/>
  <c r="G73" i="1"/>
  <c r="AE72" i="1"/>
  <c r="AD72" i="1"/>
  <c r="AC72" i="1"/>
  <c r="AB72" i="1"/>
  <c r="O72" i="1"/>
  <c r="G72" i="1"/>
  <c r="D72" i="1"/>
  <c r="D71" i="1" s="1"/>
  <c r="AE71" i="1"/>
  <c r="AD71" i="1"/>
  <c r="AC71" i="1"/>
  <c r="AB71" i="1"/>
  <c r="W71" i="1"/>
  <c r="S71" i="1"/>
  <c r="O71" i="1"/>
  <c r="K71" i="1"/>
  <c r="G71" i="1"/>
  <c r="AE70" i="1"/>
  <c r="Z70" i="1"/>
  <c r="Y70" i="1"/>
  <c r="X70" i="1"/>
  <c r="V70" i="1"/>
  <c r="U70" i="1"/>
  <c r="T70" i="1"/>
  <c r="O70" i="1"/>
  <c r="G70" i="1"/>
  <c r="AE69" i="1"/>
  <c r="AD69" i="1"/>
  <c r="AC69" i="1"/>
  <c r="AB69" i="1"/>
  <c r="O69" i="1"/>
  <c r="G69" i="1"/>
  <c r="AE68" i="1"/>
  <c r="AD68" i="1"/>
  <c r="AC68" i="1"/>
  <c r="AB68" i="1"/>
  <c r="O68" i="1"/>
  <c r="G68" i="1"/>
  <c r="AE67" i="1"/>
  <c r="AD67" i="1"/>
  <c r="AC67" i="1"/>
  <c r="AB67" i="1"/>
  <c r="O67" i="1"/>
  <c r="G67" i="1"/>
  <c r="D67" i="1"/>
  <c r="D66" i="1" s="1"/>
  <c r="AE66" i="1"/>
  <c r="AD66" i="1"/>
  <c r="AC66" i="1"/>
  <c r="AB66" i="1"/>
  <c r="W66" i="1"/>
  <c r="S66" i="1"/>
  <c r="O66" i="1"/>
  <c r="K66" i="1"/>
  <c r="G66" i="1"/>
  <c r="AE65" i="1"/>
  <c r="Z65" i="1"/>
  <c r="Y65" i="1"/>
  <c r="X65" i="1"/>
  <c r="V65" i="1"/>
  <c r="U65" i="1"/>
  <c r="T65" i="1"/>
  <c r="O65" i="1"/>
  <c r="G65" i="1"/>
  <c r="AE64" i="1"/>
  <c r="AD64" i="1"/>
  <c r="AC64" i="1"/>
  <c r="AB64" i="1"/>
  <c r="O64" i="1"/>
  <c r="G64" i="1"/>
  <c r="AE63" i="1"/>
  <c r="AD63" i="1"/>
  <c r="AC63" i="1"/>
  <c r="AB63" i="1"/>
  <c r="O63" i="1"/>
  <c r="G63" i="1"/>
  <c r="AE62" i="1"/>
  <c r="AD62" i="1"/>
  <c r="AC62" i="1"/>
  <c r="AB62" i="1"/>
  <c r="O62" i="1"/>
  <c r="G62" i="1"/>
  <c r="D62" i="1"/>
  <c r="D61" i="1" s="1"/>
  <c r="AE61" i="1"/>
  <c r="AD61" i="1"/>
  <c r="AC61" i="1"/>
  <c r="AB61" i="1"/>
  <c r="W61" i="1"/>
  <c r="S61" i="1"/>
  <c r="O61" i="1"/>
  <c r="K61" i="1"/>
  <c r="G61" i="1"/>
  <c r="AE60" i="1"/>
  <c r="Z60" i="1"/>
  <c r="Y60" i="1"/>
  <c r="X60" i="1"/>
  <c r="V60" i="1"/>
  <c r="U60" i="1"/>
  <c r="T60" i="1"/>
  <c r="O60" i="1"/>
  <c r="G60" i="1"/>
  <c r="AE59" i="1"/>
  <c r="AD59" i="1"/>
  <c r="AC59" i="1"/>
  <c r="AB59" i="1"/>
  <c r="O59" i="1"/>
  <c r="G59" i="1"/>
  <c r="AE58" i="1"/>
  <c r="AD58" i="1"/>
  <c r="AC58" i="1"/>
  <c r="AB58" i="1"/>
  <c r="O58" i="1"/>
  <c r="G58" i="1"/>
  <c r="AE57" i="1"/>
  <c r="AD57" i="1"/>
  <c r="AC57" i="1"/>
  <c r="AB57" i="1"/>
  <c r="O57" i="1"/>
  <c r="G57" i="1"/>
  <c r="D57" i="1"/>
  <c r="D56" i="1" s="1"/>
  <c r="AE56" i="1"/>
  <c r="AD56" i="1"/>
  <c r="AC56" i="1"/>
  <c r="AB56" i="1"/>
  <c r="W56" i="1"/>
  <c r="S56" i="1"/>
  <c r="O56" i="1"/>
  <c r="K56" i="1"/>
  <c r="G56" i="1"/>
  <c r="AE55" i="1"/>
  <c r="Z55" i="1"/>
  <c r="Y55" i="1"/>
  <c r="X55" i="1"/>
  <c r="V55" i="1"/>
  <c r="U55" i="1"/>
  <c r="T55" i="1"/>
  <c r="O55" i="1"/>
  <c r="G55" i="1"/>
  <c r="AE54" i="1"/>
  <c r="AD54" i="1"/>
  <c r="AC54" i="1"/>
  <c r="AB54" i="1"/>
  <c r="O54" i="1"/>
  <c r="G54" i="1"/>
  <c r="AE53" i="1"/>
  <c r="AD53" i="1"/>
  <c r="AC53" i="1"/>
  <c r="AB53" i="1"/>
  <c r="O53" i="1"/>
  <c r="G53" i="1"/>
  <c r="AE52" i="1"/>
  <c r="AD52" i="1"/>
  <c r="AC52" i="1"/>
  <c r="AB52" i="1"/>
  <c r="O52" i="1"/>
  <c r="G52" i="1"/>
  <c r="D52" i="1"/>
  <c r="D51" i="1" s="1"/>
  <c r="AE51" i="1"/>
  <c r="AD51" i="1"/>
  <c r="AC51" i="1"/>
  <c r="AB51" i="1"/>
  <c r="W51" i="1"/>
  <c r="S51" i="1"/>
  <c r="O51" i="1"/>
  <c r="K51" i="1"/>
  <c r="G51" i="1"/>
  <c r="AE50" i="1"/>
  <c r="Z50" i="1"/>
  <c r="Y50" i="1"/>
  <c r="X50" i="1"/>
  <c r="V50" i="1"/>
  <c r="U50" i="1"/>
  <c r="T50" i="1"/>
  <c r="O50" i="1"/>
  <c r="G50" i="1"/>
  <c r="AE49" i="1"/>
  <c r="AD49" i="1"/>
  <c r="AC49" i="1"/>
  <c r="AB49" i="1"/>
  <c r="O49" i="1"/>
  <c r="G49" i="1"/>
  <c r="AE48" i="1"/>
  <c r="AD48" i="1"/>
  <c r="AC48" i="1"/>
  <c r="AB48" i="1"/>
  <c r="O48" i="1"/>
  <c r="G48" i="1"/>
  <c r="AE47" i="1"/>
  <c r="AD47" i="1"/>
  <c r="AC47" i="1"/>
  <c r="AB47" i="1"/>
  <c r="O47" i="1"/>
  <c r="G47" i="1"/>
  <c r="D47" i="1"/>
  <c r="D46" i="1" s="1"/>
  <c r="AE46" i="1"/>
  <c r="AD46" i="1"/>
  <c r="AC46" i="1"/>
  <c r="AB46" i="1"/>
  <c r="W46" i="1"/>
  <c r="S46" i="1"/>
  <c r="O46" i="1"/>
  <c r="K46" i="1"/>
  <c r="G46" i="1"/>
  <c r="AE45" i="1"/>
  <c r="Z45" i="1"/>
  <c r="Y45" i="1"/>
  <c r="X45" i="1"/>
  <c r="V45" i="1"/>
  <c r="U45" i="1"/>
  <c r="T45" i="1"/>
  <c r="O45" i="1"/>
  <c r="G45" i="1"/>
  <c r="AE44" i="1"/>
  <c r="AD44" i="1"/>
  <c r="AC44" i="1"/>
  <c r="AB44" i="1"/>
  <c r="O44" i="1"/>
  <c r="G44" i="1"/>
  <c r="AE43" i="1"/>
  <c r="AD43" i="1"/>
  <c r="AC43" i="1"/>
  <c r="AB43" i="1"/>
  <c r="O43" i="1"/>
  <c r="G43" i="1"/>
  <c r="AE42" i="1"/>
  <c r="AD42" i="1"/>
  <c r="AC42" i="1"/>
  <c r="AB42" i="1"/>
  <c r="O42" i="1"/>
  <c r="G42" i="1"/>
  <c r="D42" i="1"/>
  <c r="D41" i="1" s="1"/>
  <c r="AE41" i="1"/>
  <c r="AD41" i="1"/>
  <c r="AC41" i="1"/>
  <c r="AB41" i="1"/>
  <c r="W41" i="1"/>
  <c r="S41" i="1"/>
  <c r="O41" i="1"/>
  <c r="K41" i="1"/>
  <c r="G41" i="1"/>
  <c r="AE40" i="1"/>
  <c r="Z40" i="1"/>
  <c r="Y40" i="1"/>
  <c r="X40" i="1"/>
  <c r="V40" i="1"/>
  <c r="U40" i="1"/>
  <c r="T40" i="1"/>
  <c r="O40" i="1"/>
  <c r="G40" i="1"/>
  <c r="AE39" i="1"/>
  <c r="AD39" i="1"/>
  <c r="AC39" i="1"/>
  <c r="AB39" i="1"/>
  <c r="O39" i="1"/>
  <c r="G39" i="1"/>
  <c r="AE38" i="1"/>
  <c r="AD38" i="1"/>
  <c r="AC38" i="1"/>
  <c r="AB38" i="1"/>
  <c r="O38" i="1"/>
  <c r="G38" i="1"/>
  <c r="AE37" i="1"/>
  <c r="AD37" i="1"/>
  <c r="AC37" i="1"/>
  <c r="AB37" i="1"/>
  <c r="O37" i="1"/>
  <c r="G37" i="1"/>
  <c r="D37" i="1"/>
  <c r="D36" i="1" s="1"/>
  <c r="AE36" i="1"/>
  <c r="AD36" i="1"/>
  <c r="AC36" i="1"/>
  <c r="AB36" i="1"/>
  <c r="W36" i="1"/>
  <c r="S36" i="1"/>
  <c r="O36" i="1"/>
  <c r="K36" i="1"/>
  <c r="G36" i="1"/>
  <c r="AE35" i="1"/>
  <c r="Z35" i="1"/>
  <c r="Y35" i="1"/>
  <c r="X35" i="1"/>
  <c r="V35" i="1"/>
  <c r="U35" i="1"/>
  <c r="T35" i="1"/>
  <c r="O35" i="1"/>
  <c r="G35" i="1"/>
  <c r="AE34" i="1"/>
  <c r="AD34" i="1"/>
  <c r="AC34" i="1"/>
  <c r="AB34" i="1"/>
  <c r="O34" i="1"/>
  <c r="G34" i="1"/>
  <c r="AE33" i="1"/>
  <c r="AD33" i="1"/>
  <c r="AC33" i="1"/>
  <c r="AB33" i="1"/>
  <c r="O33" i="1"/>
  <c r="G33" i="1"/>
  <c r="AE32" i="1"/>
  <c r="AD32" i="1"/>
  <c r="AC32" i="1"/>
  <c r="AB32" i="1"/>
  <c r="O32" i="1"/>
  <c r="G32" i="1"/>
  <c r="D32" i="1"/>
  <c r="D31" i="1" s="1"/>
  <c r="AE31" i="1"/>
  <c r="AD31" i="1"/>
  <c r="AC31" i="1"/>
  <c r="AB31" i="1"/>
  <c r="W31" i="1"/>
  <c r="S31" i="1"/>
  <c r="O31" i="1"/>
  <c r="K31" i="1"/>
  <c r="G31" i="1"/>
  <c r="AE30" i="1"/>
  <c r="Z30" i="1"/>
  <c r="Y30" i="1"/>
  <c r="X30" i="1"/>
  <c r="V30" i="1"/>
  <c r="U30" i="1"/>
  <c r="T30" i="1"/>
  <c r="O30" i="1"/>
  <c r="G30" i="1"/>
  <c r="AE29" i="1"/>
  <c r="AD29" i="1"/>
  <c r="AC29" i="1"/>
  <c r="AB29" i="1"/>
  <c r="O29" i="1"/>
  <c r="G29" i="1"/>
  <c r="AE28" i="1"/>
  <c r="AD28" i="1"/>
  <c r="AC28" i="1"/>
  <c r="AB28" i="1"/>
  <c r="O28" i="1"/>
  <c r="G28" i="1"/>
  <c r="AE27" i="1"/>
  <c r="AD27" i="1"/>
  <c r="AC27" i="1"/>
  <c r="AB27" i="1"/>
  <c r="O27" i="1"/>
  <c r="G27" i="1"/>
  <c r="D27" i="1"/>
  <c r="D26" i="1" s="1"/>
  <c r="AE26" i="1"/>
  <c r="AD26" i="1"/>
  <c r="AC26" i="1"/>
  <c r="AB26" i="1"/>
  <c r="W26" i="1"/>
  <c r="S26" i="1"/>
  <c r="O26" i="1"/>
  <c r="K26" i="1"/>
  <c r="G26" i="1"/>
  <c r="AE25" i="1"/>
  <c r="Z25" i="1"/>
  <c r="Y25" i="1"/>
  <c r="X25" i="1"/>
  <c r="V25" i="1"/>
  <c r="U25" i="1"/>
  <c r="T25" i="1"/>
  <c r="O25" i="1"/>
  <c r="G25" i="1"/>
  <c r="AE24" i="1"/>
  <c r="AD24" i="1"/>
  <c r="AC24" i="1"/>
  <c r="AB24" i="1"/>
  <c r="O24" i="1"/>
  <c r="G24" i="1"/>
  <c r="AE23" i="1"/>
  <c r="AD23" i="1"/>
  <c r="AC23" i="1"/>
  <c r="AB23" i="1"/>
  <c r="O23" i="1"/>
  <c r="G23" i="1"/>
  <c r="AE22" i="1"/>
  <c r="AD22" i="1"/>
  <c r="AC22" i="1"/>
  <c r="AB22" i="1"/>
  <c r="O22" i="1"/>
  <c r="G22" i="1"/>
  <c r="D22" i="1"/>
  <c r="D21" i="1" s="1"/>
  <c r="AE21" i="1"/>
  <c r="AD21" i="1"/>
  <c r="AC21" i="1"/>
  <c r="AB21" i="1"/>
  <c r="W21" i="1"/>
  <c r="S21" i="1"/>
  <c r="O21" i="1"/>
  <c r="K21" i="1"/>
  <c r="G21" i="1"/>
  <c r="AE20" i="1"/>
  <c r="Z20" i="1"/>
  <c r="Y20" i="1"/>
  <c r="X20" i="1"/>
  <c r="V20" i="1"/>
  <c r="U20" i="1"/>
  <c r="T20" i="1"/>
  <c r="O20" i="1"/>
  <c r="G20" i="1"/>
  <c r="AE19" i="1"/>
  <c r="AD19" i="1"/>
  <c r="AC19" i="1"/>
  <c r="AB19" i="1"/>
  <c r="O19" i="1"/>
  <c r="G19" i="1"/>
  <c r="AE18" i="1"/>
  <c r="AD18" i="1"/>
  <c r="AC18" i="1"/>
  <c r="AB18" i="1"/>
  <c r="O18" i="1"/>
  <c r="G18" i="1"/>
  <c r="AE17" i="1"/>
  <c r="AD17" i="1"/>
  <c r="AC17" i="1"/>
  <c r="AB17" i="1"/>
  <c r="O17" i="1"/>
  <c r="G17" i="1"/>
  <c r="D17" i="1"/>
  <c r="D16" i="1" s="1"/>
  <c r="AE16" i="1"/>
  <c r="AD16" i="1"/>
  <c r="AC16" i="1"/>
  <c r="AB16" i="1"/>
  <c r="W16" i="1"/>
  <c r="S16" i="1"/>
  <c r="O16" i="1"/>
  <c r="K16" i="1"/>
  <c r="G16" i="1"/>
  <c r="AJ15" i="1"/>
  <c r="AJ14" i="1" s="1"/>
  <c r="AJ13" i="1" s="1"/>
  <c r="AJ12" i="1" s="1"/>
  <c r="AJ11" i="1" s="1"/>
  <c r="AI15" i="1"/>
  <c r="AI14" i="1" s="1"/>
  <c r="AI13" i="1" s="1"/>
  <c r="AH15" i="1"/>
  <c r="AH14" i="1" s="1"/>
  <c r="AH13" i="1" s="1"/>
  <c r="AG15" i="1"/>
  <c r="AG14" i="1" s="1"/>
  <c r="AG13" i="1" s="1"/>
  <c r="AF15" i="1"/>
  <c r="AF14" i="1" s="1"/>
  <c r="AF13" i="1" s="1"/>
  <c r="Z15" i="1"/>
  <c r="Z14" i="1" s="1"/>
  <c r="Z13" i="1" s="1"/>
  <c r="Y15" i="1"/>
  <c r="Y14" i="1" s="1"/>
  <c r="Y13" i="1" s="1"/>
  <c r="X15" i="1"/>
  <c r="X14" i="1" s="1"/>
  <c r="X13" i="1" s="1"/>
  <c r="V15" i="1"/>
  <c r="V14" i="1" s="1"/>
  <c r="V13" i="1" s="1"/>
  <c r="U15" i="1"/>
  <c r="U14" i="1" s="1"/>
  <c r="U13" i="1" s="1"/>
  <c r="T15" i="1"/>
  <c r="T14" i="1" s="1"/>
  <c r="T13" i="1" s="1"/>
  <c r="R15" i="1"/>
  <c r="R14" i="1" s="1"/>
  <c r="R13" i="1" s="1"/>
  <c r="Q15" i="1"/>
  <c r="Q14" i="1" s="1"/>
  <c r="Q13" i="1" s="1"/>
  <c r="P15" i="1"/>
  <c r="P14" i="1" s="1"/>
  <c r="P13" i="1" s="1"/>
  <c r="N15" i="1"/>
  <c r="N14" i="1" s="1"/>
  <c r="N13" i="1" s="1"/>
  <c r="M15" i="1"/>
  <c r="M14" i="1" s="1"/>
  <c r="M13" i="1" s="1"/>
  <c r="L15" i="1"/>
  <c r="L14" i="1" s="1"/>
  <c r="L13" i="1" s="1"/>
  <c r="J15" i="1"/>
  <c r="J14" i="1" s="1"/>
  <c r="J13" i="1" s="1"/>
  <c r="I15" i="1"/>
  <c r="I14" i="1" s="1"/>
  <c r="I13" i="1" s="1"/>
  <c r="H15" i="1"/>
  <c r="H14" i="1" s="1"/>
  <c r="H13" i="1" s="1"/>
  <c r="F15" i="1"/>
  <c r="F14" i="1" s="1"/>
  <c r="F13" i="1" s="1"/>
  <c r="E15" i="1"/>
  <c r="E14" i="1" s="1"/>
  <c r="E13" i="1" s="1"/>
  <c r="C15" i="1"/>
  <c r="C14" i="1" s="1"/>
  <c r="C13" i="1" s="1"/>
  <c r="AA560" i="1" l="1"/>
  <c r="AC139" i="1"/>
  <c r="AD154" i="1"/>
  <c r="AD461" i="1"/>
  <c r="AC381" i="1"/>
  <c r="S386" i="1"/>
  <c r="AD421" i="1"/>
  <c r="AC386" i="1"/>
  <c r="AB186" i="1"/>
  <c r="AB144" i="1"/>
  <c r="AC55" i="1"/>
  <c r="S55" i="1"/>
  <c r="AB30" i="1"/>
  <c r="AC253" i="1"/>
  <c r="I127" i="1"/>
  <c r="I126" i="1" s="1"/>
  <c r="I12" i="1" s="1"/>
  <c r="AF429" i="1"/>
  <c r="AF428" i="1" s="1"/>
  <c r="AF427" i="1" s="1"/>
  <c r="E127" i="1"/>
  <c r="E126" i="1" s="1"/>
  <c r="AD65" i="1"/>
  <c r="U127" i="1"/>
  <c r="U126" i="1" s="1"/>
  <c r="U12" i="1" s="1"/>
  <c r="AC134" i="1"/>
  <c r="S191" i="1"/>
  <c r="S244" i="1"/>
  <c r="R247" i="1"/>
  <c r="R246" i="1" s="1"/>
  <c r="R245" i="1" s="1"/>
  <c r="X247" i="1"/>
  <c r="X246" i="1" s="1"/>
  <c r="X245" i="1" s="1"/>
  <c r="V429" i="1"/>
  <c r="V428" i="1" s="1"/>
  <c r="V427" i="1" s="1"/>
  <c r="P127" i="1"/>
  <c r="P126" i="1" s="1"/>
  <c r="P12" i="1" s="1"/>
  <c r="Z127" i="1"/>
  <c r="Z126" i="1" s="1"/>
  <c r="Z12" i="1" s="1"/>
  <c r="D166" i="1"/>
  <c r="D165" i="1" s="1"/>
  <c r="AB176" i="1"/>
  <c r="AC186" i="1"/>
  <c r="AD191" i="1"/>
  <c r="AB224" i="1"/>
  <c r="AC298" i="1"/>
  <c r="C247" i="1"/>
  <c r="C246" i="1" s="1"/>
  <c r="C245" i="1" s="1"/>
  <c r="AD396" i="1"/>
  <c r="AD405" i="1"/>
  <c r="K430" i="1"/>
  <c r="D436" i="1"/>
  <c r="D430" i="1" s="1"/>
  <c r="AD440" i="1"/>
  <c r="S214" i="1"/>
  <c r="D269" i="1"/>
  <c r="N429" i="1"/>
  <c r="N428" i="1" s="1"/>
  <c r="N427" i="1" s="1"/>
  <c r="T429" i="1"/>
  <c r="T428" i="1" s="1"/>
  <c r="T427" i="1" s="1"/>
  <c r="Y429" i="1"/>
  <c r="Y428" i="1" s="1"/>
  <c r="Y427" i="1" s="1"/>
  <c r="X127" i="1"/>
  <c r="X126" i="1" s="1"/>
  <c r="X12" i="1" s="1"/>
  <c r="AH127" i="1"/>
  <c r="AH126" i="1" s="1"/>
  <c r="AH12" i="1" s="1"/>
  <c r="AD205" i="1"/>
  <c r="AC288" i="1"/>
  <c r="AD298" i="1"/>
  <c r="AC308" i="1"/>
  <c r="V247" i="1"/>
  <c r="V246" i="1" s="1"/>
  <c r="V245" i="1" s="1"/>
  <c r="E247" i="1"/>
  <c r="E246" i="1" s="1"/>
  <c r="E245" i="1" s="1"/>
  <c r="S341" i="1"/>
  <c r="AC341" i="1"/>
  <c r="AD351" i="1"/>
  <c r="AB371" i="1"/>
  <c r="AD426" i="1"/>
  <c r="P429" i="1"/>
  <c r="P428" i="1" s="1"/>
  <c r="P427" i="1" s="1"/>
  <c r="Z429" i="1"/>
  <c r="Z428" i="1" s="1"/>
  <c r="Z427" i="1" s="1"/>
  <c r="AI429" i="1"/>
  <c r="AI428" i="1" s="1"/>
  <c r="AI427" i="1" s="1"/>
  <c r="AA525" i="1"/>
  <c r="AD60" i="1"/>
  <c r="AB70" i="1"/>
  <c r="AC120" i="1"/>
  <c r="C127" i="1"/>
  <c r="C126" i="1" s="1"/>
  <c r="Y127" i="1"/>
  <c r="Y126" i="1" s="1"/>
  <c r="Y12" i="1" s="1"/>
  <c r="AB159" i="1"/>
  <c r="Q127" i="1"/>
  <c r="Q126" i="1" s="1"/>
  <c r="Q12" i="1" s="1"/>
  <c r="V127" i="1"/>
  <c r="V126" i="1" s="1"/>
  <c r="AD171" i="1"/>
  <c r="W191" i="1"/>
  <c r="W244" i="1"/>
  <c r="AC273" i="1"/>
  <c r="AD456" i="1"/>
  <c r="S125" i="1"/>
  <c r="AD134" i="1"/>
  <c r="W239" i="1"/>
  <c r="D264" i="1"/>
  <c r="W330" i="1"/>
  <c r="AC405" i="1"/>
  <c r="W450" i="1"/>
  <c r="O456" i="1"/>
  <c r="T461" i="1"/>
  <c r="AB461" i="1" s="1"/>
  <c r="AA545" i="1"/>
  <c r="AC96" i="1"/>
  <c r="AA96" i="1" s="1"/>
  <c r="W105" i="1"/>
  <c r="S120" i="1"/>
  <c r="AD130" i="1"/>
  <c r="AD129" i="1" s="1"/>
  <c r="AD128" i="1" s="1"/>
  <c r="S239" i="1"/>
  <c r="AI247" i="1"/>
  <c r="AI246" i="1" s="1"/>
  <c r="AI245" i="1" s="1"/>
  <c r="S253" i="1"/>
  <c r="AB268" i="1"/>
  <c r="AD273" i="1"/>
  <c r="AD308" i="1"/>
  <c r="AC313" i="1"/>
  <c r="D326" i="1"/>
  <c r="D325" i="1" s="1"/>
  <c r="S330" i="1"/>
  <c r="AC346" i="1"/>
  <c r="AB361" i="1"/>
  <c r="AD371" i="1"/>
  <c r="W421" i="1"/>
  <c r="S440" i="1"/>
  <c r="AC457" i="1"/>
  <c r="AC456" i="1" s="1"/>
  <c r="AB20" i="1"/>
  <c r="AD25" i="1"/>
  <c r="AB80" i="1"/>
  <c r="S90" i="1"/>
  <c r="AC90" i="1"/>
  <c r="AD100" i="1"/>
  <c r="S105" i="1"/>
  <c r="W110" i="1"/>
  <c r="W214" i="1"/>
  <c r="S219" i="1"/>
  <c r="AD263" i="1"/>
  <c r="Z247" i="1"/>
  <c r="Z246" i="1" s="1"/>
  <c r="Z245" i="1" s="1"/>
  <c r="AH247" i="1"/>
  <c r="AH246" i="1" s="1"/>
  <c r="AH245" i="1" s="1"/>
  <c r="AC336" i="1"/>
  <c r="AC351" i="1"/>
  <c r="AC361" i="1"/>
  <c r="AE372" i="1"/>
  <c r="AD376" i="1"/>
  <c r="AD416" i="1"/>
  <c r="S421" i="1"/>
  <c r="AC445" i="1"/>
  <c r="M456" i="1"/>
  <c r="M429" i="1" s="1"/>
  <c r="M428" i="1" s="1"/>
  <c r="M427" i="1" s="1"/>
  <c r="AA520" i="1"/>
  <c r="AA540" i="1"/>
  <c r="AA530" i="1"/>
  <c r="V12" i="1"/>
  <c r="M248" i="1"/>
  <c r="M247" i="1" s="1"/>
  <c r="M246" i="1" s="1"/>
  <c r="M245" i="1" s="1"/>
  <c r="U247" i="1"/>
  <c r="U246" i="1" s="1"/>
  <c r="U245" i="1" s="1"/>
  <c r="AD253" i="1"/>
  <c r="AD278" i="1"/>
  <c r="AC293" i="1"/>
  <c r="AB313" i="1"/>
  <c r="AD318" i="1"/>
  <c r="AB336" i="1"/>
  <c r="AE337" i="1"/>
  <c r="AD341" i="1"/>
  <c r="AB346" i="1"/>
  <c r="AE347" i="1"/>
  <c r="W376" i="1"/>
  <c r="AB381" i="1"/>
  <c r="W406" i="1"/>
  <c r="W400" i="1" s="1"/>
  <c r="W399" i="1" s="1"/>
  <c r="W398" i="1" s="1"/>
  <c r="W397" i="1" s="1"/>
  <c r="W430" i="1"/>
  <c r="AB445" i="1"/>
  <c r="S450" i="1"/>
  <c r="U461" i="1"/>
  <c r="S154" i="1"/>
  <c r="AB50" i="1"/>
  <c r="AB60" i="1"/>
  <c r="S95" i="1"/>
  <c r="AC95" i="1"/>
  <c r="J129" i="1"/>
  <c r="J128" i="1" s="1"/>
  <c r="J127" i="1" s="1"/>
  <c r="J126" i="1" s="1"/>
  <c r="J12" i="1" s="1"/>
  <c r="AB130" i="1"/>
  <c r="AB129" i="1" s="1"/>
  <c r="AB128" i="1" s="1"/>
  <c r="K130" i="1"/>
  <c r="K129" i="1" s="1"/>
  <c r="K128" i="1" s="1"/>
  <c r="K127" i="1" s="1"/>
  <c r="K126" i="1" s="1"/>
  <c r="AD139" i="1"/>
  <c r="AB149" i="1"/>
  <c r="AC159" i="1"/>
  <c r="AD159" i="1"/>
  <c r="F127" i="1"/>
  <c r="F126" i="1" s="1"/>
  <c r="F12" i="1" s="1"/>
  <c r="N127" i="1"/>
  <c r="N126" i="1" s="1"/>
  <c r="N12" i="1" s="1"/>
  <c r="AB171" i="1"/>
  <c r="S258" i="1"/>
  <c r="AC258" i="1"/>
  <c r="AD288" i="1"/>
  <c r="AB318" i="1"/>
  <c r="AB324" i="1"/>
  <c r="S356" i="1"/>
  <c r="S391" i="1"/>
  <c r="AC391" i="1"/>
  <c r="S411" i="1"/>
  <c r="W416" i="1"/>
  <c r="S426" i="1"/>
  <c r="S455" i="1"/>
  <c r="F247" i="1"/>
  <c r="F246" i="1" s="1"/>
  <c r="F245" i="1" s="1"/>
  <c r="E12" i="1"/>
  <c r="S129" i="1"/>
  <c r="S128" i="1" s="1"/>
  <c r="AD176" i="1"/>
  <c r="AD20" i="1"/>
  <c r="AB40" i="1"/>
  <c r="S50" i="1"/>
  <c r="AC50" i="1"/>
  <c r="AB90" i="1"/>
  <c r="S115" i="1"/>
  <c r="R127" i="1"/>
  <c r="R126" i="1" s="1"/>
  <c r="R12" i="1" s="1"/>
  <c r="AG129" i="1"/>
  <c r="AG128" i="1" s="1"/>
  <c r="AG127" i="1" s="1"/>
  <c r="AG126" i="1" s="1"/>
  <c r="AG12" i="1" s="1"/>
  <c r="S144" i="1"/>
  <c r="AD144" i="1"/>
  <c r="AC149" i="1"/>
  <c r="AB154" i="1"/>
  <c r="AD164" i="1"/>
  <c r="S171" i="1"/>
  <c r="AD181" i="1"/>
  <c r="AB205" i="1"/>
  <c r="AD224" i="1"/>
  <c r="AB229" i="1"/>
  <c r="W234" i="1"/>
  <c r="I248" i="1"/>
  <c r="I247" i="1" s="1"/>
  <c r="I246" i="1" s="1"/>
  <c r="I245" i="1" s="1"/>
  <c r="AD258" i="1"/>
  <c r="AD268" i="1"/>
  <c r="AE281" i="1"/>
  <c r="AC303" i="1"/>
  <c r="T247" i="1"/>
  <c r="T246" i="1" s="1"/>
  <c r="T245" i="1" s="1"/>
  <c r="AC324" i="1"/>
  <c r="J247" i="1"/>
  <c r="J246" i="1" s="1"/>
  <c r="J245" i="1" s="1"/>
  <c r="S331" i="1"/>
  <c r="S248" i="1" s="1"/>
  <c r="S247" i="1" s="1"/>
  <c r="S246" i="1" s="1"/>
  <c r="S245" i="1" s="1"/>
  <c r="AB341" i="1"/>
  <c r="S361" i="1"/>
  <c r="AD366" i="1"/>
  <c r="AD391" i="1"/>
  <c r="AD411" i="1"/>
  <c r="S416" i="1"/>
  <c r="AC416" i="1"/>
  <c r="J429" i="1"/>
  <c r="J428" i="1" s="1"/>
  <c r="J427" i="1" s="1"/>
  <c r="S435" i="1"/>
  <c r="AC435" i="1"/>
  <c r="S430" i="1"/>
  <c r="AB455" i="1"/>
  <c r="I429" i="1"/>
  <c r="I428" i="1" s="1"/>
  <c r="I427" i="1" s="1"/>
  <c r="AA422" i="1"/>
  <c r="AA270" i="1"/>
  <c r="AA250" i="1"/>
  <c r="AA256" i="1"/>
  <c r="AA259" i="1"/>
  <c r="AA43" i="1"/>
  <c r="AC166" i="1"/>
  <c r="AC165" i="1" s="1"/>
  <c r="AA140" i="1"/>
  <c r="AA157" i="1"/>
  <c r="AA147" i="1"/>
  <c r="AA269" i="1"/>
  <c r="AB406" i="1"/>
  <c r="AB400" i="1" s="1"/>
  <c r="AB399" i="1" s="1"/>
  <c r="AB398" i="1" s="1"/>
  <c r="AB397" i="1" s="1"/>
  <c r="AA99" i="1"/>
  <c r="O129" i="1"/>
  <c r="O128" i="1" s="1"/>
  <c r="AA38" i="1"/>
  <c r="AA41" i="1"/>
  <c r="AA69" i="1"/>
  <c r="AA73" i="1"/>
  <c r="O166" i="1"/>
  <c r="O165" i="1" s="1"/>
  <c r="AA192" i="1"/>
  <c r="AA221" i="1"/>
  <c r="AA223" i="1"/>
  <c r="AA265" i="1"/>
  <c r="AA272" i="1"/>
  <c r="AA322" i="1"/>
  <c r="AA18" i="1"/>
  <c r="AA22" i="1"/>
  <c r="AA53" i="1"/>
  <c r="AA63" i="1"/>
  <c r="AA141" i="1"/>
  <c r="AA261" i="1"/>
  <c r="AA344" i="1"/>
  <c r="AA395" i="1"/>
  <c r="AD406" i="1"/>
  <c r="AA441" i="1"/>
  <c r="AA447" i="1"/>
  <c r="AA449" i="1"/>
  <c r="AE15" i="1"/>
  <c r="AE14" i="1" s="1"/>
  <c r="AE13" i="1" s="1"/>
  <c r="AD15" i="1"/>
  <c r="AD14" i="1" s="1"/>
  <c r="AD13" i="1" s="1"/>
  <c r="AA180" i="1"/>
  <c r="AA365" i="1"/>
  <c r="AA379" i="1"/>
  <c r="G430" i="1"/>
  <c r="AD430" i="1"/>
  <c r="AA463" i="1"/>
  <c r="AA29" i="1"/>
  <c r="AA33" i="1"/>
  <c r="AA83" i="1"/>
  <c r="AA93" i="1"/>
  <c r="AA97" i="1"/>
  <c r="C12" i="1"/>
  <c r="AA146" i="1"/>
  <c r="AA161" i="1"/>
  <c r="AA162" i="1"/>
  <c r="AA220" i="1"/>
  <c r="AA280" i="1"/>
  <c r="AA285" i="1"/>
  <c r="AA287" i="1"/>
  <c r="AA299" i="1"/>
  <c r="AA305" i="1"/>
  <c r="AA307" i="1"/>
  <c r="AA311" i="1"/>
  <c r="AA314" i="1"/>
  <c r="AA339" i="1"/>
  <c r="AA343" i="1"/>
  <c r="AA362" i="1"/>
  <c r="AA372" i="1"/>
  <c r="AA374" i="1"/>
  <c r="AA377" i="1"/>
  <c r="AD400" i="1"/>
  <c r="AD399" i="1" s="1"/>
  <c r="AD398" i="1" s="1"/>
  <c r="AD397" i="1" s="1"/>
  <c r="AA439" i="1"/>
  <c r="AA446" i="1"/>
  <c r="AA78" i="1"/>
  <c r="AA184" i="1"/>
  <c r="AA277" i="1"/>
  <c r="AA284" i="1"/>
  <c r="AA329" i="1"/>
  <c r="AA367" i="1"/>
  <c r="AA368" i="1"/>
  <c r="AA385" i="1"/>
  <c r="AA423" i="1"/>
  <c r="AE456" i="1"/>
  <c r="AA151" i="1"/>
  <c r="AA170" i="1"/>
  <c r="AA242" i="1"/>
  <c r="AA243" i="1"/>
  <c r="AA290" i="1"/>
  <c r="AA304" i="1"/>
  <c r="AA337" i="1"/>
  <c r="AA338" i="1"/>
  <c r="AA390" i="1"/>
  <c r="AA23" i="1"/>
  <c r="AA68" i="1"/>
  <c r="AA74" i="1"/>
  <c r="AA88" i="1"/>
  <c r="AA117" i="1"/>
  <c r="AA150" i="1"/>
  <c r="AA174" i="1"/>
  <c r="AA183" i="1"/>
  <c r="K209" i="1"/>
  <c r="K208" i="1" s="1"/>
  <c r="K207" i="1" s="1"/>
  <c r="K206" i="1" s="1"/>
  <c r="AD209" i="1"/>
  <c r="AD208" i="1" s="1"/>
  <c r="AD207" i="1" s="1"/>
  <c r="AD206" i="1" s="1"/>
  <c r="AA217" i="1"/>
  <c r="AA237" i="1"/>
  <c r="AA238" i="1"/>
  <c r="AA251" i="1"/>
  <c r="AA255" i="1"/>
  <c r="AA275" i="1"/>
  <c r="AA289" i="1"/>
  <c r="AA295" i="1"/>
  <c r="AA297" i="1"/>
  <c r="AA327" i="1"/>
  <c r="AA333" i="1"/>
  <c r="AA350" i="1"/>
  <c r="AA353" i="1"/>
  <c r="AA373" i="1"/>
  <c r="AA402" i="1"/>
  <c r="AA404" i="1"/>
  <c r="G406" i="1"/>
  <c r="G400" i="1" s="1"/>
  <c r="G399" i="1" s="1"/>
  <c r="G398" i="1" s="1"/>
  <c r="G397" i="1" s="1"/>
  <c r="AA413" i="1"/>
  <c r="AA417" i="1"/>
  <c r="AA420" i="1"/>
  <c r="AA451" i="1"/>
  <c r="AA454" i="1"/>
  <c r="AA28" i="1"/>
  <c r="AA34" i="1"/>
  <c r="AA48" i="1"/>
  <c r="AA58" i="1"/>
  <c r="AA62" i="1"/>
  <c r="AA101" i="1"/>
  <c r="AA109" i="1"/>
  <c r="AA133" i="1"/>
  <c r="AA137" i="1"/>
  <c r="AA160" i="1"/>
  <c r="AA189" i="1"/>
  <c r="AA193" i="1"/>
  <c r="AA195" i="1"/>
  <c r="AA201" i="1"/>
  <c r="AA200" i="1" s="1"/>
  <c r="AA199" i="1" s="1"/>
  <c r="AA198" i="1" s="1"/>
  <c r="AA197" i="1" s="1"/>
  <c r="AA216" i="1"/>
  <c r="AA218" i="1"/>
  <c r="AA225" i="1"/>
  <c r="AA228" i="1"/>
  <c r="AA232" i="1"/>
  <c r="AA262" i="1"/>
  <c r="AA294" i="1"/>
  <c r="AA300" i="1"/>
  <c r="AA315" i="1"/>
  <c r="AA317" i="1"/>
  <c r="AA332" i="1"/>
  <c r="AA334" i="1"/>
  <c r="AA363" i="1"/>
  <c r="AA380" i="1"/>
  <c r="AA382" i="1"/>
  <c r="AA384" i="1"/>
  <c r="AA401" i="1"/>
  <c r="AA412" i="1"/>
  <c r="AA438" i="1"/>
  <c r="AA442" i="1"/>
  <c r="K456" i="1"/>
  <c r="AA464" i="1"/>
  <c r="AA465" i="1"/>
  <c r="AA535" i="1"/>
  <c r="AA505" i="1"/>
  <c r="AB411" i="1"/>
  <c r="W411" i="1"/>
  <c r="AA19" i="1"/>
  <c r="AA24" i="1"/>
  <c r="AA31" i="1"/>
  <c r="S40" i="1"/>
  <c r="AC40" i="1"/>
  <c r="S45" i="1"/>
  <c r="AC45" i="1"/>
  <c r="AD50" i="1"/>
  <c r="AA52" i="1"/>
  <c r="AD55" i="1"/>
  <c r="AA59" i="1"/>
  <c r="AA64" i="1"/>
  <c r="S80" i="1"/>
  <c r="AC80" i="1"/>
  <c r="S85" i="1"/>
  <c r="AC85" i="1"/>
  <c r="AD90" i="1"/>
  <c r="AA92" i="1"/>
  <c r="AD95" i="1"/>
  <c r="K15" i="1"/>
  <c r="K14" i="1" s="1"/>
  <c r="K13" i="1" s="1"/>
  <c r="AA104" i="1"/>
  <c r="AB115" i="1"/>
  <c r="W115" i="1"/>
  <c r="L127" i="1"/>
  <c r="L126" i="1" s="1"/>
  <c r="L12" i="1" s="1"/>
  <c r="D225" i="1"/>
  <c r="AC279" i="1"/>
  <c r="W15" i="1"/>
  <c r="W14" i="1" s="1"/>
  <c r="W13" i="1" s="1"/>
  <c r="AD105" i="1"/>
  <c r="AA16" i="1"/>
  <c r="S30" i="1"/>
  <c r="AC30" i="1"/>
  <c r="S35" i="1"/>
  <c r="AC35" i="1"/>
  <c r="AD40" i="1"/>
  <c r="AD45" i="1"/>
  <c r="AA49" i="1"/>
  <c r="AA54" i="1"/>
  <c r="S70" i="1"/>
  <c r="AC70" i="1"/>
  <c r="S75" i="1"/>
  <c r="AC75" i="1"/>
  <c r="AD80" i="1"/>
  <c r="AA82" i="1"/>
  <c r="AD85" i="1"/>
  <c r="AA89" i="1"/>
  <c r="AA94" i="1"/>
  <c r="O15" i="1"/>
  <c r="O14" i="1" s="1"/>
  <c r="O13" i="1" s="1"/>
  <c r="AA98" i="1"/>
  <c r="AB100" i="1"/>
  <c r="AB105" i="1"/>
  <c r="AA107" i="1"/>
  <c r="AA119" i="1"/>
  <c r="AC125" i="1"/>
  <c r="W125" i="1"/>
  <c r="AA132" i="1"/>
  <c r="S209" i="1"/>
  <c r="S208" i="1" s="1"/>
  <c r="S207" i="1" s="1"/>
  <c r="S206" i="1" s="1"/>
  <c r="AB219" i="1"/>
  <c r="W219" i="1"/>
  <c r="AC356" i="1"/>
  <c r="W356" i="1"/>
  <c r="G15" i="1"/>
  <c r="G14" i="1" s="1"/>
  <c r="G13" i="1" s="1"/>
  <c r="S20" i="1"/>
  <c r="AC20" i="1"/>
  <c r="S25" i="1"/>
  <c r="AC25" i="1"/>
  <c r="AD30" i="1"/>
  <c r="AD35" i="1"/>
  <c r="AA39" i="1"/>
  <c r="AA44" i="1"/>
  <c r="S60" i="1"/>
  <c r="AC60" i="1"/>
  <c r="S65" i="1"/>
  <c r="AC65" i="1"/>
  <c r="AD70" i="1"/>
  <c r="AA72" i="1"/>
  <c r="AD75" i="1"/>
  <c r="AA79" i="1"/>
  <c r="AA84" i="1"/>
  <c r="S100" i="1"/>
  <c r="AC100" i="1"/>
  <c r="AC105" i="1"/>
  <c r="T127" i="1"/>
  <c r="T126" i="1" s="1"/>
  <c r="T12" i="1" s="1"/>
  <c r="M129" i="1"/>
  <c r="M128" i="1" s="1"/>
  <c r="M127" i="1" s="1"/>
  <c r="M126" i="1" s="1"/>
  <c r="M12" i="1" s="1"/>
  <c r="AA204" i="1"/>
  <c r="S263" i="1"/>
  <c r="AB263" i="1"/>
  <c r="Y247" i="1"/>
  <c r="Y246" i="1" s="1"/>
  <c r="Y245" i="1" s="1"/>
  <c r="AC115" i="1"/>
  <c r="AD120" i="1"/>
  <c r="AA121" i="1"/>
  <c r="AD125" i="1"/>
  <c r="AA131" i="1"/>
  <c r="AB134" i="1"/>
  <c r="AA136" i="1"/>
  <c r="AB139" i="1"/>
  <c r="AA145" i="1"/>
  <c r="AA152" i="1"/>
  <c r="S164" i="1"/>
  <c r="AC171" i="1"/>
  <c r="AA173" i="1"/>
  <c r="AA177" i="1"/>
  <c r="AA182" i="1"/>
  <c r="AA190" i="1"/>
  <c r="AB196" i="1"/>
  <c r="AA203" i="1"/>
  <c r="AA212" i="1"/>
  <c r="AB214" i="1"/>
  <c r="AC219" i="1"/>
  <c r="D220" i="1"/>
  <c r="AA236" i="1"/>
  <c r="AB239" i="1"/>
  <c r="AA241" i="1"/>
  <c r="AB244" i="1"/>
  <c r="D259" i="1"/>
  <c r="AB288" i="1"/>
  <c r="AB293" i="1"/>
  <c r="AB298" i="1"/>
  <c r="AA298" i="1" s="1"/>
  <c r="AB303" i="1"/>
  <c r="AB308" i="1"/>
  <c r="AA323" i="1"/>
  <c r="D331" i="1"/>
  <c r="AB440" i="1"/>
  <c r="W440" i="1"/>
  <c r="AC460" i="1"/>
  <c r="AA460" i="1" s="1"/>
  <c r="AA555" i="1"/>
  <c r="AC515" i="1"/>
  <c r="AA515" i="1" s="1"/>
  <c r="W515" i="1"/>
  <c r="S110" i="1"/>
  <c r="AC110" i="1"/>
  <c r="AA111" i="1"/>
  <c r="AD115" i="1"/>
  <c r="AA124" i="1"/>
  <c r="AE129" i="1"/>
  <c r="AE128" i="1" s="1"/>
  <c r="AA135" i="1"/>
  <c r="S139" i="1"/>
  <c r="AA156" i="1"/>
  <c r="D129" i="1"/>
  <c r="D128" i="1" s="1"/>
  <c r="D127" i="1" s="1"/>
  <c r="D126" i="1" s="1"/>
  <c r="AD166" i="1"/>
  <c r="AD165" i="1" s="1"/>
  <c r="W181" i="1"/>
  <c r="AB191" i="1"/>
  <c r="AA194" i="1"/>
  <c r="AA211" i="1"/>
  <c r="AA213" i="1"/>
  <c r="AC214" i="1"/>
  <c r="AD219" i="1"/>
  <c r="AA226" i="1"/>
  <c r="W229" i="1"/>
  <c r="W209" i="1"/>
  <c r="W208" i="1" s="1"/>
  <c r="W207" i="1" s="1"/>
  <c r="W206" i="1" s="1"/>
  <c r="S234" i="1"/>
  <c r="AA235" i="1"/>
  <c r="AC239" i="1"/>
  <c r="AA240" i="1"/>
  <c r="AC244" i="1"/>
  <c r="AA249" i="1"/>
  <c r="AA252" i="1"/>
  <c r="AA254" i="1"/>
  <c r="AA257" i="1"/>
  <c r="AA266" i="1"/>
  <c r="AC274" i="1"/>
  <c r="AA274" i="1" s="1"/>
  <c r="W278" i="1"/>
  <c r="AA286" i="1"/>
  <c r="S288" i="1"/>
  <c r="AA291" i="1"/>
  <c r="AA296" i="1"/>
  <c r="AA301" i="1"/>
  <c r="S303" i="1"/>
  <c r="AA306" i="1"/>
  <c r="S308" i="1"/>
  <c r="AA310" i="1"/>
  <c r="AE352" i="1"/>
  <c r="AC352" i="1"/>
  <c r="AA352" i="1" s="1"/>
  <c r="AG331" i="1"/>
  <c r="AG248" i="1" s="1"/>
  <c r="AG247" i="1" s="1"/>
  <c r="AG246" i="1" s="1"/>
  <c r="AG245" i="1" s="1"/>
  <c r="AE357" i="1"/>
  <c r="AC357" i="1"/>
  <c r="AA357" i="1" s="1"/>
  <c r="AD361" i="1"/>
  <c r="AB426" i="1"/>
  <c r="W426" i="1"/>
  <c r="AD110" i="1"/>
  <c r="AA114" i="1"/>
  <c r="AA118" i="1"/>
  <c r="AB120" i="1"/>
  <c r="AB125" i="1"/>
  <c r="AI12" i="1"/>
  <c r="AC130" i="1"/>
  <c r="AC129" i="1" s="1"/>
  <c r="AC128" i="1" s="1"/>
  <c r="G129" i="1"/>
  <c r="G128" i="1" s="1"/>
  <c r="G127" i="1" s="1"/>
  <c r="G126" i="1" s="1"/>
  <c r="W129" i="1"/>
  <c r="W128" i="1" s="1"/>
  <c r="AA142" i="1"/>
  <c r="AA148" i="1"/>
  <c r="AD149" i="1"/>
  <c r="AA155" i="1"/>
  <c r="AB164" i="1"/>
  <c r="AA167" i="1"/>
  <c r="AE166" i="1"/>
  <c r="AE165" i="1" s="1"/>
  <c r="S181" i="1"/>
  <c r="AC181" i="1"/>
  <c r="AA185" i="1"/>
  <c r="AD186" i="1"/>
  <c r="AA188" i="1"/>
  <c r="AC191" i="1"/>
  <c r="AD196" i="1"/>
  <c r="AA202" i="1"/>
  <c r="M209" i="1"/>
  <c r="M208" i="1" s="1"/>
  <c r="M207" i="1" s="1"/>
  <c r="M206" i="1" s="1"/>
  <c r="AC210" i="1"/>
  <c r="AA210" i="1" s="1"/>
  <c r="D209" i="1"/>
  <c r="D208" i="1" s="1"/>
  <c r="D207" i="1" s="1"/>
  <c r="D206" i="1" s="1"/>
  <c r="AD214" i="1"/>
  <c r="AA222" i="1"/>
  <c r="AC224" i="1"/>
  <c r="AA227" i="1"/>
  <c r="AD229" i="1"/>
  <c r="AA231" i="1"/>
  <c r="AD234" i="1"/>
  <c r="AD239" i="1"/>
  <c r="AD244" i="1"/>
  <c r="AB253" i="1"/>
  <c r="AB258" i="1"/>
  <c r="W263" i="1"/>
  <c r="AC268" i="1"/>
  <c r="AA271" i="1"/>
  <c r="AB273" i="1"/>
  <c r="S278" i="1"/>
  <c r="AC278" i="1"/>
  <c r="AF279" i="1"/>
  <c r="AD283" i="1"/>
  <c r="AD293" i="1"/>
  <c r="AD303" i="1"/>
  <c r="AA309" i="1"/>
  <c r="W435" i="1"/>
  <c r="AA452" i="1"/>
  <c r="AB330" i="1"/>
  <c r="N247" i="1"/>
  <c r="N246" i="1" s="1"/>
  <c r="N245" i="1" s="1"/>
  <c r="AA342" i="1"/>
  <c r="AD356" i="1"/>
  <c r="AA358" i="1"/>
  <c r="AA360" i="1"/>
  <c r="AA393" i="1"/>
  <c r="AC411" i="1"/>
  <c r="S406" i="1"/>
  <c r="S400" i="1" s="1"/>
  <c r="S399" i="1" s="1"/>
  <c r="S398" i="1" s="1"/>
  <c r="S397" i="1" s="1"/>
  <c r="AB421" i="1"/>
  <c r="AC426" i="1"/>
  <c r="C429" i="1"/>
  <c r="C428" i="1" s="1"/>
  <c r="C427" i="1" s="1"/>
  <c r="AD435" i="1"/>
  <c r="O430" i="1"/>
  <c r="AC440" i="1"/>
  <c r="AB450" i="1"/>
  <c r="AA453" i="1"/>
  <c r="AC455" i="1"/>
  <c r="AA462" i="1"/>
  <c r="W466" i="1"/>
  <c r="AA510" i="1"/>
  <c r="AA316" i="1"/>
  <c r="AC318" i="1"/>
  <c r="Q247" i="1"/>
  <c r="Q246" i="1" s="1"/>
  <c r="Q245" i="1" s="1"/>
  <c r="H247" i="1"/>
  <c r="H246" i="1" s="1"/>
  <c r="H245" i="1" s="1"/>
  <c r="L247" i="1"/>
  <c r="L246" i="1" s="1"/>
  <c r="L245" i="1" s="1"/>
  <c r="P247" i="1"/>
  <c r="P246" i="1" s="1"/>
  <c r="P245" i="1" s="1"/>
  <c r="AA328" i="1"/>
  <c r="AC330" i="1"/>
  <c r="W336" i="1"/>
  <c r="G331" i="1"/>
  <c r="W331" i="1"/>
  <c r="W248" i="1" s="1"/>
  <c r="W247" i="1" s="1"/>
  <c r="W246" i="1" s="1"/>
  <c r="W245" i="1" s="1"/>
  <c r="AA349" i="1"/>
  <c r="AA355" i="1"/>
  <c r="AA359" i="1"/>
  <c r="AA370" i="1"/>
  <c r="AA375" i="1"/>
  <c r="W381" i="1"/>
  <c r="AD386" i="1"/>
  <c r="AA388" i="1"/>
  <c r="AA392" i="1"/>
  <c r="AA394" i="1"/>
  <c r="AA403" i="1"/>
  <c r="AB405" i="1"/>
  <c r="AG406" i="1"/>
  <c r="AG400" i="1" s="1"/>
  <c r="AG399" i="1" s="1"/>
  <c r="AG398" i="1" s="1"/>
  <c r="AG397" i="1" s="1"/>
  <c r="D406" i="1"/>
  <c r="AA408" i="1"/>
  <c r="AC421" i="1"/>
  <c r="AA425" i="1"/>
  <c r="R429" i="1"/>
  <c r="R428" i="1" s="1"/>
  <c r="R427" i="1" s="1"/>
  <c r="AH429" i="1"/>
  <c r="AH428" i="1" s="1"/>
  <c r="AH427" i="1" s="1"/>
  <c r="AA434" i="1"/>
  <c r="AE430" i="1"/>
  <c r="AA448" i="1"/>
  <c r="AC450" i="1"/>
  <c r="W455" i="1"/>
  <c r="U429" i="1"/>
  <c r="U428" i="1" s="1"/>
  <c r="U427" i="1" s="1"/>
  <c r="G457" i="1"/>
  <c r="G456" i="1" s="1"/>
  <c r="AA459" i="1"/>
  <c r="AC466" i="1"/>
  <c r="AA550" i="1"/>
  <c r="AD313" i="1"/>
  <c r="AA321" i="1"/>
  <c r="AD324" i="1"/>
  <c r="AD330" i="1"/>
  <c r="S336" i="1"/>
  <c r="AA340" i="1"/>
  <c r="S346" i="1"/>
  <c r="AA348" i="1"/>
  <c r="AA354" i="1"/>
  <c r="AB356" i="1"/>
  <c r="W361" i="1"/>
  <c r="S366" i="1"/>
  <c r="AC366" i="1"/>
  <c r="AA369" i="1"/>
  <c r="S371" i="1"/>
  <c r="AC371" i="1"/>
  <c r="AB376" i="1"/>
  <c r="S381" i="1"/>
  <c r="AD381" i="1"/>
  <c r="AA383" i="1"/>
  <c r="AA387" i="1"/>
  <c r="AA389" i="1"/>
  <c r="S396" i="1"/>
  <c r="AC396" i="1"/>
  <c r="O406" i="1"/>
  <c r="O400" i="1" s="1"/>
  <c r="O399" i="1" s="1"/>
  <c r="O398" i="1" s="1"/>
  <c r="O397" i="1" s="1"/>
  <c r="AC407" i="1"/>
  <c r="AC406" i="1" s="1"/>
  <c r="AC400" i="1" s="1"/>
  <c r="AC399" i="1" s="1"/>
  <c r="AC398" i="1" s="1"/>
  <c r="AC397" i="1" s="1"/>
  <c r="AA410" i="1"/>
  <c r="K406" i="1"/>
  <c r="K400" i="1" s="1"/>
  <c r="K399" i="1" s="1"/>
  <c r="K398" i="1" s="1"/>
  <c r="K397" i="1" s="1"/>
  <c r="AE406" i="1"/>
  <c r="AE400" i="1" s="1"/>
  <c r="AE399" i="1" s="1"/>
  <c r="AE398" i="1" s="1"/>
  <c r="AE397" i="1" s="1"/>
  <c r="AB416" i="1"/>
  <c r="AA418" i="1"/>
  <c r="AB435" i="1"/>
  <c r="AA437" i="1"/>
  <c r="S445" i="1"/>
  <c r="Q429" i="1"/>
  <c r="Q428" i="1" s="1"/>
  <c r="Q427" i="1" s="1"/>
  <c r="AG429" i="1"/>
  <c r="AG428" i="1" s="1"/>
  <c r="AG427" i="1" s="1"/>
  <c r="AA458" i="1"/>
  <c r="W456" i="1"/>
  <c r="AD466" i="1"/>
  <c r="AB110" i="1"/>
  <c r="W20" i="1"/>
  <c r="AA21" i="1"/>
  <c r="W30" i="1"/>
  <c r="AA32" i="1"/>
  <c r="W40" i="1"/>
  <c r="AA42" i="1"/>
  <c r="W50" i="1"/>
  <c r="AA51" i="1"/>
  <c r="W60" i="1"/>
  <c r="AA61" i="1"/>
  <c r="W70" i="1"/>
  <c r="AA71" i="1"/>
  <c r="W80" i="1"/>
  <c r="AA81" i="1"/>
  <c r="W90" i="1"/>
  <c r="AA91" i="1"/>
  <c r="W100" i="1"/>
  <c r="AA102" i="1"/>
  <c r="AA106" i="1"/>
  <c r="AA113" i="1"/>
  <c r="W120" i="1"/>
  <c r="AA122" i="1"/>
  <c r="W154" i="1"/>
  <c r="AC154" i="1"/>
  <c r="AA158" i="1"/>
  <c r="AA172" i="1"/>
  <c r="W176" i="1"/>
  <c r="AC176" i="1"/>
  <c r="S205" i="1"/>
  <c r="AC205" i="1"/>
  <c r="S229" i="1"/>
  <c r="AC229" i="1"/>
  <c r="AB166" i="1"/>
  <c r="AB165" i="1" s="1"/>
  <c r="AA27" i="1"/>
  <c r="AB35" i="1"/>
  <c r="AA77" i="1"/>
  <c r="AB85" i="1"/>
  <c r="AA87" i="1"/>
  <c r="AB95" i="1"/>
  <c r="AA108" i="1"/>
  <c r="H127" i="1"/>
  <c r="H126" i="1" s="1"/>
  <c r="H12" i="1" s="1"/>
  <c r="AF127" i="1"/>
  <c r="AF126" i="1" s="1"/>
  <c r="AF12" i="1" s="1"/>
  <c r="W144" i="1"/>
  <c r="AC144" i="1"/>
  <c r="S196" i="1"/>
  <c r="AC196" i="1"/>
  <c r="W164" i="1"/>
  <c r="AC164" i="1"/>
  <c r="AA431" i="1"/>
  <c r="AB430" i="1"/>
  <c r="AB25" i="1"/>
  <c r="AA37" i="1"/>
  <c r="AB45" i="1"/>
  <c r="AA47" i="1"/>
  <c r="AB55" i="1"/>
  <c r="AA57" i="1"/>
  <c r="AB65" i="1"/>
  <c r="AA67" i="1"/>
  <c r="AB75" i="1"/>
  <c r="AA17" i="1"/>
  <c r="D15" i="1"/>
  <c r="D14" i="1" s="1"/>
  <c r="D13" i="1" s="1"/>
  <c r="S15" i="1"/>
  <c r="S14" i="1" s="1"/>
  <c r="S13" i="1" s="1"/>
  <c r="W25" i="1"/>
  <c r="AA26" i="1"/>
  <c r="W35" i="1"/>
  <c r="AA36" i="1"/>
  <c r="W45" i="1"/>
  <c r="AA46" i="1"/>
  <c r="W55" i="1"/>
  <c r="AA56" i="1"/>
  <c r="W65" i="1"/>
  <c r="AA66" i="1"/>
  <c r="W75" i="1"/>
  <c r="AA76" i="1"/>
  <c r="W85" i="1"/>
  <c r="AA86" i="1"/>
  <c r="W95" i="1"/>
  <c r="AB15" i="1"/>
  <c r="AB14" i="1" s="1"/>
  <c r="AB13" i="1" s="1"/>
  <c r="AA103" i="1"/>
  <c r="AA112" i="1"/>
  <c r="AA116" i="1"/>
  <c r="AA123" i="1"/>
  <c r="AA178" i="1"/>
  <c r="AA215" i="1"/>
  <c r="AB209" i="1"/>
  <c r="AB208" i="1" s="1"/>
  <c r="AB207" i="1" s="1"/>
  <c r="AB206" i="1" s="1"/>
  <c r="AA347" i="1"/>
  <c r="AB331" i="1"/>
  <c r="W391" i="1"/>
  <c r="AB391" i="1"/>
  <c r="S134" i="1"/>
  <c r="AA143" i="1"/>
  <c r="W149" i="1"/>
  <c r="AA153" i="1"/>
  <c r="W159" i="1"/>
  <c r="AA163" i="1"/>
  <c r="S166" i="1"/>
  <c r="S165" i="1" s="1"/>
  <c r="S127" i="1" s="1"/>
  <c r="S126" i="1" s="1"/>
  <c r="AA169" i="1"/>
  <c r="W171" i="1"/>
  <c r="S176" i="1"/>
  <c r="W186" i="1"/>
  <c r="AA187" i="1"/>
  <c r="O209" i="1"/>
  <c r="O208" i="1" s="1"/>
  <c r="O207" i="1" s="1"/>
  <c r="O206" i="1" s="1"/>
  <c r="AB234" i="1"/>
  <c r="AA264" i="1"/>
  <c r="AA138" i="1"/>
  <c r="S149" i="1"/>
  <c r="S159" i="1"/>
  <c r="W166" i="1"/>
  <c r="W165" i="1" s="1"/>
  <c r="AA168" i="1"/>
  <c r="AA175" i="1"/>
  <c r="AA179" i="1"/>
  <c r="S186" i="1"/>
  <c r="W196" i="1"/>
  <c r="W205" i="1"/>
  <c r="G209" i="1"/>
  <c r="G208" i="1" s="1"/>
  <c r="G207" i="1" s="1"/>
  <c r="G206" i="1" s="1"/>
  <c r="S224" i="1"/>
  <c r="AA233" i="1"/>
  <c r="AE234" i="1"/>
  <c r="AG230" i="1"/>
  <c r="AC234" i="1"/>
  <c r="W224" i="1"/>
  <c r="S268" i="1"/>
  <c r="AB278" i="1"/>
  <c r="U283" i="1"/>
  <c r="S283" i="1" s="1"/>
  <c r="AC281" i="1"/>
  <c r="S293" i="1"/>
  <c r="AA302" i="1"/>
  <c r="S313" i="1"/>
  <c r="AA320" i="1"/>
  <c r="AA319" i="1" s="1"/>
  <c r="O331" i="1"/>
  <c r="O248" i="1" s="1"/>
  <c r="O247" i="1" s="1"/>
  <c r="O246" i="1" s="1"/>
  <c r="O245" i="1" s="1"/>
  <c r="W386" i="1"/>
  <c r="AB386" i="1"/>
  <c r="W134" i="1"/>
  <c r="W139" i="1"/>
  <c r="AA260" i="1"/>
  <c r="AA267" i="1"/>
  <c r="AA276" i="1"/>
  <c r="AB283" i="1"/>
  <c r="S298" i="1"/>
  <c r="S318" i="1"/>
  <c r="K331" i="1"/>
  <c r="K248" i="1" s="1"/>
  <c r="K247" i="1" s="1"/>
  <c r="K246" i="1" s="1"/>
  <c r="K245" i="1" s="1"/>
  <c r="S351" i="1"/>
  <c r="AB351" i="1"/>
  <c r="S376" i="1"/>
  <c r="AC376" i="1"/>
  <c r="S273" i="1"/>
  <c r="AA282" i="1"/>
  <c r="AC283" i="1"/>
  <c r="AA292" i="1"/>
  <c r="AA312" i="1"/>
  <c r="S324" i="1"/>
  <c r="AA326" i="1"/>
  <c r="AA325" i="1" s="1"/>
  <c r="AD331" i="1"/>
  <c r="AD248" i="1" s="1"/>
  <c r="AD247" i="1" s="1"/>
  <c r="AD246" i="1" s="1"/>
  <c r="AD245" i="1" s="1"/>
  <c r="AA335" i="1"/>
  <c r="AD336" i="1"/>
  <c r="AD346" i="1"/>
  <c r="W346" i="1"/>
  <c r="W396" i="1"/>
  <c r="AB396" i="1"/>
  <c r="G264" i="1"/>
  <c r="W268" i="1"/>
  <c r="W283" i="1"/>
  <c r="W288" i="1"/>
  <c r="W293" i="1"/>
  <c r="W298" i="1"/>
  <c r="W303" i="1"/>
  <c r="W308" i="1"/>
  <c r="W313" i="1"/>
  <c r="W318" i="1"/>
  <c r="AD445" i="1"/>
  <c r="W445" i="1"/>
  <c r="S466" i="1"/>
  <c r="AB466" i="1"/>
  <c r="W253" i="1"/>
  <c r="W258" i="1"/>
  <c r="W273" i="1"/>
  <c r="AB281" i="1"/>
  <c r="W324" i="1"/>
  <c r="W341" i="1"/>
  <c r="AA345" i="1"/>
  <c r="W351" i="1"/>
  <c r="AA364" i="1"/>
  <c r="AB366" i="1"/>
  <c r="W366" i="1"/>
  <c r="AA378" i="1"/>
  <c r="AA415" i="1"/>
  <c r="D456" i="1"/>
  <c r="W371" i="1"/>
  <c r="AE382" i="1"/>
  <c r="AA409" i="1"/>
  <c r="AA419" i="1"/>
  <c r="AC430" i="1"/>
  <c r="AA433" i="1"/>
  <c r="AA443" i="1"/>
  <c r="AB456" i="1"/>
  <c r="W405" i="1"/>
  <c r="AD450" i="1"/>
  <c r="AD455" i="1"/>
  <c r="D401" i="1"/>
  <c r="S405" i="1"/>
  <c r="AA414" i="1"/>
  <c r="AA424" i="1"/>
  <c r="AA432" i="1"/>
  <c r="AA436" i="1"/>
  <c r="AA444" i="1"/>
  <c r="S456" i="1"/>
  <c r="S429" i="1" s="1"/>
  <c r="S428" i="1" s="1"/>
  <c r="S427" i="1" s="1"/>
  <c r="AD681" i="1"/>
  <c r="AD683" i="1"/>
  <c r="AD684" i="1"/>
  <c r="AC681" i="1"/>
  <c r="AC684" i="1"/>
  <c r="AM486" i="1"/>
  <c r="AM487" i="1"/>
  <c r="AM488" i="1"/>
  <c r="AM489" i="1"/>
  <c r="AM490" i="1"/>
  <c r="AM491" i="1"/>
  <c r="AM492" i="1"/>
  <c r="AM493" i="1"/>
  <c r="AM494" i="1"/>
  <c r="AM495" i="1"/>
  <c r="AM496" i="1"/>
  <c r="AM497" i="1"/>
  <c r="AM498" i="1"/>
  <c r="AM499" i="1"/>
  <c r="AM500" i="1"/>
  <c r="AM640" i="1"/>
  <c r="AM641" i="1"/>
  <c r="AM642" i="1"/>
  <c r="AM643" i="1"/>
  <c r="AM644" i="1"/>
  <c r="AM645" i="1"/>
  <c r="AM646" i="1"/>
  <c r="AM647" i="1"/>
  <c r="AM648" i="1"/>
  <c r="AM649" i="1"/>
  <c r="AM650" i="1"/>
  <c r="AM651" i="1"/>
  <c r="AM652" i="1"/>
  <c r="AM653" i="1"/>
  <c r="AM654" i="1"/>
  <c r="AM655" i="1"/>
  <c r="AM656" i="1"/>
  <c r="AM657" i="1"/>
  <c r="AM658" i="1"/>
  <c r="AM659" i="1"/>
  <c r="AM760" i="1"/>
  <c r="AM761" i="1"/>
  <c r="AM762" i="1"/>
  <c r="AM763" i="1"/>
  <c r="AM764" i="1"/>
  <c r="AM765" i="1"/>
  <c r="AM766" i="1"/>
  <c r="AM767" i="1"/>
  <c r="AM768" i="1"/>
  <c r="AM769" i="1"/>
  <c r="AM770" i="1"/>
  <c r="AM771" i="1"/>
  <c r="AM772" i="1"/>
  <c r="AM773" i="1"/>
  <c r="AM774" i="1"/>
  <c r="AM775" i="1"/>
  <c r="AM776" i="1"/>
  <c r="AM777" i="1"/>
  <c r="AM778" i="1"/>
  <c r="AM779" i="1"/>
  <c r="AM780" i="1"/>
  <c r="AM781" i="1"/>
  <c r="AM782" i="1"/>
  <c r="AM783" i="1"/>
  <c r="AM784" i="1"/>
  <c r="AM785" i="1"/>
  <c r="AM786" i="1"/>
  <c r="AM787" i="1"/>
  <c r="AM788" i="1"/>
  <c r="AM789" i="1"/>
  <c r="AM1063" i="1"/>
  <c r="AM1064" i="1"/>
  <c r="AM1065" i="1"/>
  <c r="AM1066" i="1"/>
  <c r="AM1067" i="1"/>
  <c r="AM1183" i="1"/>
  <c r="AL486" i="1"/>
  <c r="AL487" i="1"/>
  <c r="AL488" i="1"/>
  <c r="AL489" i="1"/>
  <c r="AL490" i="1"/>
  <c r="AL491" i="1"/>
  <c r="AL492" i="1"/>
  <c r="AL493" i="1"/>
  <c r="AL494" i="1"/>
  <c r="AL495" i="1"/>
  <c r="AL496" i="1"/>
  <c r="AL497" i="1"/>
  <c r="AL498" i="1"/>
  <c r="AL499" i="1"/>
  <c r="AL500" i="1"/>
  <c r="AL576" i="1"/>
  <c r="AL640" i="1"/>
  <c r="AL641" i="1"/>
  <c r="AL642" i="1"/>
  <c r="AL643" i="1"/>
  <c r="AL644" i="1"/>
  <c r="AL645" i="1"/>
  <c r="AL646" i="1"/>
  <c r="AL647" i="1"/>
  <c r="AL648" i="1"/>
  <c r="AL649" i="1"/>
  <c r="AL650" i="1"/>
  <c r="AL651" i="1"/>
  <c r="AL652" i="1"/>
  <c r="AL653" i="1"/>
  <c r="AL654" i="1"/>
  <c r="AL655" i="1"/>
  <c r="AL656" i="1"/>
  <c r="AL657" i="1"/>
  <c r="AL658" i="1"/>
  <c r="AL659" i="1"/>
  <c r="AL760" i="1"/>
  <c r="AL761" i="1"/>
  <c r="AL762" i="1"/>
  <c r="AL763" i="1"/>
  <c r="AL764" i="1"/>
  <c r="AL765" i="1"/>
  <c r="AL766" i="1"/>
  <c r="AL767" i="1"/>
  <c r="AL768" i="1"/>
  <c r="AL769" i="1"/>
  <c r="AL770" i="1"/>
  <c r="AL771" i="1"/>
  <c r="AL772" i="1"/>
  <c r="AL773" i="1"/>
  <c r="AL774" i="1"/>
  <c r="AL775" i="1"/>
  <c r="AL776" i="1"/>
  <c r="AL777" i="1"/>
  <c r="AL778" i="1"/>
  <c r="AL779" i="1"/>
  <c r="AL780" i="1"/>
  <c r="AL781" i="1"/>
  <c r="AL782" i="1"/>
  <c r="AL783" i="1"/>
  <c r="AL784" i="1"/>
  <c r="AL785" i="1"/>
  <c r="AL786" i="1"/>
  <c r="AL787" i="1"/>
  <c r="AL788" i="1"/>
  <c r="AL789" i="1"/>
  <c r="AL940" i="1"/>
  <c r="AL942" i="1"/>
  <c r="AL1063" i="1"/>
  <c r="AL1064" i="1"/>
  <c r="AL1065" i="1"/>
  <c r="AL1066" i="1"/>
  <c r="AL1067" i="1"/>
  <c r="AA346" i="1" l="1"/>
  <c r="AA457" i="1"/>
  <c r="AA456" i="1" s="1"/>
  <c r="X11" i="1"/>
  <c r="AD429" i="1"/>
  <c r="AD428" i="1" s="1"/>
  <c r="AD427" i="1" s="1"/>
  <c r="K429" i="1"/>
  <c r="K428" i="1" s="1"/>
  <c r="K427" i="1" s="1"/>
  <c r="AC461" i="1"/>
  <c r="AA461" i="1" s="1"/>
  <c r="AC127" i="1"/>
  <c r="AC126" i="1" s="1"/>
  <c r="AA391" i="1"/>
  <c r="G429" i="1"/>
  <c r="G428" i="1" s="1"/>
  <c r="G427" i="1" s="1"/>
  <c r="S461" i="1"/>
  <c r="W429" i="1"/>
  <c r="W428" i="1" s="1"/>
  <c r="W427" i="1" s="1"/>
  <c r="W461" i="1"/>
  <c r="AA253" i="1"/>
  <c r="AA308" i="1"/>
  <c r="AA171" i="1"/>
  <c r="AA60" i="1"/>
  <c r="O127" i="1"/>
  <c r="O126" i="1" s="1"/>
  <c r="AA361" i="1"/>
  <c r="D400" i="1"/>
  <c r="D399" i="1" s="1"/>
  <c r="D398" i="1" s="1"/>
  <c r="D397" i="1" s="1"/>
  <c r="P11" i="1"/>
  <c r="AA318" i="1"/>
  <c r="C11" i="1"/>
  <c r="AA186" i="1"/>
  <c r="AA263" i="1"/>
  <c r="V11" i="1"/>
  <c r="AA205" i="1"/>
  <c r="AA159" i="1"/>
  <c r="AA149" i="1"/>
  <c r="AD127" i="1"/>
  <c r="AD126" i="1" s="1"/>
  <c r="AD12" i="1" s="1"/>
  <c r="J11" i="1"/>
  <c r="E11" i="1"/>
  <c r="AA181" i="1"/>
  <c r="AI11" i="1"/>
  <c r="Z11" i="1"/>
  <c r="AA416" i="1"/>
  <c r="AA288" i="1"/>
  <c r="AH11" i="1"/>
  <c r="AA351" i="1"/>
  <c r="AA371" i="1"/>
  <c r="AA134" i="1"/>
  <c r="AA405" i="1"/>
  <c r="Y11" i="1"/>
  <c r="AA144" i="1"/>
  <c r="N11" i="1"/>
  <c r="AC15" i="1"/>
  <c r="AC14" i="1" s="1"/>
  <c r="AC13" i="1" s="1"/>
  <c r="AA341" i="1"/>
  <c r="AA268" i="1"/>
  <c r="AA313" i="1"/>
  <c r="AA20" i="1"/>
  <c r="AC429" i="1"/>
  <c r="AC428" i="1" s="1"/>
  <c r="AC427" i="1" s="1"/>
  <c r="O429" i="1"/>
  <c r="O428" i="1" s="1"/>
  <c r="O427" i="1" s="1"/>
  <c r="D248" i="1"/>
  <c r="D247" i="1" s="1"/>
  <c r="D246" i="1" s="1"/>
  <c r="D245" i="1" s="1"/>
  <c r="AA336" i="1"/>
  <c r="AA273" i="1"/>
  <c r="I11" i="1"/>
  <c r="AA176" i="1"/>
  <c r="AA381" i="1"/>
  <c r="AA324" i="1"/>
  <c r="U11" i="1"/>
  <c r="AE429" i="1"/>
  <c r="AE428" i="1" s="1"/>
  <c r="AE427" i="1" s="1"/>
  <c r="AA258" i="1"/>
  <c r="AA224" i="1"/>
  <c r="T11" i="1"/>
  <c r="AA50" i="1"/>
  <c r="F11" i="1"/>
  <c r="AA55" i="1"/>
  <c r="AA139" i="1"/>
  <c r="AA90" i="1"/>
  <c r="AA445" i="1"/>
  <c r="AA95" i="1"/>
  <c r="AA154" i="1"/>
  <c r="AA130" i="1"/>
  <c r="AA129" i="1" s="1"/>
  <c r="AA128" i="1" s="1"/>
  <c r="O12" i="1"/>
  <c r="K12" i="1"/>
  <c r="AA80" i="1"/>
  <c r="AA421" i="1"/>
  <c r="AA70" i="1"/>
  <c r="AA440" i="1"/>
  <c r="AA30" i="1"/>
  <c r="AA407" i="1"/>
  <c r="AA406" i="1" s="1"/>
  <c r="AA400" i="1" s="1"/>
  <c r="AA399" i="1" s="1"/>
  <c r="AA398" i="1" s="1"/>
  <c r="AA397" i="1" s="1"/>
  <c r="AA450" i="1"/>
  <c r="AA65" i="1"/>
  <c r="AA366" i="1"/>
  <c r="AA229" i="1"/>
  <c r="AA120" i="1"/>
  <c r="AA105" i="1"/>
  <c r="G248" i="1"/>
  <c r="G247" i="1" s="1"/>
  <c r="G246" i="1" s="1"/>
  <c r="G245" i="1" s="1"/>
  <c r="AA25" i="1"/>
  <c r="AA110" i="1"/>
  <c r="M11" i="1"/>
  <c r="AA278" i="1"/>
  <c r="H11" i="1"/>
  <c r="AA40" i="1"/>
  <c r="AA411" i="1"/>
  <c r="AA239" i="1"/>
  <c r="L11" i="1"/>
  <c r="AA75" i="1"/>
  <c r="AA196" i="1"/>
  <c r="Q11" i="1"/>
  <c r="AA164" i="1"/>
  <c r="AA426" i="1"/>
  <c r="AE127" i="1"/>
  <c r="AE126" i="1" s="1"/>
  <c r="AE12" i="1" s="1"/>
  <c r="AA303" i="1"/>
  <c r="AA396" i="1"/>
  <c r="AC331" i="1"/>
  <c r="AC248" i="1" s="1"/>
  <c r="AC247" i="1" s="1"/>
  <c r="AC246" i="1" s="1"/>
  <c r="AC245" i="1" s="1"/>
  <c r="AA214" i="1"/>
  <c r="AA455" i="1"/>
  <c r="AA435" i="1"/>
  <c r="G12" i="1"/>
  <c r="D429" i="1"/>
  <c r="D428" i="1" s="1"/>
  <c r="D427" i="1" s="1"/>
  <c r="AA35" i="1"/>
  <c r="AA191" i="1"/>
  <c r="AA331" i="1"/>
  <c r="AA281" i="1"/>
  <c r="AA466" i="1"/>
  <c r="W127" i="1"/>
  <c r="W126" i="1" s="1"/>
  <c r="W12" i="1" s="1"/>
  <c r="R11" i="1"/>
  <c r="AA244" i="1"/>
  <c r="AA100" i="1"/>
  <c r="AA115" i="1"/>
  <c r="AE279" i="1"/>
  <c r="AF248" i="1"/>
  <c r="AF247" i="1" s="1"/>
  <c r="AF246" i="1" s="1"/>
  <c r="AF245" i="1" s="1"/>
  <c r="AF11" i="1" s="1"/>
  <c r="AB279" i="1"/>
  <c r="AA279" i="1" s="1"/>
  <c r="AA219" i="1"/>
  <c r="AA125" i="1"/>
  <c r="AE331" i="1"/>
  <c r="AA376" i="1"/>
  <c r="AA386" i="1"/>
  <c r="D12" i="1"/>
  <c r="AA45" i="1"/>
  <c r="AA85" i="1"/>
  <c r="AA166" i="1"/>
  <c r="AA165" i="1" s="1"/>
  <c r="AA356" i="1"/>
  <c r="AA330" i="1"/>
  <c r="AA293" i="1"/>
  <c r="AA430" i="1"/>
  <c r="AA283" i="1"/>
  <c r="AA234" i="1"/>
  <c r="AB127" i="1"/>
  <c r="AB126" i="1" s="1"/>
  <c r="AB12" i="1" s="1"/>
  <c r="AC230" i="1"/>
  <c r="AE230" i="1"/>
  <c r="AE209" i="1" s="1"/>
  <c r="AE208" i="1" s="1"/>
  <c r="AE207" i="1" s="1"/>
  <c r="AE206" i="1" s="1"/>
  <c r="AG209" i="1"/>
  <c r="AG208" i="1" s="1"/>
  <c r="AG207" i="1" s="1"/>
  <c r="AG206" i="1" s="1"/>
  <c r="AG11" i="1" s="1"/>
  <c r="S12" i="1"/>
  <c r="S11" i="1" s="1"/>
  <c r="AB429" i="1"/>
  <c r="AB428" i="1" s="1"/>
  <c r="AB427" i="1" s="1"/>
  <c r="AA15" i="1"/>
  <c r="AA14" i="1" s="1"/>
  <c r="AA13" i="1" s="1"/>
  <c r="AG1085" i="1"/>
  <c r="AJ1078" i="1"/>
  <c r="AD11" i="1" l="1"/>
  <c r="K11" i="1"/>
  <c r="AC12" i="1"/>
  <c r="W11" i="1"/>
  <c r="O11" i="1"/>
  <c r="G11" i="1"/>
  <c r="AE248" i="1"/>
  <c r="AE247" i="1" s="1"/>
  <c r="AE246" i="1" s="1"/>
  <c r="AE245" i="1" s="1"/>
  <c r="AE11" i="1" s="1"/>
  <c r="D11" i="1"/>
  <c r="AA127" i="1"/>
  <c r="AA126" i="1" s="1"/>
  <c r="AA12" i="1" s="1"/>
  <c r="AA248" i="1"/>
  <c r="AA247" i="1" s="1"/>
  <c r="AA246" i="1" s="1"/>
  <c r="AA245" i="1" s="1"/>
  <c r="AA429" i="1"/>
  <c r="AA428" i="1" s="1"/>
  <c r="AA427" i="1" s="1"/>
  <c r="AB248" i="1"/>
  <c r="AB247" i="1" s="1"/>
  <c r="AB246" i="1" s="1"/>
  <c r="AB245" i="1" s="1"/>
  <c r="AB11" i="1" s="1"/>
  <c r="AA230" i="1"/>
  <c r="AA209" i="1" s="1"/>
  <c r="AA208" i="1" s="1"/>
  <c r="AA207" i="1" s="1"/>
  <c r="AA206" i="1" s="1"/>
  <c r="AC209" i="1"/>
  <c r="AC208" i="1" s="1"/>
  <c r="AC207" i="1" s="1"/>
  <c r="AC206" i="1" s="1"/>
  <c r="W1183" i="1"/>
  <c r="AL1183" i="1" s="1"/>
  <c r="Y1167" i="1"/>
  <c r="Z1079" i="1"/>
  <c r="Z1080" i="1"/>
  <c r="Z1081" i="1"/>
  <c r="Z1082" i="1"/>
  <c r="R890" i="1"/>
  <c r="R885" i="1"/>
  <c r="Z882" i="1"/>
  <c r="Z862" i="1"/>
  <c r="AD791" i="1"/>
  <c r="AD793" i="1"/>
  <c r="AD794" i="1"/>
  <c r="AD796" i="1"/>
  <c r="AD798" i="1"/>
  <c r="AD799" i="1"/>
  <c r="AD801" i="1"/>
  <c r="AD803" i="1"/>
  <c r="AD804" i="1"/>
  <c r="AD806" i="1"/>
  <c r="AD808" i="1"/>
  <c r="AD809" i="1"/>
  <c r="AD811" i="1"/>
  <c r="AD813" i="1"/>
  <c r="AD814" i="1"/>
  <c r="AD816" i="1"/>
  <c r="AD818" i="1"/>
  <c r="AD819" i="1"/>
  <c r="T822" i="1"/>
  <c r="T817" i="1"/>
  <c r="S810" i="1"/>
  <c r="T807" i="1"/>
  <c r="X807" i="1" s="1"/>
  <c r="T797" i="1"/>
  <c r="X797" i="1" s="1"/>
  <c r="T792" i="1"/>
  <c r="X792" i="1" s="1"/>
  <c r="X692" i="1"/>
  <c r="R695" i="1"/>
  <c r="R698" i="1" s="1"/>
  <c r="AC11" i="1" l="1"/>
  <c r="AD805" i="1"/>
  <c r="AD800" i="1"/>
  <c r="AD792" i="1"/>
  <c r="AA11" i="1"/>
  <c r="AD795" i="1"/>
  <c r="AD815" i="1"/>
  <c r="AD807" i="1"/>
  <c r="AD790" i="1"/>
  <c r="AD812" i="1"/>
  <c r="AD810" i="1"/>
  <c r="AD802" i="1"/>
  <c r="AD817" i="1"/>
  <c r="AD797" i="1"/>
  <c r="V639" i="1" l="1"/>
  <c r="AC682" i="1"/>
  <c r="AD682" i="1"/>
  <c r="O561" i="1"/>
  <c r="S695" i="1" l="1"/>
  <c r="S685" i="1"/>
  <c r="S680" i="1"/>
  <c r="S561" i="1"/>
  <c r="S567" i="1"/>
  <c r="S568" i="1"/>
  <c r="S569" i="1"/>
  <c r="S570" i="1"/>
  <c r="Y882" i="1"/>
  <c r="Y862" i="1"/>
  <c r="R481" i="1" l="1"/>
  <c r="P480" i="1"/>
  <c r="P479" i="1" s="1"/>
  <c r="P478" i="1" s="1"/>
  <c r="P477" i="1" s="1"/>
  <c r="Q480" i="1"/>
  <c r="Q479" i="1" s="1"/>
  <c r="Q478" i="1" s="1"/>
  <c r="Q477" i="1" s="1"/>
  <c r="AE481" i="1"/>
  <c r="AD481" i="1"/>
  <c r="AC481" i="1"/>
  <c r="AB481" i="1"/>
  <c r="W481" i="1"/>
  <c r="S481" i="1"/>
  <c r="S479" i="1" s="1"/>
  <c r="S478" i="1" s="1"/>
  <c r="S477" i="1" s="1"/>
  <c r="G481" i="1"/>
  <c r="D481" i="1"/>
  <c r="AE480" i="1"/>
  <c r="AE479" i="1" s="1"/>
  <c r="AE478" i="1" s="1"/>
  <c r="AE477" i="1" s="1"/>
  <c r="Z479" i="1"/>
  <c r="Z478" i="1" s="1"/>
  <c r="Z477" i="1" s="1"/>
  <c r="AC480" i="1"/>
  <c r="AC479" i="1" s="1"/>
  <c r="AC478" i="1" s="1"/>
  <c r="AC477" i="1" s="1"/>
  <c r="X480" i="1"/>
  <c r="AD480" i="1"/>
  <c r="AD479" i="1" s="1"/>
  <c r="AD478" i="1" s="1"/>
  <c r="AD477" i="1" s="1"/>
  <c r="K480" i="1"/>
  <c r="K479" i="1" s="1"/>
  <c r="K478" i="1" s="1"/>
  <c r="K477" i="1" s="1"/>
  <c r="G480" i="1"/>
  <c r="AH479" i="1"/>
  <c r="AH478" i="1" s="1"/>
  <c r="AH477" i="1" s="1"/>
  <c r="AG479" i="1"/>
  <c r="AG478" i="1" s="1"/>
  <c r="AG477" i="1" s="1"/>
  <c r="AF479" i="1"/>
  <c r="AF478" i="1" s="1"/>
  <c r="AF477" i="1" s="1"/>
  <c r="Y479" i="1"/>
  <c r="Y478" i="1" s="1"/>
  <c r="Y477" i="1" s="1"/>
  <c r="X479" i="1"/>
  <c r="X478" i="1" s="1"/>
  <c r="X477" i="1" s="1"/>
  <c r="U479" i="1"/>
  <c r="U478" i="1" s="1"/>
  <c r="U477" i="1" s="1"/>
  <c r="T479" i="1"/>
  <c r="T478" i="1" s="1"/>
  <c r="T477" i="1" s="1"/>
  <c r="N479" i="1"/>
  <c r="N478" i="1" s="1"/>
  <c r="N477" i="1" s="1"/>
  <c r="M479" i="1"/>
  <c r="M478" i="1" s="1"/>
  <c r="M477" i="1" s="1"/>
  <c r="L479" i="1"/>
  <c r="L478" i="1" s="1"/>
  <c r="L477" i="1" s="1"/>
  <c r="J479" i="1"/>
  <c r="J478" i="1" s="1"/>
  <c r="J477" i="1" s="1"/>
  <c r="I479" i="1"/>
  <c r="I478" i="1" s="1"/>
  <c r="I477" i="1" s="1"/>
  <c r="H479" i="1"/>
  <c r="H478" i="1" s="1"/>
  <c r="H477" i="1" s="1"/>
  <c r="F479" i="1"/>
  <c r="F478" i="1" s="1"/>
  <c r="F477" i="1" s="1"/>
  <c r="E479" i="1"/>
  <c r="E478" i="1" s="1"/>
  <c r="E477" i="1" s="1"/>
  <c r="C479" i="1"/>
  <c r="C478" i="1" s="1"/>
  <c r="C477" i="1" s="1"/>
  <c r="Q1167" i="1"/>
  <c r="R1167" i="1"/>
  <c r="Q1162" i="1"/>
  <c r="O1083" i="1"/>
  <c r="O1078" i="1"/>
  <c r="Q1070" i="1"/>
  <c r="R1093" i="1"/>
  <c r="O1093" i="1" s="1"/>
  <c r="AB480" i="1" l="1"/>
  <c r="AA480" i="1" s="1"/>
  <c r="AM480" i="1" s="1"/>
  <c r="W480" i="1"/>
  <c r="W479" i="1" s="1"/>
  <c r="W478" i="1" s="1"/>
  <c r="W477" i="1" s="1"/>
  <c r="AL480" i="1"/>
  <c r="O1160" i="1"/>
  <c r="R1094" i="1"/>
  <c r="O1068" i="1"/>
  <c r="O1070" i="1" s="1"/>
  <c r="AL481" i="1"/>
  <c r="AA481" i="1"/>
  <c r="AM481" i="1" s="1"/>
  <c r="O1165" i="1"/>
  <c r="O1167" i="1" s="1"/>
  <c r="R1162" i="1"/>
  <c r="G479" i="1"/>
  <c r="AB479" i="1"/>
  <c r="AB478" i="1" s="1"/>
  <c r="AB477" i="1" s="1"/>
  <c r="V479" i="1"/>
  <c r="V478" i="1" s="1"/>
  <c r="V477" i="1" s="1"/>
  <c r="O1162" i="1" l="1"/>
  <c r="O1094" i="1"/>
  <c r="G478" i="1"/>
  <c r="AL479" i="1"/>
  <c r="AA479" i="1"/>
  <c r="AM479" i="1" s="1"/>
  <c r="Q907" i="1"/>
  <c r="R905" i="1"/>
  <c r="R907" i="1" s="1"/>
  <c r="Q897" i="1"/>
  <c r="P897" i="1"/>
  <c r="R895" i="1"/>
  <c r="Q882" i="1"/>
  <c r="P882" i="1"/>
  <c r="Q877" i="1"/>
  <c r="P877" i="1"/>
  <c r="Q867" i="1"/>
  <c r="P867" i="1"/>
  <c r="Q862" i="1"/>
  <c r="P862" i="1"/>
  <c r="R860" i="1"/>
  <c r="R862" i="1" s="1"/>
  <c r="C830" i="1"/>
  <c r="R828" i="1"/>
  <c r="R827" i="1"/>
  <c r="O827" i="1" s="1"/>
  <c r="R826" i="1"/>
  <c r="O826" i="1" s="1"/>
  <c r="R825" i="1"/>
  <c r="O825" i="1" s="1"/>
  <c r="O815" i="1"/>
  <c r="O810" i="1"/>
  <c r="O805" i="1"/>
  <c r="O800" i="1"/>
  <c r="Z827" i="1"/>
  <c r="Y827" i="1"/>
  <c r="X827" i="1"/>
  <c r="S827" i="1"/>
  <c r="Z826" i="1"/>
  <c r="Y826" i="1"/>
  <c r="X826" i="1"/>
  <c r="S826" i="1"/>
  <c r="Z825" i="1"/>
  <c r="Y825" i="1"/>
  <c r="X825" i="1"/>
  <c r="S825" i="1"/>
  <c r="Y713" i="1"/>
  <c r="R685" i="1"/>
  <c r="H576" i="1"/>
  <c r="I576" i="1"/>
  <c r="L576" i="1"/>
  <c r="P576" i="1"/>
  <c r="O638" i="1"/>
  <c r="AE638" i="1"/>
  <c r="AD638" i="1"/>
  <c r="AC638" i="1"/>
  <c r="AB638" i="1"/>
  <c r="W638" i="1"/>
  <c r="S638" i="1"/>
  <c r="K638" i="1"/>
  <c r="G638" i="1"/>
  <c r="R576" i="1"/>
  <c r="O576" i="1" s="1"/>
  <c r="X576" i="1"/>
  <c r="T576" i="1"/>
  <c r="J576" i="1"/>
  <c r="AD825" i="1" l="1"/>
  <c r="AH825" i="1"/>
  <c r="AG825" i="1"/>
  <c r="AC825" i="1"/>
  <c r="AD826" i="1"/>
  <c r="AH826" i="1"/>
  <c r="AC826" i="1"/>
  <c r="AG826" i="1"/>
  <c r="AD827" i="1"/>
  <c r="AH827" i="1"/>
  <c r="AG827" i="1"/>
  <c r="AC827" i="1"/>
  <c r="R829" i="1"/>
  <c r="R688" i="1"/>
  <c r="R639" i="1"/>
  <c r="AA638" i="1"/>
  <c r="AM638" i="1" s="1"/>
  <c r="O566" i="1"/>
  <c r="R485" i="1"/>
  <c r="AL638" i="1"/>
  <c r="W827" i="1"/>
  <c r="G477" i="1"/>
  <c r="AL477" i="1" s="1"/>
  <c r="AL478" i="1"/>
  <c r="AA478" i="1"/>
  <c r="AM478" i="1" s="1"/>
  <c r="W826" i="1"/>
  <c r="W825" i="1"/>
  <c r="AA477" i="1" l="1"/>
  <c r="AM477" i="1" s="1"/>
  <c r="AL1172" i="1" l="1"/>
  <c r="AM1172" i="1"/>
  <c r="AF576" i="1" l="1"/>
  <c r="N576" i="1"/>
  <c r="M576" i="1"/>
  <c r="AB576" i="1" l="1"/>
  <c r="AA576" i="1" s="1"/>
  <c r="AM576" i="1" s="1"/>
  <c r="AL701" i="1" l="1"/>
  <c r="AM701" i="1" l="1"/>
  <c r="Y680" i="1" l="1"/>
  <c r="Z680" i="1"/>
  <c r="AD680" i="1" l="1"/>
  <c r="Z639" i="1"/>
  <c r="Y639" i="1"/>
  <c r="AC692" i="1"/>
  <c r="AD693" i="1"/>
  <c r="AD694" i="1"/>
  <c r="AC691" i="1"/>
  <c r="AC694" i="1"/>
  <c r="U1060" i="1" l="1"/>
  <c r="Z823" i="1"/>
  <c r="Z824" i="1"/>
  <c r="Z822" i="1"/>
  <c r="Y823" i="1"/>
  <c r="Y824" i="1"/>
  <c r="Y822" i="1"/>
  <c r="W823" i="1" l="1"/>
  <c r="W824" i="1"/>
  <c r="W473" i="1"/>
  <c r="W472" i="1" s="1"/>
  <c r="S473" i="1"/>
  <c r="S472" i="1" s="1"/>
  <c r="V472" i="1"/>
  <c r="X472" i="1"/>
  <c r="Y472" i="1"/>
  <c r="Z472" i="1"/>
  <c r="U472" i="1"/>
  <c r="W1169" i="1"/>
  <c r="W1168" i="1"/>
  <c r="Z1167" i="1"/>
  <c r="Z1165" i="1" s="1"/>
  <c r="W1166" i="1"/>
  <c r="Y1165" i="1"/>
  <c r="X1165" i="1"/>
  <c r="V1165" i="1"/>
  <c r="U1165" i="1"/>
  <c r="U1094" i="1" s="1"/>
  <c r="W1164" i="1"/>
  <c r="W1163" i="1"/>
  <c r="Z1162" i="1"/>
  <c r="W1162" i="1" s="1"/>
  <c r="W1161" i="1"/>
  <c r="Y1160" i="1"/>
  <c r="Y1094" i="1" s="1"/>
  <c r="X1160" i="1"/>
  <c r="X1094" i="1" s="1"/>
  <c r="V1094" i="1"/>
  <c r="W1092" i="1"/>
  <c r="W1091" i="1"/>
  <c r="W1090" i="1"/>
  <c r="X1088" i="1"/>
  <c r="W1087" i="1"/>
  <c r="W1086" i="1"/>
  <c r="X1083" i="1"/>
  <c r="W1082" i="1"/>
  <c r="W1081" i="1"/>
  <c r="W1080" i="1"/>
  <c r="W1079" i="1"/>
  <c r="X1078" i="1"/>
  <c r="Z1078" i="1"/>
  <c r="W1077" i="1"/>
  <c r="W1076" i="1"/>
  <c r="Z1075" i="1"/>
  <c r="Z1073" i="1" s="1"/>
  <c r="Y1075" i="1"/>
  <c r="W1074" i="1"/>
  <c r="X1073" i="1"/>
  <c r="V1073" i="1"/>
  <c r="U1073" i="1"/>
  <c r="W1072" i="1"/>
  <c r="W1071" i="1"/>
  <c r="Z1070" i="1"/>
  <c r="Z1068" i="1" s="1"/>
  <c r="Y1070" i="1"/>
  <c r="Y1068" i="1" s="1"/>
  <c r="W1069" i="1"/>
  <c r="X1068" i="1"/>
  <c r="V1068" i="1"/>
  <c r="W1062" i="1"/>
  <c r="W1061" i="1"/>
  <c r="W1060" i="1"/>
  <c r="W1059" i="1"/>
  <c r="Z1058" i="1"/>
  <c r="Y1058" i="1"/>
  <c r="X1058" i="1"/>
  <c r="V1058" i="1"/>
  <c r="W819" i="1"/>
  <c r="W818" i="1"/>
  <c r="X817" i="1"/>
  <c r="X815" i="1" s="1"/>
  <c r="W816" i="1"/>
  <c r="W814" i="1"/>
  <c r="W813" i="1"/>
  <c r="W811" i="1"/>
  <c r="W809" i="1"/>
  <c r="W808" i="1"/>
  <c r="W806" i="1"/>
  <c r="X805" i="1"/>
  <c r="W1167" i="1" l="1"/>
  <c r="W1058" i="1"/>
  <c r="W807" i="1"/>
  <c r="W805" i="1" s="1"/>
  <c r="W1070" i="1"/>
  <c r="W1068" i="1" s="1"/>
  <c r="W1085" i="1"/>
  <c r="W1083" i="1" s="1"/>
  <c r="Z1160" i="1"/>
  <c r="Z1094" i="1" s="1"/>
  <c r="W1075" i="1"/>
  <c r="W1073" i="1" s="1"/>
  <c r="W1078" i="1"/>
  <c r="W1160" i="1"/>
  <c r="Y1073" i="1"/>
  <c r="W817" i="1"/>
  <c r="W815" i="1" s="1"/>
  <c r="W1165" i="1"/>
  <c r="W812" i="1"/>
  <c r="W810" i="1" s="1"/>
  <c r="W1088" i="1"/>
  <c r="W804" i="1"/>
  <c r="W803" i="1"/>
  <c r="W801" i="1"/>
  <c r="W799" i="1"/>
  <c r="W798" i="1"/>
  <c r="W796" i="1"/>
  <c r="X795" i="1"/>
  <c r="W794" i="1"/>
  <c r="W793" i="1"/>
  <c r="W791" i="1"/>
  <c r="X790" i="1"/>
  <c r="W698" i="1"/>
  <c r="W696" i="1"/>
  <c r="X695" i="1"/>
  <c r="W694" i="1"/>
  <c r="W693" i="1"/>
  <c r="W692" i="1"/>
  <c r="W691" i="1"/>
  <c r="X690" i="1"/>
  <c r="W689" i="1"/>
  <c r="W688" i="1"/>
  <c r="W686" i="1"/>
  <c r="X685" i="1"/>
  <c r="W684" i="1"/>
  <c r="W683" i="1"/>
  <c r="W682" i="1"/>
  <c r="W681" i="1"/>
  <c r="X680" i="1"/>
  <c r="W570" i="1"/>
  <c r="W569" i="1"/>
  <c r="W568" i="1"/>
  <c r="W567" i="1"/>
  <c r="X566" i="1"/>
  <c r="S566" i="1"/>
  <c r="W565" i="1"/>
  <c r="W564" i="1"/>
  <c r="W563" i="1"/>
  <c r="W562" i="1"/>
  <c r="X561" i="1"/>
  <c r="D561" i="1"/>
  <c r="E561" i="1"/>
  <c r="H561" i="1"/>
  <c r="I561" i="1"/>
  <c r="J561" i="1"/>
  <c r="L561" i="1"/>
  <c r="M561" i="1"/>
  <c r="N561" i="1"/>
  <c r="P561" i="1"/>
  <c r="T561" i="1"/>
  <c r="AF561" i="1"/>
  <c r="AJ561" i="1"/>
  <c r="G562" i="1"/>
  <c r="K562" i="1"/>
  <c r="O562" i="1"/>
  <c r="S562" i="1"/>
  <c r="AB562" i="1"/>
  <c r="AC562" i="1"/>
  <c r="AD562" i="1"/>
  <c r="AE562" i="1"/>
  <c r="C563" i="1"/>
  <c r="F563" i="1"/>
  <c r="G563" i="1"/>
  <c r="K563" i="1"/>
  <c r="O563" i="1"/>
  <c r="S563" i="1"/>
  <c r="AB563" i="1"/>
  <c r="AC563" i="1"/>
  <c r="AD563" i="1"/>
  <c r="AE563" i="1"/>
  <c r="G564" i="1"/>
  <c r="K564" i="1"/>
  <c r="S564" i="1"/>
  <c r="AB564" i="1"/>
  <c r="AC564" i="1"/>
  <c r="AD564" i="1"/>
  <c r="AE564" i="1"/>
  <c r="C565" i="1"/>
  <c r="F565" i="1"/>
  <c r="G565" i="1"/>
  <c r="K565" i="1"/>
  <c r="O565" i="1"/>
  <c r="S565" i="1"/>
  <c r="AB565" i="1"/>
  <c r="AC565" i="1"/>
  <c r="AD565" i="1"/>
  <c r="AE565" i="1"/>
  <c r="D566" i="1"/>
  <c r="E566" i="1"/>
  <c r="H566" i="1"/>
  <c r="I566" i="1"/>
  <c r="J566" i="1"/>
  <c r="L566" i="1"/>
  <c r="M566" i="1"/>
  <c r="N566" i="1"/>
  <c r="P566" i="1"/>
  <c r="T566" i="1"/>
  <c r="AJ566" i="1"/>
  <c r="G567" i="1"/>
  <c r="K567" i="1"/>
  <c r="O567" i="1"/>
  <c r="AB567" i="1"/>
  <c r="AC567" i="1"/>
  <c r="AD567" i="1"/>
  <c r="AE567" i="1"/>
  <c r="C568" i="1"/>
  <c r="F568" i="1"/>
  <c r="G568" i="1"/>
  <c r="K568" i="1"/>
  <c r="O568" i="1"/>
  <c r="AB568" i="1"/>
  <c r="AC568" i="1"/>
  <c r="AD568" i="1"/>
  <c r="AE568" i="1"/>
  <c r="C569" i="1"/>
  <c r="G569" i="1"/>
  <c r="K569" i="1"/>
  <c r="O569" i="1"/>
  <c r="AB569" i="1"/>
  <c r="AC569" i="1"/>
  <c r="AD569" i="1"/>
  <c r="AE569" i="1"/>
  <c r="C570" i="1"/>
  <c r="F570" i="1"/>
  <c r="G570" i="1"/>
  <c r="K570" i="1"/>
  <c r="O570" i="1"/>
  <c r="AB570" i="1"/>
  <c r="AC570" i="1"/>
  <c r="AD570" i="1"/>
  <c r="AE570" i="1"/>
  <c r="W1094" i="1" l="1"/>
  <c r="X639" i="1"/>
  <c r="AL568" i="1"/>
  <c r="AL565" i="1"/>
  <c r="AL569" i="1"/>
  <c r="AL563" i="1"/>
  <c r="AL570" i="1"/>
  <c r="AL562" i="1"/>
  <c r="AL567" i="1"/>
  <c r="AL564" i="1"/>
  <c r="AA565" i="1"/>
  <c r="AM565" i="1" s="1"/>
  <c r="AE561" i="1"/>
  <c r="AD566" i="1"/>
  <c r="AC566" i="1"/>
  <c r="AC561" i="1"/>
  <c r="W561" i="1"/>
  <c r="W699" i="1"/>
  <c r="W792" i="1"/>
  <c r="W790" i="1" s="1"/>
  <c r="W566" i="1"/>
  <c r="F566" i="1"/>
  <c r="AE566" i="1"/>
  <c r="F561" i="1"/>
  <c r="AD561" i="1"/>
  <c r="W697" i="1"/>
  <c r="W802" i="1"/>
  <c r="W800" i="1" s="1"/>
  <c r="K561" i="1"/>
  <c r="K566" i="1"/>
  <c r="C561" i="1"/>
  <c r="AA562" i="1"/>
  <c r="AM562" i="1" s="1"/>
  <c r="G561" i="1"/>
  <c r="W797" i="1"/>
  <c r="W795" i="1" s="1"/>
  <c r="C566" i="1"/>
  <c r="AA567" i="1"/>
  <c r="AM567" i="1" s="1"/>
  <c r="G566" i="1"/>
  <c r="W687" i="1"/>
  <c r="W685" i="1" s="1"/>
  <c r="AD690" i="1"/>
  <c r="AD692" i="1"/>
  <c r="AB566" i="1"/>
  <c r="AA564" i="1"/>
  <c r="AM564" i="1" s="1"/>
  <c r="W690" i="1"/>
  <c r="AA563" i="1"/>
  <c r="AM563" i="1" s="1"/>
  <c r="W680" i="1"/>
  <c r="AA568" i="1"/>
  <c r="AM568" i="1" s="1"/>
  <c r="AA569" i="1"/>
  <c r="AM569" i="1" s="1"/>
  <c r="AA570" i="1"/>
  <c r="AM570" i="1" s="1"/>
  <c r="AB561" i="1"/>
  <c r="AL561" i="1" l="1"/>
  <c r="AL566" i="1"/>
  <c r="O564" i="1"/>
  <c r="AA566" i="1"/>
  <c r="AM566" i="1" s="1"/>
  <c r="AA561" i="1"/>
  <c r="W695" i="1"/>
  <c r="W639" i="1" s="1"/>
  <c r="AM561" i="1" l="1"/>
  <c r="S828" i="1"/>
  <c r="Y828" i="1"/>
  <c r="X828" i="1"/>
  <c r="Z828" i="1"/>
  <c r="O828" i="1"/>
  <c r="AH828" i="1" l="1"/>
  <c r="AD828" i="1"/>
  <c r="AG828" i="1"/>
  <c r="AC828" i="1"/>
  <c r="W828" i="1"/>
  <c r="AE834" i="1" l="1"/>
  <c r="BG830" i="1"/>
  <c r="BE830" i="1"/>
  <c r="BB830" i="1"/>
  <c r="BA830" i="1"/>
  <c r="O834" i="1"/>
  <c r="G834" i="1"/>
  <c r="AE833" i="1"/>
  <c r="AD833" i="1"/>
  <c r="AC833" i="1"/>
  <c r="AB833" i="1"/>
  <c r="O833" i="1"/>
  <c r="G833" i="1"/>
  <c r="AL833" i="1" s="1"/>
  <c r="AE832" i="1"/>
  <c r="AD832" i="1"/>
  <c r="AC832" i="1"/>
  <c r="AB832" i="1"/>
  <c r="O832" i="1"/>
  <c r="G832" i="1"/>
  <c r="AL832" i="1" s="1"/>
  <c r="AE831" i="1"/>
  <c r="AD831" i="1"/>
  <c r="AC831" i="1"/>
  <c r="AB831" i="1"/>
  <c r="O831" i="1"/>
  <c r="G831" i="1"/>
  <c r="AL831" i="1" s="1"/>
  <c r="D831" i="1"/>
  <c r="D830" i="1" s="1"/>
  <c r="BC830" i="1"/>
  <c r="AX830" i="1"/>
  <c r="AV830" i="1"/>
  <c r="AT830" i="1"/>
  <c r="AS830" i="1"/>
  <c r="AQ830" i="1"/>
  <c r="AE830" i="1"/>
  <c r="AD830" i="1"/>
  <c r="AC830" i="1"/>
  <c r="AB830" i="1"/>
  <c r="W830" i="1"/>
  <c r="S830" i="1"/>
  <c r="O830" i="1"/>
  <c r="K830" i="1"/>
  <c r="G830" i="1"/>
  <c r="AL830" i="1" l="1"/>
  <c r="AR830" i="1"/>
  <c r="AA830" i="1"/>
  <c r="AA832" i="1"/>
  <c r="AM832" i="1" s="1"/>
  <c r="AC834" i="1"/>
  <c r="BF830" i="1"/>
  <c r="AA831" i="1"/>
  <c r="AM831" i="1" s="1"/>
  <c r="W834" i="1"/>
  <c r="BD830" i="1" s="1"/>
  <c r="AU830" i="1"/>
  <c r="AA833" i="1"/>
  <c r="AM833" i="1" s="1"/>
  <c r="S834" i="1"/>
  <c r="AZ830" i="1" s="1"/>
  <c r="AB834" i="1"/>
  <c r="AD834" i="1"/>
  <c r="AM830" i="1" l="1"/>
  <c r="AL834" i="1"/>
  <c r="AN830" i="1"/>
  <c r="AA834" i="1"/>
  <c r="AM834" i="1" s="1"/>
  <c r="AO830" i="1" l="1"/>
  <c r="S823" i="1" l="1"/>
  <c r="S824" i="1"/>
  <c r="S822" i="1"/>
  <c r="V820" i="1"/>
  <c r="AJ810" i="1" l="1"/>
  <c r="AC798" i="1"/>
  <c r="AC796" i="1"/>
  <c r="T697" i="1"/>
  <c r="AH690" i="1"/>
  <c r="AC797" i="1" l="1"/>
  <c r="AC795" i="1" s="1"/>
  <c r="S1068" i="1"/>
  <c r="T687" i="1"/>
  <c r="AE957" i="1" l="1"/>
  <c r="AD957" i="1"/>
  <c r="AC957" i="1"/>
  <c r="X957" i="1"/>
  <c r="W957" i="1" s="1"/>
  <c r="T957" i="1"/>
  <c r="G957" i="1"/>
  <c r="AE956" i="1"/>
  <c r="AD956" i="1"/>
  <c r="AC956" i="1"/>
  <c r="AB956" i="1"/>
  <c r="G956" i="1"/>
  <c r="AL956" i="1" s="1"/>
  <c r="AE955" i="1"/>
  <c r="AB955" i="1"/>
  <c r="Z955" i="1"/>
  <c r="Y955" i="1"/>
  <c r="G955" i="1"/>
  <c r="AE954" i="1"/>
  <c r="AD954" i="1"/>
  <c r="AC954" i="1"/>
  <c r="AB954" i="1"/>
  <c r="W954" i="1"/>
  <c r="S954" i="1"/>
  <c r="G954" i="1"/>
  <c r="D954" i="1"/>
  <c r="D953" i="1" s="1"/>
  <c r="AE953" i="1"/>
  <c r="AB953" i="1"/>
  <c r="V952" i="1"/>
  <c r="U952" i="1"/>
  <c r="O953" i="1"/>
  <c r="K953" i="1"/>
  <c r="G953" i="1"/>
  <c r="AC955" i="1" l="1"/>
  <c r="Y953" i="1"/>
  <c r="Z953" i="1"/>
  <c r="AD953" i="1" s="1"/>
  <c r="AL957" i="1"/>
  <c r="AL954" i="1"/>
  <c r="AA954" i="1"/>
  <c r="AM954" i="1" s="1"/>
  <c r="W955" i="1"/>
  <c r="AL955" i="1" s="1"/>
  <c r="Y952" i="1"/>
  <c r="AA956" i="1"/>
  <c r="AM956" i="1" s="1"/>
  <c r="AD955" i="1"/>
  <c r="AA955" i="1" s="1"/>
  <c r="AM955" i="1" s="1"/>
  <c r="AB957" i="1"/>
  <c r="AA957" i="1" s="1"/>
  <c r="AM957" i="1" s="1"/>
  <c r="Z952" i="1" l="1"/>
  <c r="W953" i="1"/>
  <c r="AC953" i="1"/>
  <c r="AL953" i="1" l="1"/>
  <c r="AA953" i="1"/>
  <c r="AM953" i="1" s="1"/>
  <c r="AJ815" i="1" l="1"/>
  <c r="AJ805" i="1"/>
  <c r="AJ800" i="1"/>
  <c r="AJ795" i="1"/>
  <c r="AJ790" i="1"/>
  <c r="U757" i="1" l="1"/>
  <c r="AE819" i="1" l="1"/>
  <c r="AC819" i="1"/>
  <c r="AB819" i="1"/>
  <c r="S819" i="1"/>
  <c r="O819" i="1"/>
  <c r="K819" i="1"/>
  <c r="G819" i="1"/>
  <c r="AE818" i="1"/>
  <c r="AC818" i="1"/>
  <c r="AB818" i="1"/>
  <c r="S818" i="1"/>
  <c r="K818" i="1"/>
  <c r="G818" i="1"/>
  <c r="AE817" i="1"/>
  <c r="AC817" i="1"/>
  <c r="AB817" i="1"/>
  <c r="S817" i="1"/>
  <c r="O817" i="1"/>
  <c r="K817" i="1"/>
  <c r="G817" i="1"/>
  <c r="AE816" i="1"/>
  <c r="AC816" i="1"/>
  <c r="AB816" i="1"/>
  <c r="S816" i="1"/>
  <c r="O816" i="1"/>
  <c r="K816" i="1"/>
  <c r="G816" i="1"/>
  <c r="AH815" i="1"/>
  <c r="AG815" i="1"/>
  <c r="AF815" i="1"/>
  <c r="N815" i="1"/>
  <c r="M815" i="1"/>
  <c r="L815" i="1"/>
  <c r="J815" i="1"/>
  <c r="I815" i="1"/>
  <c r="H815" i="1"/>
  <c r="F815" i="1"/>
  <c r="E815" i="1"/>
  <c r="D815" i="1"/>
  <c r="C815" i="1"/>
  <c r="AE814" i="1"/>
  <c r="AC814" i="1"/>
  <c r="AB814" i="1"/>
  <c r="S814" i="1"/>
  <c r="O814" i="1"/>
  <c r="K814" i="1"/>
  <c r="G814" i="1"/>
  <c r="AE813" i="1"/>
  <c r="AC813" i="1"/>
  <c r="AB813" i="1"/>
  <c r="S813" i="1"/>
  <c r="P813" i="1"/>
  <c r="K813" i="1"/>
  <c r="G813" i="1"/>
  <c r="AE812" i="1"/>
  <c r="AC812" i="1"/>
  <c r="AB812" i="1"/>
  <c r="S812" i="1"/>
  <c r="O812" i="1"/>
  <c r="K812" i="1"/>
  <c r="G812" i="1"/>
  <c r="AE811" i="1"/>
  <c r="AC811" i="1"/>
  <c r="AB811" i="1"/>
  <c r="S811" i="1"/>
  <c r="O811" i="1"/>
  <c r="K811" i="1"/>
  <c r="G811" i="1"/>
  <c r="AH810" i="1"/>
  <c r="AG810" i="1"/>
  <c r="AF810" i="1"/>
  <c r="N810" i="1"/>
  <c r="M810" i="1"/>
  <c r="L810" i="1"/>
  <c r="J810" i="1"/>
  <c r="I810" i="1"/>
  <c r="H810" i="1"/>
  <c r="F810" i="1"/>
  <c r="E810" i="1"/>
  <c r="D810" i="1"/>
  <c r="C810" i="1"/>
  <c r="AE809" i="1"/>
  <c r="AB809" i="1"/>
  <c r="S809" i="1"/>
  <c r="O809" i="1"/>
  <c r="K809" i="1"/>
  <c r="G809" i="1"/>
  <c r="AE808" i="1"/>
  <c r="AC808" i="1"/>
  <c r="AB808" i="1"/>
  <c r="S808" i="1"/>
  <c r="K808" i="1"/>
  <c r="G808" i="1"/>
  <c r="AE807" i="1"/>
  <c r="AC807" i="1"/>
  <c r="AB807" i="1"/>
  <c r="S807" i="1"/>
  <c r="O807" i="1"/>
  <c r="K807" i="1"/>
  <c r="G807" i="1"/>
  <c r="AE806" i="1"/>
  <c r="AC806" i="1"/>
  <c r="AB806" i="1"/>
  <c r="S806" i="1"/>
  <c r="O806" i="1"/>
  <c r="K806" i="1"/>
  <c r="G806" i="1"/>
  <c r="AH805" i="1"/>
  <c r="AF805" i="1"/>
  <c r="N805" i="1"/>
  <c r="M805" i="1"/>
  <c r="L805" i="1"/>
  <c r="J805" i="1"/>
  <c r="I805" i="1"/>
  <c r="H805" i="1"/>
  <c r="F805" i="1"/>
  <c r="E805" i="1"/>
  <c r="D805" i="1"/>
  <c r="C805" i="1"/>
  <c r="AE804" i="1"/>
  <c r="AB804" i="1"/>
  <c r="S804" i="1"/>
  <c r="O804" i="1"/>
  <c r="K804" i="1"/>
  <c r="G804" i="1"/>
  <c r="AE803" i="1"/>
  <c r="AC803" i="1"/>
  <c r="AB803" i="1"/>
  <c r="S803" i="1"/>
  <c r="AW803" i="1"/>
  <c r="K803" i="1"/>
  <c r="G803" i="1"/>
  <c r="AE802" i="1"/>
  <c r="AC802" i="1"/>
  <c r="AB802" i="1"/>
  <c r="S802" i="1"/>
  <c r="O802" i="1"/>
  <c r="K802" i="1"/>
  <c r="G802" i="1"/>
  <c r="AE801" i="1"/>
  <c r="AC801" i="1"/>
  <c r="AB801" i="1"/>
  <c r="S801" i="1"/>
  <c r="O801" i="1"/>
  <c r="K801" i="1"/>
  <c r="G801" i="1"/>
  <c r="AH800" i="1"/>
  <c r="AF800" i="1"/>
  <c r="N800" i="1"/>
  <c r="M800" i="1"/>
  <c r="L800" i="1"/>
  <c r="J800" i="1"/>
  <c r="I800" i="1"/>
  <c r="H800" i="1"/>
  <c r="F800" i="1"/>
  <c r="E800" i="1"/>
  <c r="D800" i="1"/>
  <c r="C800" i="1"/>
  <c r="AE799" i="1"/>
  <c r="AB799" i="1"/>
  <c r="S799" i="1"/>
  <c r="O799" i="1"/>
  <c r="K799" i="1"/>
  <c r="G799" i="1"/>
  <c r="AE798" i="1"/>
  <c r="AB798" i="1"/>
  <c r="S798" i="1"/>
  <c r="O798" i="1"/>
  <c r="K798" i="1"/>
  <c r="G798" i="1"/>
  <c r="AE797" i="1"/>
  <c r="AB797" i="1"/>
  <c r="S797" i="1"/>
  <c r="K797" i="1"/>
  <c r="G797" i="1"/>
  <c r="AE796" i="1"/>
  <c r="AB796" i="1"/>
  <c r="S796" i="1"/>
  <c r="O796" i="1"/>
  <c r="K796" i="1"/>
  <c r="G796" i="1"/>
  <c r="AG795" i="1"/>
  <c r="AF795" i="1"/>
  <c r="P795" i="1"/>
  <c r="O795" i="1" s="1"/>
  <c r="N795" i="1"/>
  <c r="M795" i="1"/>
  <c r="L795" i="1"/>
  <c r="J795" i="1"/>
  <c r="I795" i="1"/>
  <c r="H795" i="1"/>
  <c r="F795" i="1"/>
  <c r="E795" i="1"/>
  <c r="D795" i="1"/>
  <c r="C795" i="1"/>
  <c r="AE794" i="1"/>
  <c r="AB794" i="1"/>
  <c r="S794" i="1"/>
  <c r="O794" i="1"/>
  <c r="K794" i="1"/>
  <c r="G794" i="1"/>
  <c r="AE793" i="1"/>
  <c r="AC793" i="1"/>
  <c r="AB793" i="1"/>
  <c r="S793" i="1"/>
  <c r="K793" i="1"/>
  <c r="G793" i="1"/>
  <c r="AE792" i="1"/>
  <c r="AB792" i="1"/>
  <c r="AC792" i="1"/>
  <c r="S792" i="1"/>
  <c r="O792" i="1"/>
  <c r="K792" i="1"/>
  <c r="G792" i="1"/>
  <c r="AE791" i="1"/>
  <c r="AC791" i="1"/>
  <c r="AB791" i="1"/>
  <c r="S791" i="1"/>
  <c r="O791" i="1"/>
  <c r="K791" i="1"/>
  <c r="G791" i="1"/>
  <c r="AH790" i="1"/>
  <c r="AF790" i="1"/>
  <c r="P790" i="1"/>
  <c r="N790" i="1"/>
  <c r="M790" i="1"/>
  <c r="L790" i="1"/>
  <c r="J790" i="1"/>
  <c r="I790" i="1"/>
  <c r="H790" i="1"/>
  <c r="F790" i="1"/>
  <c r="E790" i="1"/>
  <c r="D790" i="1"/>
  <c r="C790" i="1"/>
  <c r="AL791" i="1" l="1"/>
  <c r="AL794" i="1"/>
  <c r="AL799" i="1"/>
  <c r="AL803" i="1"/>
  <c r="AL807" i="1"/>
  <c r="AL811" i="1"/>
  <c r="AL817" i="1"/>
  <c r="AL797" i="1"/>
  <c r="AL802" i="1"/>
  <c r="AL806" i="1"/>
  <c r="AL809" i="1"/>
  <c r="AL816" i="1"/>
  <c r="AL793" i="1"/>
  <c r="AL798" i="1"/>
  <c r="AL801" i="1"/>
  <c r="AL813" i="1"/>
  <c r="AL814" i="1"/>
  <c r="AL819" i="1"/>
  <c r="AL792" i="1"/>
  <c r="AL796" i="1"/>
  <c r="AL804" i="1"/>
  <c r="AL808" i="1"/>
  <c r="AL812" i="1"/>
  <c r="AL818" i="1"/>
  <c r="O818" i="1"/>
  <c r="G815" i="1"/>
  <c r="AE815" i="1"/>
  <c r="K790" i="1"/>
  <c r="S795" i="1"/>
  <c r="AG790" i="1"/>
  <c r="AC794" i="1"/>
  <c r="AA794" i="1" s="1"/>
  <c r="AM794" i="1" s="1"/>
  <c r="K795" i="1"/>
  <c r="S800" i="1"/>
  <c r="G805" i="1"/>
  <c r="K810" i="1"/>
  <c r="AA791" i="1"/>
  <c r="AM791" i="1" s="1"/>
  <c r="G790" i="1"/>
  <c r="O793" i="1"/>
  <c r="AA806" i="1"/>
  <c r="AM806" i="1" s="1"/>
  <c r="AA811" i="1"/>
  <c r="AM811" i="1" s="1"/>
  <c r="AA813" i="1"/>
  <c r="AM813" i="1" s="1"/>
  <c r="AA816" i="1"/>
  <c r="AM816" i="1" s="1"/>
  <c r="AA819" i="1"/>
  <c r="AM819" i="1" s="1"/>
  <c r="AE795" i="1"/>
  <c r="AA808" i="1"/>
  <c r="AM808" i="1" s="1"/>
  <c r="G810" i="1"/>
  <c r="AB815" i="1"/>
  <c r="O803" i="1"/>
  <c r="AA793" i="1"/>
  <c r="AM793" i="1" s="1"/>
  <c r="AB795" i="1"/>
  <c r="AA796" i="1"/>
  <c r="AM796" i="1" s="1"/>
  <c r="G800" i="1"/>
  <c r="AA801" i="1"/>
  <c r="AM801" i="1" s="1"/>
  <c r="AA803" i="1"/>
  <c r="AM803" i="1" s="1"/>
  <c r="AB805" i="1"/>
  <c r="K805" i="1"/>
  <c r="AC809" i="1"/>
  <c r="AA809" i="1" s="1"/>
  <c r="AM809" i="1" s="1"/>
  <c r="AE810" i="1"/>
  <c r="AA818" i="1"/>
  <c r="AM818" i="1" s="1"/>
  <c r="AB790" i="1"/>
  <c r="AC815" i="1"/>
  <c r="AA798" i="1"/>
  <c r="AM798" i="1" s="1"/>
  <c r="AB800" i="1"/>
  <c r="K800" i="1"/>
  <c r="AA807" i="1"/>
  <c r="AM807" i="1" s="1"/>
  <c r="AB810" i="1"/>
  <c r="K815" i="1"/>
  <c r="S815" i="1"/>
  <c r="AE790" i="1"/>
  <c r="O797" i="1"/>
  <c r="G795" i="1"/>
  <c r="AA802" i="1"/>
  <c r="AM802" i="1" s="1"/>
  <c r="AE800" i="1"/>
  <c r="S805" i="1"/>
  <c r="AE805" i="1"/>
  <c r="AC810" i="1"/>
  <c r="AA812" i="1"/>
  <c r="AM812" i="1" s="1"/>
  <c r="AA814" i="1"/>
  <c r="AM814" i="1" s="1"/>
  <c r="S790" i="1"/>
  <c r="AA797" i="1"/>
  <c r="AM797" i="1" s="1"/>
  <c r="AA792" i="1"/>
  <c r="AM792" i="1" s="1"/>
  <c r="O808" i="1"/>
  <c r="O813" i="1"/>
  <c r="AA817" i="1"/>
  <c r="AM817" i="1" s="1"/>
  <c r="AC804" i="1"/>
  <c r="AA804" i="1" s="1"/>
  <c r="AM804" i="1" s="1"/>
  <c r="O790" i="1"/>
  <c r="AH795" i="1"/>
  <c r="AA799" i="1"/>
  <c r="AM799" i="1" s="1"/>
  <c r="AG800" i="1"/>
  <c r="AC800" i="1" s="1"/>
  <c r="AG805" i="1"/>
  <c r="AC805" i="1" s="1"/>
  <c r="AB692" i="1"/>
  <c r="AE699" i="1"/>
  <c r="AD699" i="1"/>
  <c r="AC699" i="1"/>
  <c r="AB699" i="1"/>
  <c r="S699" i="1"/>
  <c r="O699" i="1"/>
  <c r="K699" i="1"/>
  <c r="G699" i="1"/>
  <c r="AE698" i="1"/>
  <c r="AD698" i="1"/>
  <c r="AC698" i="1"/>
  <c r="AB698" i="1"/>
  <c r="S698" i="1"/>
  <c r="K698" i="1"/>
  <c r="G698" i="1"/>
  <c r="AE697" i="1"/>
  <c r="AC697" i="1"/>
  <c r="AB697" i="1"/>
  <c r="S697" i="1"/>
  <c r="O697" i="1"/>
  <c r="K697" i="1"/>
  <c r="G697" i="1"/>
  <c r="F697" i="1"/>
  <c r="F695" i="1" s="1"/>
  <c r="C697" i="1"/>
  <c r="C695" i="1" s="1"/>
  <c r="AE696" i="1"/>
  <c r="AD696" i="1"/>
  <c r="AC696" i="1"/>
  <c r="AB696" i="1"/>
  <c r="S696" i="1"/>
  <c r="O696" i="1"/>
  <c r="K696" i="1"/>
  <c r="G696" i="1"/>
  <c r="AH695" i="1"/>
  <c r="AG695" i="1"/>
  <c r="AF695" i="1"/>
  <c r="P695" i="1"/>
  <c r="O695" i="1" s="1"/>
  <c r="N695" i="1"/>
  <c r="M695" i="1"/>
  <c r="L695" i="1"/>
  <c r="J695" i="1"/>
  <c r="I695" i="1"/>
  <c r="H695" i="1"/>
  <c r="E695" i="1"/>
  <c r="D695" i="1"/>
  <c r="AE694" i="1"/>
  <c r="AB694" i="1"/>
  <c r="S694" i="1"/>
  <c r="O694" i="1"/>
  <c r="K694" i="1"/>
  <c r="G694" i="1"/>
  <c r="AE693" i="1"/>
  <c r="AB693" i="1"/>
  <c r="S693" i="1"/>
  <c r="K693" i="1"/>
  <c r="G693" i="1"/>
  <c r="AE692" i="1"/>
  <c r="S692" i="1"/>
  <c r="O692" i="1"/>
  <c r="K692" i="1"/>
  <c r="G692" i="1"/>
  <c r="F692" i="1"/>
  <c r="F690" i="1" s="1"/>
  <c r="C692" i="1"/>
  <c r="C690" i="1" s="1"/>
  <c r="AE691" i="1"/>
  <c r="AD691" i="1"/>
  <c r="AB691" i="1"/>
  <c r="S691" i="1"/>
  <c r="O691" i="1"/>
  <c r="K691" i="1"/>
  <c r="G691" i="1"/>
  <c r="AF690" i="1"/>
  <c r="T690" i="1"/>
  <c r="P690" i="1"/>
  <c r="O690" i="1" s="1"/>
  <c r="N690" i="1"/>
  <c r="M690" i="1"/>
  <c r="L690" i="1"/>
  <c r="J690" i="1"/>
  <c r="I690" i="1"/>
  <c r="H690" i="1"/>
  <c r="E690" i="1"/>
  <c r="D690" i="1"/>
  <c r="AE689" i="1"/>
  <c r="AD689" i="1"/>
  <c r="AC689" i="1"/>
  <c r="AB689" i="1"/>
  <c r="S689" i="1"/>
  <c r="O689" i="1"/>
  <c r="K689" i="1"/>
  <c r="G689" i="1"/>
  <c r="F689" i="1"/>
  <c r="AE688" i="1"/>
  <c r="AD688" i="1"/>
  <c r="AC688" i="1"/>
  <c r="AB688" i="1"/>
  <c r="S688" i="1"/>
  <c r="K688" i="1"/>
  <c r="G688" i="1"/>
  <c r="AE687" i="1"/>
  <c r="AC687" i="1"/>
  <c r="AB687" i="1"/>
  <c r="S687" i="1"/>
  <c r="O687" i="1"/>
  <c r="K687" i="1"/>
  <c r="G687" i="1"/>
  <c r="F687" i="1"/>
  <c r="C687" i="1"/>
  <c r="C685" i="1" s="1"/>
  <c r="AE686" i="1"/>
  <c r="AD686" i="1"/>
  <c r="AC686" i="1"/>
  <c r="AB686" i="1"/>
  <c r="S686" i="1"/>
  <c r="O686" i="1"/>
  <c r="K686" i="1"/>
  <c r="G686" i="1"/>
  <c r="AH685" i="1"/>
  <c r="AG685" i="1"/>
  <c r="AF685" i="1"/>
  <c r="P685" i="1"/>
  <c r="O685" i="1" s="1"/>
  <c r="N685" i="1"/>
  <c r="M685" i="1"/>
  <c r="L685" i="1"/>
  <c r="J685" i="1"/>
  <c r="I685" i="1"/>
  <c r="H685" i="1"/>
  <c r="E685" i="1"/>
  <c r="D685" i="1"/>
  <c r="AE684" i="1"/>
  <c r="AB684" i="1"/>
  <c r="O684" i="1"/>
  <c r="K684" i="1"/>
  <c r="G684" i="1"/>
  <c r="F684" i="1"/>
  <c r="AE683" i="1"/>
  <c r="AB683" i="1"/>
  <c r="K683" i="1"/>
  <c r="G683" i="1"/>
  <c r="AE682" i="1"/>
  <c r="AB682" i="1"/>
  <c r="O682" i="1"/>
  <c r="K682" i="1"/>
  <c r="G682" i="1"/>
  <c r="AL682" i="1" s="1"/>
  <c r="F682" i="1"/>
  <c r="C682" i="1"/>
  <c r="C680" i="1" s="1"/>
  <c r="AE681" i="1"/>
  <c r="AB681" i="1"/>
  <c r="O681" i="1"/>
  <c r="K681" i="1"/>
  <c r="G681" i="1"/>
  <c r="AH680" i="1"/>
  <c r="AG639" i="1"/>
  <c r="AF680" i="1"/>
  <c r="P680" i="1"/>
  <c r="N680" i="1"/>
  <c r="M680" i="1"/>
  <c r="M639" i="1" s="1"/>
  <c r="L680" i="1"/>
  <c r="J680" i="1"/>
  <c r="I680" i="1"/>
  <c r="H680" i="1"/>
  <c r="H639" i="1" s="1"/>
  <c r="E680" i="1"/>
  <c r="D680" i="1"/>
  <c r="AE575" i="1"/>
  <c r="AD575" i="1"/>
  <c r="AC575" i="1"/>
  <c r="AB575" i="1"/>
  <c r="W575" i="1"/>
  <c r="S575" i="1"/>
  <c r="O575" i="1"/>
  <c r="K575" i="1"/>
  <c r="G575" i="1"/>
  <c r="AE574" i="1"/>
  <c r="AD574" i="1"/>
  <c r="AC574" i="1"/>
  <c r="AB574" i="1"/>
  <c r="W574" i="1"/>
  <c r="S574" i="1"/>
  <c r="O574" i="1"/>
  <c r="K574" i="1"/>
  <c r="G574" i="1"/>
  <c r="AE573" i="1"/>
  <c r="AD573" i="1"/>
  <c r="AC573" i="1"/>
  <c r="AB573" i="1"/>
  <c r="W573" i="1"/>
  <c r="S573" i="1"/>
  <c r="O573" i="1"/>
  <c r="K573" i="1"/>
  <c r="G573" i="1"/>
  <c r="AE572" i="1"/>
  <c r="AD572" i="1"/>
  <c r="AC572" i="1"/>
  <c r="AB572" i="1"/>
  <c r="W572" i="1"/>
  <c r="S572" i="1"/>
  <c r="R572" i="1"/>
  <c r="Q572" i="1"/>
  <c r="K572" i="1"/>
  <c r="G572" i="1"/>
  <c r="AL572" i="1" s="1"/>
  <c r="AH571" i="1"/>
  <c r="AH485" i="1" s="1"/>
  <c r="AG571" i="1"/>
  <c r="AG485" i="1" s="1"/>
  <c r="AF571" i="1"/>
  <c r="AF485" i="1" s="1"/>
  <c r="Z571" i="1"/>
  <c r="Z485" i="1" s="1"/>
  <c r="Y571" i="1"/>
  <c r="Y485" i="1" s="1"/>
  <c r="X571" i="1"/>
  <c r="X485" i="1" s="1"/>
  <c r="V571" i="1"/>
  <c r="V485" i="1" s="1"/>
  <c r="U571" i="1"/>
  <c r="U485" i="1" s="1"/>
  <c r="T571" i="1"/>
  <c r="T485" i="1" s="1"/>
  <c r="P571" i="1"/>
  <c r="P485" i="1" s="1"/>
  <c r="O571" i="1"/>
  <c r="O485" i="1" s="1"/>
  <c r="N571" i="1"/>
  <c r="N485" i="1" s="1"/>
  <c r="M571" i="1"/>
  <c r="M485" i="1" s="1"/>
  <c r="L571" i="1"/>
  <c r="L485" i="1" s="1"/>
  <c r="J571" i="1"/>
  <c r="J485" i="1" s="1"/>
  <c r="I571" i="1"/>
  <c r="I485" i="1" s="1"/>
  <c r="H571" i="1"/>
  <c r="H485" i="1" s="1"/>
  <c r="F571" i="1"/>
  <c r="F485" i="1" s="1"/>
  <c r="E571" i="1"/>
  <c r="E485" i="1" s="1"/>
  <c r="D571" i="1"/>
  <c r="D485" i="1" s="1"/>
  <c r="C571" i="1"/>
  <c r="C485" i="1" s="1"/>
  <c r="I639" i="1" l="1"/>
  <c r="N639" i="1"/>
  <c r="AH639" i="1"/>
  <c r="D639" i="1"/>
  <c r="D638" i="1" s="1"/>
  <c r="J639" i="1"/>
  <c r="O680" i="1"/>
  <c r="O639" i="1" s="1"/>
  <c r="P639" i="1"/>
  <c r="S690" i="1"/>
  <c r="S639" i="1" s="1"/>
  <c r="T639" i="1"/>
  <c r="E639" i="1"/>
  <c r="L639" i="1"/>
  <c r="AF639" i="1"/>
  <c r="C639" i="1"/>
  <c r="AL681" i="1"/>
  <c r="AL683" i="1"/>
  <c r="AL574" i="1"/>
  <c r="AL686" i="1"/>
  <c r="AL691" i="1"/>
  <c r="AL693" i="1"/>
  <c r="AL698" i="1"/>
  <c r="AL810" i="1"/>
  <c r="AL805" i="1"/>
  <c r="AL815" i="1"/>
  <c r="AL800" i="1"/>
  <c r="AL575" i="1"/>
  <c r="AL688" i="1"/>
  <c r="AL689" i="1"/>
  <c r="AL692" i="1"/>
  <c r="AL696" i="1"/>
  <c r="AL699" i="1"/>
  <c r="AL795" i="1"/>
  <c r="AL687" i="1"/>
  <c r="AL573" i="1"/>
  <c r="AL684" i="1"/>
  <c r="AL694" i="1"/>
  <c r="AL697" i="1"/>
  <c r="AL790" i="1"/>
  <c r="AA795" i="1"/>
  <c r="AM795" i="1" s="1"/>
  <c r="K690" i="1"/>
  <c r="AA800" i="1"/>
  <c r="AM800" i="1" s="1"/>
  <c r="K685" i="1"/>
  <c r="AC790" i="1"/>
  <c r="G695" i="1"/>
  <c r="O698" i="1"/>
  <c r="K695" i="1"/>
  <c r="AA696" i="1"/>
  <c r="AM696" i="1" s="1"/>
  <c r="AA688" i="1"/>
  <c r="AM688" i="1" s="1"/>
  <c r="AE571" i="1"/>
  <c r="AE485" i="1" s="1"/>
  <c r="AA683" i="1"/>
  <c r="AM683" i="1" s="1"/>
  <c r="AA699" i="1"/>
  <c r="AM699" i="1" s="1"/>
  <c r="F685" i="1"/>
  <c r="AA805" i="1"/>
  <c r="AM805" i="1" s="1"/>
  <c r="S571" i="1"/>
  <c r="S485" i="1" s="1"/>
  <c r="O572" i="1"/>
  <c r="AA572" i="1"/>
  <c r="AM572" i="1" s="1"/>
  <c r="W571" i="1"/>
  <c r="W485" i="1" s="1"/>
  <c r="AA575" i="1"/>
  <c r="AM575" i="1" s="1"/>
  <c r="AE680" i="1"/>
  <c r="AA681" i="1"/>
  <c r="AM681" i="1" s="1"/>
  <c r="AA684" i="1"/>
  <c r="AM684" i="1" s="1"/>
  <c r="AA689" i="1"/>
  <c r="AM689" i="1" s="1"/>
  <c r="AA810" i="1"/>
  <c r="AM810" i="1" s="1"/>
  <c r="AD571" i="1"/>
  <c r="AD485" i="1" s="1"/>
  <c r="AB695" i="1"/>
  <c r="G680" i="1"/>
  <c r="AB680" i="1"/>
  <c r="F680" i="1"/>
  <c r="F639" i="1" s="1"/>
  <c r="G685" i="1"/>
  <c r="AE685" i="1"/>
  <c r="G690" i="1"/>
  <c r="AB571" i="1"/>
  <c r="AB485" i="1" s="1"/>
  <c r="G571" i="1"/>
  <c r="G485" i="1" s="1"/>
  <c r="AA573" i="1"/>
  <c r="AM573" i="1" s="1"/>
  <c r="K571" i="1"/>
  <c r="K485" i="1" s="1"/>
  <c r="AA574" i="1"/>
  <c r="AM574" i="1" s="1"/>
  <c r="K680" i="1"/>
  <c r="AB685" i="1"/>
  <c r="AA686" i="1"/>
  <c r="AM686" i="1" s="1"/>
  <c r="AC571" i="1"/>
  <c r="AC485" i="1" s="1"/>
  <c r="AC685" i="1"/>
  <c r="AC695" i="1"/>
  <c r="AA693" i="1"/>
  <c r="AM693" i="1" s="1"/>
  <c r="AA698" i="1"/>
  <c r="AM698" i="1" s="1"/>
  <c r="AE695" i="1"/>
  <c r="AA815" i="1"/>
  <c r="AM815" i="1" s="1"/>
  <c r="AA691" i="1"/>
  <c r="AM691" i="1" s="1"/>
  <c r="AA692" i="1"/>
  <c r="AM692" i="1" s="1"/>
  <c r="AA694" i="1"/>
  <c r="AM694" i="1" s="1"/>
  <c r="O693" i="1"/>
  <c r="O688" i="1"/>
  <c r="AD697" i="1"/>
  <c r="AA697" i="1" s="1"/>
  <c r="AM697" i="1" s="1"/>
  <c r="AD687" i="1"/>
  <c r="AA687" i="1" s="1"/>
  <c r="AM687" i="1" s="1"/>
  <c r="K639" i="1" l="1"/>
  <c r="G639" i="1"/>
  <c r="AC639" i="1"/>
  <c r="AL685" i="1"/>
  <c r="AL695" i="1"/>
  <c r="AL680" i="1"/>
  <c r="AL690" i="1"/>
  <c r="AL485" i="1"/>
  <c r="AL571" i="1"/>
  <c r="AA790" i="1"/>
  <c r="AM790" i="1" s="1"/>
  <c r="AD695" i="1"/>
  <c r="AA695" i="1" s="1"/>
  <c r="AM695" i="1" s="1"/>
  <c r="AA682" i="1"/>
  <c r="AM682" i="1" s="1"/>
  <c r="AE690" i="1"/>
  <c r="AE639" i="1" s="1"/>
  <c r="AB690" i="1"/>
  <c r="AA690" i="1" s="1"/>
  <c r="AA680" i="1"/>
  <c r="AD685" i="1"/>
  <c r="AA571" i="1"/>
  <c r="AA485" i="1" s="1"/>
  <c r="O683" i="1"/>
  <c r="AA685" i="1" l="1"/>
  <c r="AM685" i="1" s="1"/>
  <c r="AD639" i="1"/>
  <c r="AM680" i="1"/>
  <c r="AM690" i="1"/>
  <c r="AB639" i="1"/>
  <c r="AM485" i="1"/>
  <c r="AM571" i="1"/>
  <c r="AL639" i="1"/>
  <c r="AA639" i="1" l="1"/>
  <c r="AM639" i="1" s="1"/>
  <c r="Z820" i="1"/>
  <c r="W716" i="1" l="1"/>
  <c r="S715" i="1"/>
  <c r="S716" i="1"/>
  <c r="S717" i="1"/>
  <c r="Z717" i="1"/>
  <c r="Z715" i="1"/>
  <c r="C713" i="1"/>
  <c r="W715" i="1" l="1"/>
  <c r="W717" i="1"/>
  <c r="Z713" i="1"/>
  <c r="AD713" i="1" s="1"/>
  <c r="AD712" i="1" s="1"/>
  <c r="AD700" i="1" s="1"/>
  <c r="E471" i="1"/>
  <c r="E470" i="1" s="1"/>
  <c r="E469" i="1" s="1"/>
  <c r="E468" i="1" s="1"/>
  <c r="F471" i="1"/>
  <c r="F470" i="1" s="1"/>
  <c r="F469" i="1" s="1"/>
  <c r="F468" i="1" s="1"/>
  <c r="H471" i="1"/>
  <c r="H470" i="1" s="1"/>
  <c r="H469" i="1" s="1"/>
  <c r="H468" i="1" s="1"/>
  <c r="I471" i="1"/>
  <c r="I470" i="1" s="1"/>
  <c r="I469" i="1" s="1"/>
  <c r="I468" i="1" s="1"/>
  <c r="J471" i="1"/>
  <c r="J470" i="1" s="1"/>
  <c r="J469" i="1" s="1"/>
  <c r="J468" i="1" s="1"/>
  <c r="L471" i="1"/>
  <c r="L470" i="1" s="1"/>
  <c r="L469" i="1" s="1"/>
  <c r="L468" i="1" s="1"/>
  <c r="M471" i="1"/>
  <c r="M470" i="1" s="1"/>
  <c r="M469" i="1" s="1"/>
  <c r="M468" i="1" s="1"/>
  <c r="N471" i="1"/>
  <c r="N470" i="1" s="1"/>
  <c r="N469" i="1" s="1"/>
  <c r="N468" i="1" s="1"/>
  <c r="P471" i="1"/>
  <c r="P470" i="1" s="1"/>
  <c r="P469" i="1" s="1"/>
  <c r="P468" i="1" s="1"/>
  <c r="Q471" i="1"/>
  <c r="Q470" i="1" s="1"/>
  <c r="Q469" i="1" s="1"/>
  <c r="Q468" i="1" s="1"/>
  <c r="S471" i="1"/>
  <c r="S470" i="1" s="1"/>
  <c r="S469" i="1" s="1"/>
  <c r="S468" i="1" s="1"/>
  <c r="T471" i="1"/>
  <c r="T470" i="1" s="1"/>
  <c r="T469" i="1" s="1"/>
  <c r="T468" i="1" s="1"/>
  <c r="U471" i="1"/>
  <c r="U470" i="1" s="1"/>
  <c r="U469" i="1" s="1"/>
  <c r="U468" i="1" s="1"/>
  <c r="V471" i="1"/>
  <c r="V470" i="1" s="1"/>
  <c r="V469" i="1" s="1"/>
  <c r="V468" i="1" s="1"/>
  <c r="X471" i="1"/>
  <c r="X470" i="1" s="1"/>
  <c r="X469" i="1" s="1"/>
  <c r="X468" i="1" s="1"/>
  <c r="Y471" i="1"/>
  <c r="Y470" i="1" s="1"/>
  <c r="Y469" i="1" s="1"/>
  <c r="Y468" i="1" s="1"/>
  <c r="Z471" i="1"/>
  <c r="Z470" i="1" s="1"/>
  <c r="Z469" i="1" s="1"/>
  <c r="Z468" i="1" s="1"/>
  <c r="AF471" i="1"/>
  <c r="AF470" i="1" s="1"/>
  <c r="AF469" i="1" s="1"/>
  <c r="AF468" i="1" s="1"/>
  <c r="AG471" i="1"/>
  <c r="AG470" i="1" s="1"/>
  <c r="AG469" i="1" s="1"/>
  <c r="AG468" i="1" s="1"/>
  <c r="AH471" i="1"/>
  <c r="AH470" i="1" s="1"/>
  <c r="AH469" i="1" s="1"/>
  <c r="AH468" i="1" s="1"/>
  <c r="C471" i="1"/>
  <c r="C470" i="1" s="1"/>
  <c r="C469" i="1" s="1"/>
  <c r="C468" i="1" s="1"/>
  <c r="AE476" i="1"/>
  <c r="AD476" i="1"/>
  <c r="AC476" i="1"/>
  <c r="X476" i="1"/>
  <c r="AB476" i="1" s="1"/>
  <c r="G476" i="1"/>
  <c r="AE475" i="1"/>
  <c r="AD475" i="1"/>
  <c r="AC475" i="1"/>
  <c r="AB475" i="1"/>
  <c r="G475" i="1"/>
  <c r="AL475" i="1" s="1"/>
  <c r="AE474" i="1"/>
  <c r="AD474" i="1"/>
  <c r="AC474" i="1"/>
  <c r="AB474" i="1"/>
  <c r="G474" i="1"/>
  <c r="AL474" i="1" s="1"/>
  <c r="AE473" i="1"/>
  <c r="AD473" i="1"/>
  <c r="AC473" i="1"/>
  <c r="AB473" i="1"/>
  <c r="G473" i="1"/>
  <c r="AL473" i="1" s="1"/>
  <c r="D473" i="1"/>
  <c r="D472" i="1" s="1"/>
  <c r="D471" i="1" s="1"/>
  <c r="D470" i="1" s="1"/>
  <c r="D469" i="1" s="1"/>
  <c r="AE472" i="1"/>
  <c r="AE471" i="1" s="1"/>
  <c r="AE470" i="1" s="1"/>
  <c r="AE469" i="1" s="1"/>
  <c r="AE468" i="1" s="1"/>
  <c r="AD472" i="1"/>
  <c r="AD471" i="1" s="1"/>
  <c r="AD470" i="1" s="1"/>
  <c r="AD469" i="1" s="1"/>
  <c r="AD468" i="1" s="1"/>
  <c r="AC472" i="1"/>
  <c r="AC471" i="1" s="1"/>
  <c r="AC470" i="1" s="1"/>
  <c r="AC469" i="1" s="1"/>
  <c r="AC468" i="1" s="1"/>
  <c r="AB472" i="1"/>
  <c r="AB471" i="1" s="1"/>
  <c r="AB470" i="1" s="1"/>
  <c r="AB469" i="1" s="1"/>
  <c r="AB468" i="1" s="1"/>
  <c r="W471" i="1"/>
  <c r="W470" i="1" s="1"/>
  <c r="W469" i="1" s="1"/>
  <c r="W468" i="1" s="1"/>
  <c r="K472" i="1"/>
  <c r="K471" i="1" s="1"/>
  <c r="K470" i="1" s="1"/>
  <c r="K469" i="1" s="1"/>
  <c r="K468" i="1" s="1"/>
  <c r="G472" i="1"/>
  <c r="Q1088" i="1"/>
  <c r="Q952" i="1" s="1"/>
  <c r="R1088" i="1"/>
  <c r="R952" i="1" s="1"/>
  <c r="E1171" i="1"/>
  <c r="E1170" i="1" s="1"/>
  <c r="F1171" i="1"/>
  <c r="F1170" i="1" s="1"/>
  <c r="H1171" i="1"/>
  <c r="H1170" i="1" s="1"/>
  <c r="I1171" i="1"/>
  <c r="I1170" i="1" s="1"/>
  <c r="J1171" i="1"/>
  <c r="J1170" i="1" s="1"/>
  <c r="L1171" i="1"/>
  <c r="L1170" i="1" s="1"/>
  <c r="M1171" i="1"/>
  <c r="M1170" i="1" s="1"/>
  <c r="N1171" i="1"/>
  <c r="N1170" i="1" s="1"/>
  <c r="P1171" i="1"/>
  <c r="P1170" i="1" s="1"/>
  <c r="Q1171" i="1"/>
  <c r="Q1170" i="1" s="1"/>
  <c r="R1171" i="1"/>
  <c r="R1170" i="1" s="1"/>
  <c r="T1171" i="1"/>
  <c r="T1170" i="1" s="1"/>
  <c r="U1171" i="1"/>
  <c r="U1170" i="1" s="1"/>
  <c r="V1171" i="1"/>
  <c r="V1170" i="1" s="1"/>
  <c r="X1171" i="1"/>
  <c r="X1170" i="1" s="1"/>
  <c r="Y1171" i="1"/>
  <c r="Y1170" i="1" s="1"/>
  <c r="Z1171" i="1"/>
  <c r="Z1170" i="1" s="1"/>
  <c r="AF1171" i="1"/>
  <c r="AF1170" i="1" s="1"/>
  <c r="AG1171" i="1"/>
  <c r="AG1170" i="1" s="1"/>
  <c r="AH1171" i="1"/>
  <c r="AH1170" i="1" s="1"/>
  <c r="C1171" i="1"/>
  <c r="C1170" i="1" s="1"/>
  <c r="AE948" i="1"/>
  <c r="AB948" i="1"/>
  <c r="AA948" i="1" s="1"/>
  <c r="W948" i="1"/>
  <c r="W944" i="1" s="1"/>
  <c r="O948" i="1"/>
  <c r="I948" i="1"/>
  <c r="G948" i="1" s="1"/>
  <c r="AE947" i="1"/>
  <c r="AD947" i="1"/>
  <c r="AB947" i="1"/>
  <c r="O947" i="1"/>
  <c r="I947" i="1"/>
  <c r="AC947" i="1" s="1"/>
  <c r="AE946" i="1"/>
  <c r="AB946" i="1"/>
  <c r="S946" i="1"/>
  <c r="S944" i="1" s="1"/>
  <c r="O946" i="1"/>
  <c r="G946" i="1"/>
  <c r="F946" i="1"/>
  <c r="F944" i="1" s="1"/>
  <c r="AE945" i="1"/>
  <c r="AD945" i="1"/>
  <c r="AB945" i="1"/>
  <c r="O945" i="1"/>
  <c r="I945" i="1"/>
  <c r="AC945" i="1" s="1"/>
  <c r="AH944" i="1"/>
  <c r="AG944" i="1"/>
  <c r="AF944" i="1"/>
  <c r="Z944" i="1"/>
  <c r="Y944" i="1"/>
  <c r="X944" i="1"/>
  <c r="V944" i="1"/>
  <c r="U944" i="1"/>
  <c r="T944" i="1"/>
  <c r="R944" i="1"/>
  <c r="Q944" i="1"/>
  <c r="P944" i="1"/>
  <c r="N944" i="1"/>
  <c r="M944" i="1"/>
  <c r="L944" i="1"/>
  <c r="K944" i="1"/>
  <c r="J944" i="1"/>
  <c r="H944" i="1"/>
  <c r="E944" i="1"/>
  <c r="D944" i="1"/>
  <c r="C944" i="1"/>
  <c r="E712" i="1"/>
  <c r="E700" i="1" s="1"/>
  <c r="F712" i="1"/>
  <c r="F700" i="1" s="1"/>
  <c r="H712" i="1"/>
  <c r="H700" i="1" s="1"/>
  <c r="I712" i="1"/>
  <c r="I700" i="1" s="1"/>
  <c r="J712" i="1"/>
  <c r="J700" i="1" s="1"/>
  <c r="L712" i="1"/>
  <c r="L700" i="1" s="1"/>
  <c r="M712" i="1"/>
  <c r="M700" i="1" s="1"/>
  <c r="N712" i="1"/>
  <c r="N700" i="1" s="1"/>
  <c r="P712" i="1"/>
  <c r="P700" i="1" s="1"/>
  <c r="Q712" i="1"/>
  <c r="Q700" i="1" s="1"/>
  <c r="R712" i="1"/>
  <c r="R700" i="1" s="1"/>
  <c r="T712" i="1"/>
  <c r="T700" i="1" s="1"/>
  <c r="U712" i="1"/>
  <c r="U700" i="1" s="1"/>
  <c r="V712" i="1"/>
  <c r="V700" i="1" s="1"/>
  <c r="X712" i="1"/>
  <c r="X700" i="1" s="1"/>
  <c r="Y712" i="1"/>
  <c r="Y700" i="1" s="1"/>
  <c r="AF712" i="1"/>
  <c r="AF700" i="1" s="1"/>
  <c r="AG712" i="1"/>
  <c r="AG700" i="1" s="1"/>
  <c r="AH712" i="1"/>
  <c r="AH700" i="1" s="1"/>
  <c r="C712" i="1"/>
  <c r="C700" i="1" s="1"/>
  <c r="AE717" i="1"/>
  <c r="AB717" i="1"/>
  <c r="AD717" i="1"/>
  <c r="AC717" i="1"/>
  <c r="O717" i="1"/>
  <c r="G717" i="1"/>
  <c r="AL717" i="1" s="1"/>
  <c r="AE716" i="1"/>
  <c r="AD716" i="1"/>
  <c r="AC716" i="1"/>
  <c r="AB716" i="1"/>
  <c r="O716" i="1"/>
  <c r="G716" i="1"/>
  <c r="AL716" i="1" s="1"/>
  <c r="AE715" i="1"/>
  <c r="AD715" i="1"/>
  <c r="AC715" i="1"/>
  <c r="AB715" i="1"/>
  <c r="O715" i="1"/>
  <c r="G715" i="1"/>
  <c r="AL715" i="1" s="1"/>
  <c r="AE714" i="1"/>
  <c r="AD714" i="1"/>
  <c r="AC714" i="1"/>
  <c r="AB714" i="1"/>
  <c r="O714" i="1"/>
  <c r="G714" i="1"/>
  <c r="AL714" i="1" s="1"/>
  <c r="D714" i="1"/>
  <c r="D713" i="1" s="1"/>
  <c r="D712" i="1" s="1"/>
  <c r="D700" i="1" s="1"/>
  <c r="AE713" i="1"/>
  <c r="AE712" i="1" s="1"/>
  <c r="AE700" i="1" s="1"/>
  <c r="AC713" i="1"/>
  <c r="AB713" i="1"/>
  <c r="AB712" i="1" s="1"/>
  <c r="AB700" i="1" s="1"/>
  <c r="S713" i="1"/>
  <c r="O713" i="1"/>
  <c r="O712" i="1" s="1"/>
  <c r="O700" i="1" s="1"/>
  <c r="K713" i="1"/>
  <c r="K712" i="1" s="1"/>
  <c r="K700" i="1" s="1"/>
  <c r="G713" i="1"/>
  <c r="R633" i="1"/>
  <c r="R577" i="1" s="1"/>
  <c r="Q633" i="1"/>
  <c r="Q577" i="1" s="1"/>
  <c r="AE637" i="1"/>
  <c r="Z637" i="1"/>
  <c r="Y637" i="1"/>
  <c r="X637" i="1"/>
  <c r="V637" i="1"/>
  <c r="U637" i="1"/>
  <c r="T637" i="1"/>
  <c r="O637" i="1"/>
  <c r="G637" i="1"/>
  <c r="AE636" i="1"/>
  <c r="AD636" i="1"/>
  <c r="AC636" i="1"/>
  <c r="AB636" i="1"/>
  <c r="O636" i="1"/>
  <c r="G636" i="1"/>
  <c r="AL636" i="1" s="1"/>
  <c r="AE635" i="1"/>
  <c r="AD635" i="1"/>
  <c r="AC635" i="1"/>
  <c r="AB635" i="1"/>
  <c r="O635" i="1"/>
  <c r="G635" i="1"/>
  <c r="AL635" i="1" s="1"/>
  <c r="AE634" i="1"/>
  <c r="AD634" i="1"/>
  <c r="AC634" i="1"/>
  <c r="AB634" i="1"/>
  <c r="O634" i="1"/>
  <c r="G634" i="1"/>
  <c r="AL634" i="1" s="1"/>
  <c r="D634" i="1"/>
  <c r="D633" i="1" s="1"/>
  <c r="D577" i="1" s="1"/>
  <c r="AE633" i="1"/>
  <c r="AE577" i="1" s="1"/>
  <c r="AD633" i="1"/>
  <c r="AD577" i="1" s="1"/>
  <c r="AC633" i="1"/>
  <c r="AC577" i="1" s="1"/>
  <c r="AB633" i="1"/>
  <c r="AB577" i="1" s="1"/>
  <c r="W633" i="1"/>
  <c r="W577" i="1" s="1"/>
  <c r="S633" i="1"/>
  <c r="S577" i="1" s="1"/>
  <c r="K633" i="1"/>
  <c r="K577" i="1" s="1"/>
  <c r="G633" i="1"/>
  <c r="G577" i="1" s="1"/>
  <c r="AL948" i="1" l="1"/>
  <c r="AL472" i="1"/>
  <c r="AM948" i="1"/>
  <c r="AL577" i="1"/>
  <c r="AL633" i="1"/>
  <c r="AL946" i="1"/>
  <c r="W713" i="1"/>
  <c r="W712" i="1" s="1"/>
  <c r="W700" i="1" s="1"/>
  <c r="R471" i="1"/>
  <c r="R470" i="1" s="1"/>
  <c r="R469" i="1" s="1"/>
  <c r="O472" i="1"/>
  <c r="O471" i="1" s="1"/>
  <c r="O470" i="1" s="1"/>
  <c r="O469" i="1" s="1"/>
  <c r="O473" i="1"/>
  <c r="G712" i="1"/>
  <c r="Z712" i="1"/>
  <c r="Z700" i="1" s="1"/>
  <c r="W476" i="1"/>
  <c r="AL476" i="1" s="1"/>
  <c r="O1171" i="1"/>
  <c r="O1170" i="1" s="1"/>
  <c r="AC1171" i="1"/>
  <c r="AC1170" i="1" s="1"/>
  <c r="AD946" i="1"/>
  <c r="AD944" i="1" s="1"/>
  <c r="G471" i="1"/>
  <c r="AL471" i="1" s="1"/>
  <c r="S712" i="1"/>
  <c r="S700" i="1" s="1"/>
  <c r="AA476" i="1"/>
  <c r="AM476" i="1" s="1"/>
  <c r="AA472" i="1"/>
  <c r="AM472" i="1" s="1"/>
  <c r="AA474" i="1"/>
  <c r="AM474" i="1" s="1"/>
  <c r="AA475" i="1"/>
  <c r="AM475" i="1" s="1"/>
  <c r="AA473" i="1"/>
  <c r="AM473" i="1" s="1"/>
  <c r="K1171" i="1"/>
  <c r="K1170" i="1" s="1"/>
  <c r="D1171" i="1"/>
  <c r="D1170" i="1" s="1"/>
  <c r="AE1171" i="1"/>
  <c r="AE1170" i="1" s="1"/>
  <c r="AP946" i="1"/>
  <c r="AB1171" i="1"/>
  <c r="AB1170" i="1" s="1"/>
  <c r="AQ948" i="1"/>
  <c r="W1171" i="1"/>
  <c r="W1170" i="1" s="1"/>
  <c r="AD1171" i="1"/>
  <c r="AD1170" i="1" s="1"/>
  <c r="S1171" i="1"/>
  <c r="S1170" i="1" s="1"/>
  <c r="AC944" i="1"/>
  <c r="G947" i="1"/>
  <c r="AL947" i="1" s="1"/>
  <c r="O944" i="1"/>
  <c r="AB944" i="1"/>
  <c r="AA947" i="1"/>
  <c r="AM947" i="1" s="1"/>
  <c r="AA945" i="1"/>
  <c r="AM945" i="1" s="1"/>
  <c r="AN948" i="1"/>
  <c r="AP948" i="1"/>
  <c r="I944" i="1"/>
  <c r="G945" i="1"/>
  <c r="AL945" i="1" s="1"/>
  <c r="AE944" i="1"/>
  <c r="AA713" i="1"/>
  <c r="AM713" i="1" s="1"/>
  <c r="AA716" i="1"/>
  <c r="AM716" i="1" s="1"/>
  <c r="AC712" i="1"/>
  <c r="AC700" i="1" s="1"/>
  <c r="AA635" i="1"/>
  <c r="AM635" i="1" s="1"/>
  <c r="AA714" i="1"/>
  <c r="AM714" i="1" s="1"/>
  <c r="AA715" i="1"/>
  <c r="AM715" i="1" s="1"/>
  <c r="AA717" i="1"/>
  <c r="AM717" i="1" s="1"/>
  <c r="AA636" i="1"/>
  <c r="AM636" i="1" s="1"/>
  <c r="W637" i="1"/>
  <c r="AA633" i="1"/>
  <c r="AA577" i="1" s="1"/>
  <c r="AB637" i="1"/>
  <c r="S637" i="1"/>
  <c r="AC637" i="1"/>
  <c r="AA634" i="1"/>
  <c r="AM634" i="1" s="1"/>
  <c r="AD637" i="1"/>
  <c r="O633" i="1"/>
  <c r="O577" i="1" s="1"/>
  <c r="AL637" i="1" l="1"/>
  <c r="AL713" i="1"/>
  <c r="AM577" i="1"/>
  <c r="AM633" i="1"/>
  <c r="G700" i="1"/>
  <c r="AL700" i="1" s="1"/>
  <c r="AL712" i="1"/>
  <c r="G1171" i="1"/>
  <c r="AL1171" i="1" s="1"/>
  <c r="AA946" i="1"/>
  <c r="AM946" i="1" s="1"/>
  <c r="G470" i="1"/>
  <c r="AL470" i="1" s="1"/>
  <c r="AN947" i="1"/>
  <c r="AA712" i="1"/>
  <c r="AM712" i="1" s="1"/>
  <c r="AA471" i="1"/>
  <c r="AM471" i="1" s="1"/>
  <c r="AP947" i="1"/>
  <c r="AQ947" i="1"/>
  <c r="G944" i="1"/>
  <c r="AL944" i="1" s="1"/>
  <c r="AP945" i="1"/>
  <c r="AN945" i="1"/>
  <c r="AQ945" i="1"/>
  <c r="AA637" i="1"/>
  <c r="AM637" i="1" s="1"/>
  <c r="AA700" i="1" l="1"/>
  <c r="AM700" i="1" s="1"/>
  <c r="G1170" i="1"/>
  <c r="AL1170" i="1" s="1"/>
  <c r="AQ946" i="1"/>
  <c r="AA944" i="1"/>
  <c r="AM944" i="1" s="1"/>
  <c r="AN946" i="1"/>
  <c r="G469" i="1"/>
  <c r="AL469" i="1" s="1"/>
  <c r="AA470" i="1"/>
  <c r="AM470" i="1" s="1"/>
  <c r="AA1171" i="1"/>
  <c r="AM1171" i="1" s="1"/>
  <c r="AP944" i="1"/>
  <c r="G468" i="1" l="1"/>
  <c r="AL468" i="1" s="1"/>
  <c r="AN944" i="1"/>
  <c r="AO944" i="1" s="1"/>
  <c r="AQ944" i="1"/>
  <c r="AA469" i="1"/>
  <c r="AM469" i="1" s="1"/>
  <c r="AA1170" i="1"/>
  <c r="AM1170" i="1" s="1"/>
  <c r="AA468" i="1" l="1"/>
  <c r="AM468" i="1" s="1"/>
  <c r="Z757" i="1" l="1"/>
  <c r="AE1169" i="1" l="1"/>
  <c r="AD1169" i="1"/>
  <c r="AC1169" i="1"/>
  <c r="AB1169" i="1"/>
  <c r="S1169" i="1"/>
  <c r="O1169" i="1"/>
  <c r="K1169" i="1"/>
  <c r="G1169" i="1"/>
  <c r="AE1168" i="1"/>
  <c r="AD1168" i="1"/>
  <c r="AC1168" i="1"/>
  <c r="AB1168" i="1"/>
  <c r="S1168" i="1"/>
  <c r="O1168" i="1"/>
  <c r="K1168" i="1"/>
  <c r="G1168" i="1"/>
  <c r="AE1167" i="1"/>
  <c r="AD1167" i="1"/>
  <c r="AC1167" i="1"/>
  <c r="AB1167" i="1"/>
  <c r="S1167" i="1"/>
  <c r="K1167" i="1"/>
  <c r="G1167" i="1"/>
  <c r="AE1166" i="1"/>
  <c r="AD1166" i="1"/>
  <c r="AC1166" i="1"/>
  <c r="AB1166" i="1"/>
  <c r="S1166" i="1"/>
  <c r="O1166" i="1"/>
  <c r="K1166" i="1"/>
  <c r="G1166" i="1"/>
  <c r="AH1165" i="1"/>
  <c r="AG1165" i="1"/>
  <c r="AF1165" i="1"/>
  <c r="T1165" i="1"/>
  <c r="N1165" i="1"/>
  <c r="M1165" i="1"/>
  <c r="L1165" i="1"/>
  <c r="J1165" i="1"/>
  <c r="I1165" i="1"/>
  <c r="H1165" i="1"/>
  <c r="F1165" i="1"/>
  <c r="E1165" i="1"/>
  <c r="D1165" i="1"/>
  <c r="C1165" i="1"/>
  <c r="AE1164" i="1"/>
  <c r="AD1164" i="1"/>
  <c r="AC1164" i="1"/>
  <c r="AB1164" i="1"/>
  <c r="S1164" i="1"/>
  <c r="O1164" i="1"/>
  <c r="K1164" i="1"/>
  <c r="G1164" i="1"/>
  <c r="AE1163" i="1"/>
  <c r="AD1163" i="1"/>
  <c r="AC1163" i="1"/>
  <c r="AB1163" i="1"/>
  <c r="S1163" i="1"/>
  <c r="O1163" i="1"/>
  <c r="K1163" i="1"/>
  <c r="G1163" i="1"/>
  <c r="AE1162" i="1"/>
  <c r="AD1162" i="1"/>
  <c r="AC1162" i="1"/>
  <c r="AB1162" i="1"/>
  <c r="S1162" i="1"/>
  <c r="K1162" i="1"/>
  <c r="G1162" i="1"/>
  <c r="AE1161" i="1"/>
  <c r="AD1161" i="1"/>
  <c r="AC1161" i="1"/>
  <c r="AB1161" i="1"/>
  <c r="S1161" i="1"/>
  <c r="O1161" i="1"/>
  <c r="K1161" i="1"/>
  <c r="G1161" i="1"/>
  <c r="AH1160" i="1"/>
  <c r="AG1160" i="1"/>
  <c r="AF1160" i="1"/>
  <c r="AF1094" i="1" s="1"/>
  <c r="T1160" i="1"/>
  <c r="T1094" i="1" s="1"/>
  <c r="N1160" i="1"/>
  <c r="N1094" i="1" s="1"/>
  <c r="M1160" i="1"/>
  <c r="M1094" i="1" s="1"/>
  <c r="L1160" i="1"/>
  <c r="L1094" i="1" s="1"/>
  <c r="J1160" i="1"/>
  <c r="I1160" i="1"/>
  <c r="I1094" i="1" s="1"/>
  <c r="H1160" i="1"/>
  <c r="H1094" i="1" s="1"/>
  <c r="F1160" i="1"/>
  <c r="F1094" i="1" s="1"/>
  <c r="E1160" i="1"/>
  <c r="D1160" i="1"/>
  <c r="D1094" i="1" s="1"/>
  <c r="C1160" i="1"/>
  <c r="C1094" i="1" s="1"/>
  <c r="AE1092" i="1"/>
  <c r="AD1092" i="1"/>
  <c r="AC1092" i="1"/>
  <c r="AB1092" i="1"/>
  <c r="S1092" i="1"/>
  <c r="O1092" i="1"/>
  <c r="K1092" i="1"/>
  <c r="G1092" i="1"/>
  <c r="AE1091" i="1"/>
  <c r="AD1091" i="1"/>
  <c r="AC1091" i="1"/>
  <c r="AB1091" i="1"/>
  <c r="S1091" i="1"/>
  <c r="O1091" i="1"/>
  <c r="K1091" i="1"/>
  <c r="G1091" i="1"/>
  <c r="AE1090" i="1"/>
  <c r="AC1090" i="1"/>
  <c r="AB1090" i="1"/>
  <c r="S1090" i="1"/>
  <c r="O1090" i="1"/>
  <c r="K1090" i="1"/>
  <c r="G1090" i="1"/>
  <c r="AE1089" i="1"/>
  <c r="AD1089" i="1"/>
  <c r="AC1089" i="1"/>
  <c r="AB1089" i="1"/>
  <c r="S1089" i="1"/>
  <c r="O1089" i="1"/>
  <c r="K1089" i="1"/>
  <c r="G1089" i="1"/>
  <c r="AH1088" i="1"/>
  <c r="AG1088" i="1"/>
  <c r="AF1088" i="1"/>
  <c r="T1088" i="1"/>
  <c r="P1088" i="1"/>
  <c r="N1088" i="1"/>
  <c r="M1088" i="1"/>
  <c r="L1088" i="1"/>
  <c r="J1088" i="1"/>
  <c r="I1088" i="1"/>
  <c r="H1088" i="1"/>
  <c r="F1088" i="1"/>
  <c r="E1088" i="1"/>
  <c r="D1088" i="1"/>
  <c r="C1088" i="1"/>
  <c r="AE1087" i="1"/>
  <c r="AD1087" i="1"/>
  <c r="AC1087" i="1"/>
  <c r="AB1087" i="1"/>
  <c r="S1087" i="1"/>
  <c r="O1087" i="1"/>
  <c r="K1087" i="1"/>
  <c r="G1087" i="1"/>
  <c r="AL1087" i="1" s="1"/>
  <c r="AE1086" i="1"/>
  <c r="AD1086" i="1"/>
  <c r="AC1086" i="1"/>
  <c r="AB1086" i="1"/>
  <c r="S1086" i="1"/>
  <c r="R1086" i="1"/>
  <c r="Q1086" i="1"/>
  <c r="K1086" i="1"/>
  <c r="G1086" i="1"/>
  <c r="AE1085" i="1"/>
  <c r="AB1085" i="1"/>
  <c r="AD1085" i="1"/>
  <c r="AC1085" i="1"/>
  <c r="S1085" i="1"/>
  <c r="O1085" i="1"/>
  <c r="K1085" i="1"/>
  <c r="G1085" i="1"/>
  <c r="AE1084" i="1"/>
  <c r="AD1084" i="1"/>
  <c r="AC1084" i="1"/>
  <c r="AB1084" i="1"/>
  <c r="S1084" i="1"/>
  <c r="O1084" i="1"/>
  <c r="K1084" i="1"/>
  <c r="G1084" i="1"/>
  <c r="AH1083" i="1"/>
  <c r="AG1083" i="1"/>
  <c r="AF1083" i="1"/>
  <c r="T1083" i="1"/>
  <c r="P1083" i="1"/>
  <c r="N1083" i="1"/>
  <c r="M1083" i="1"/>
  <c r="L1083" i="1"/>
  <c r="J1083" i="1"/>
  <c r="I1083" i="1"/>
  <c r="H1083" i="1"/>
  <c r="F1083" i="1"/>
  <c r="E1083" i="1"/>
  <c r="D1083" i="1"/>
  <c r="C1083" i="1"/>
  <c r="AE1082" i="1"/>
  <c r="AD1082" i="1"/>
  <c r="AC1082" i="1"/>
  <c r="AB1082" i="1"/>
  <c r="S1082" i="1"/>
  <c r="O1082" i="1"/>
  <c r="K1082" i="1"/>
  <c r="G1082" i="1"/>
  <c r="AL1082" i="1" s="1"/>
  <c r="F1082" i="1"/>
  <c r="AE1081" i="1"/>
  <c r="AD1081" i="1"/>
  <c r="AC1081" i="1"/>
  <c r="AB1081" i="1"/>
  <c r="S1081" i="1"/>
  <c r="O1081" i="1"/>
  <c r="K1081" i="1"/>
  <c r="G1081" i="1"/>
  <c r="AE1080" i="1"/>
  <c r="AD1080" i="1"/>
  <c r="AC1080" i="1"/>
  <c r="AB1080" i="1"/>
  <c r="S1080" i="1"/>
  <c r="O1080" i="1"/>
  <c r="K1080" i="1"/>
  <c r="G1080" i="1"/>
  <c r="F1080" i="1"/>
  <c r="AE1079" i="1"/>
  <c r="AD1079" i="1"/>
  <c r="AC1079" i="1"/>
  <c r="AB1079" i="1"/>
  <c r="S1079" i="1"/>
  <c r="O1079" i="1"/>
  <c r="K1079" i="1"/>
  <c r="G1079" i="1"/>
  <c r="AH1078" i="1"/>
  <c r="AG1078" i="1"/>
  <c r="AF1078" i="1"/>
  <c r="T1078" i="1"/>
  <c r="P1078" i="1"/>
  <c r="N1078" i="1"/>
  <c r="M1078" i="1"/>
  <c r="L1078" i="1"/>
  <c r="J1078" i="1"/>
  <c r="I1078" i="1"/>
  <c r="H1078" i="1"/>
  <c r="E1078" i="1"/>
  <c r="D1078" i="1"/>
  <c r="C1078" i="1"/>
  <c r="AE1077" i="1"/>
  <c r="AD1077" i="1"/>
  <c r="AC1077" i="1"/>
  <c r="AB1077" i="1"/>
  <c r="S1077" i="1"/>
  <c r="O1077" i="1"/>
  <c r="K1077" i="1"/>
  <c r="G1077" i="1"/>
  <c r="AL1077" i="1" s="1"/>
  <c r="AE1076" i="1"/>
  <c r="AD1076" i="1"/>
  <c r="AC1076" i="1"/>
  <c r="AB1076" i="1"/>
  <c r="S1076" i="1"/>
  <c r="O1076" i="1"/>
  <c r="K1076" i="1"/>
  <c r="G1076" i="1"/>
  <c r="AL1076" i="1" s="1"/>
  <c r="AE1075" i="1"/>
  <c r="AD1075" i="1"/>
  <c r="AC1075" i="1"/>
  <c r="AB1075" i="1"/>
  <c r="S1075" i="1"/>
  <c r="O1075" i="1"/>
  <c r="K1075" i="1"/>
  <c r="G1075" i="1"/>
  <c r="AL1075" i="1" s="1"/>
  <c r="AE1074" i="1"/>
  <c r="AD1074" i="1"/>
  <c r="AC1074" i="1"/>
  <c r="AB1074" i="1"/>
  <c r="S1074" i="1"/>
  <c r="O1074" i="1"/>
  <c r="K1074" i="1"/>
  <c r="G1074" i="1"/>
  <c r="AL1074" i="1" s="1"/>
  <c r="AH1073" i="1"/>
  <c r="AG1073" i="1"/>
  <c r="AF1073" i="1"/>
  <c r="T1073" i="1"/>
  <c r="P1073" i="1"/>
  <c r="N1073" i="1"/>
  <c r="M1073" i="1"/>
  <c r="L1073" i="1"/>
  <c r="J1073" i="1"/>
  <c r="I1073" i="1"/>
  <c r="H1073" i="1"/>
  <c r="F1073" i="1"/>
  <c r="E1073" i="1"/>
  <c r="D1073" i="1"/>
  <c r="C1073" i="1"/>
  <c r="AE1072" i="1"/>
  <c r="AD1072" i="1"/>
  <c r="AC1072" i="1"/>
  <c r="AB1072" i="1"/>
  <c r="S1072" i="1"/>
  <c r="O1072" i="1"/>
  <c r="K1072" i="1"/>
  <c r="G1072" i="1"/>
  <c r="AE1071" i="1"/>
  <c r="AD1071" i="1"/>
  <c r="AC1071" i="1"/>
  <c r="AB1071" i="1"/>
  <c r="S1071" i="1"/>
  <c r="O1071" i="1"/>
  <c r="K1071" i="1"/>
  <c r="G1071" i="1"/>
  <c r="AE1070" i="1"/>
  <c r="AD1070" i="1"/>
  <c r="AC1070" i="1"/>
  <c r="AB1070" i="1"/>
  <c r="S1070" i="1"/>
  <c r="K1070" i="1"/>
  <c r="G1070" i="1"/>
  <c r="AE1069" i="1"/>
  <c r="AD1069" i="1"/>
  <c r="AC1069" i="1"/>
  <c r="AB1069" i="1"/>
  <c r="S1069" i="1"/>
  <c r="O1069" i="1"/>
  <c r="K1069" i="1"/>
  <c r="G1069" i="1"/>
  <c r="AH1068" i="1"/>
  <c r="AG1068" i="1"/>
  <c r="AF1068" i="1"/>
  <c r="T1068" i="1"/>
  <c r="N1068" i="1"/>
  <c r="M1068" i="1"/>
  <c r="L1068" i="1"/>
  <c r="J1068" i="1"/>
  <c r="I1068" i="1"/>
  <c r="H1068" i="1"/>
  <c r="F1068" i="1"/>
  <c r="E1068" i="1"/>
  <c r="D1068" i="1"/>
  <c r="C1068" i="1"/>
  <c r="AE1062" i="1"/>
  <c r="AD1062" i="1"/>
  <c r="AC1062" i="1"/>
  <c r="AB1062" i="1"/>
  <c r="S1062" i="1"/>
  <c r="O1062" i="1"/>
  <c r="K1062" i="1"/>
  <c r="G1062" i="1"/>
  <c r="AL1062" i="1" s="1"/>
  <c r="AE1061" i="1"/>
  <c r="AD1061" i="1"/>
  <c r="AC1061" i="1"/>
  <c r="AB1061" i="1"/>
  <c r="S1061" i="1"/>
  <c r="O1061" i="1"/>
  <c r="K1061" i="1"/>
  <c r="G1061" i="1"/>
  <c r="AL1061" i="1" s="1"/>
  <c r="AE1060" i="1"/>
  <c r="AD1060" i="1"/>
  <c r="AC1060" i="1"/>
  <c r="AB1060" i="1"/>
  <c r="S1060" i="1"/>
  <c r="R1060" i="1"/>
  <c r="O1060" i="1" s="1"/>
  <c r="K1060" i="1"/>
  <c r="G1060" i="1"/>
  <c r="AL1060" i="1" s="1"/>
  <c r="AE1059" i="1"/>
  <c r="AD1059" i="1"/>
  <c r="AC1059" i="1"/>
  <c r="AB1059" i="1"/>
  <c r="S1059" i="1"/>
  <c r="O1059" i="1"/>
  <c r="K1059" i="1"/>
  <c r="G1059" i="1"/>
  <c r="AL1059" i="1" s="1"/>
  <c r="AH1058" i="1"/>
  <c r="AG1058" i="1"/>
  <c r="AF1058" i="1"/>
  <c r="T1058" i="1"/>
  <c r="P1058" i="1"/>
  <c r="N1058" i="1"/>
  <c r="M1058" i="1"/>
  <c r="L1058" i="1"/>
  <c r="J1058" i="1"/>
  <c r="I1058" i="1"/>
  <c r="H1058" i="1"/>
  <c r="F1058" i="1"/>
  <c r="E1058" i="1"/>
  <c r="D1058" i="1"/>
  <c r="C1058" i="1"/>
  <c r="AE909" i="1"/>
  <c r="AD909" i="1"/>
  <c r="AC909" i="1"/>
  <c r="AB909" i="1"/>
  <c r="W909" i="1"/>
  <c r="S909" i="1"/>
  <c r="O909" i="1"/>
  <c r="K909" i="1"/>
  <c r="G909" i="1"/>
  <c r="AL909" i="1" s="1"/>
  <c r="AE908" i="1"/>
  <c r="AD908" i="1"/>
  <c r="AC908" i="1"/>
  <c r="AB908" i="1"/>
  <c r="W908" i="1"/>
  <c r="S908" i="1"/>
  <c r="O908" i="1"/>
  <c r="K908" i="1"/>
  <c r="G908" i="1"/>
  <c r="AE907" i="1"/>
  <c r="AD907" i="1"/>
  <c r="AC907" i="1"/>
  <c r="AB907" i="1"/>
  <c r="W907" i="1"/>
  <c r="S907" i="1"/>
  <c r="O907" i="1"/>
  <c r="K907" i="1"/>
  <c r="G907" i="1"/>
  <c r="AE906" i="1"/>
  <c r="AD906" i="1"/>
  <c r="AC906" i="1"/>
  <c r="AB906" i="1"/>
  <c r="W906" i="1"/>
  <c r="S906" i="1"/>
  <c r="O906" i="1"/>
  <c r="K906" i="1"/>
  <c r="G906" i="1"/>
  <c r="AH905" i="1"/>
  <c r="AG905" i="1"/>
  <c r="AF905" i="1"/>
  <c r="Z905" i="1"/>
  <c r="Y905" i="1"/>
  <c r="X905" i="1"/>
  <c r="V905" i="1"/>
  <c r="U905" i="1"/>
  <c r="T905" i="1"/>
  <c r="N905" i="1"/>
  <c r="M905" i="1"/>
  <c r="L905" i="1"/>
  <c r="J905" i="1"/>
  <c r="I905" i="1"/>
  <c r="H905" i="1"/>
  <c r="F905" i="1"/>
  <c r="E905" i="1"/>
  <c r="D905" i="1"/>
  <c r="C905" i="1"/>
  <c r="AE904" i="1"/>
  <c r="AD904" i="1"/>
  <c r="AC904" i="1"/>
  <c r="AB904" i="1"/>
  <c r="W904" i="1"/>
  <c r="S904" i="1"/>
  <c r="O904" i="1"/>
  <c r="K904" i="1"/>
  <c r="G904" i="1"/>
  <c r="AE903" i="1"/>
  <c r="AD903" i="1"/>
  <c r="AC903" i="1"/>
  <c r="AB903" i="1"/>
  <c r="W903" i="1"/>
  <c r="S903" i="1"/>
  <c r="O903" i="1"/>
  <c r="K903" i="1"/>
  <c r="G903" i="1"/>
  <c r="AL903" i="1" s="1"/>
  <c r="AE902" i="1"/>
  <c r="AD902" i="1"/>
  <c r="AC902" i="1"/>
  <c r="AB902" i="1"/>
  <c r="W902" i="1"/>
  <c r="S902" i="1"/>
  <c r="O902" i="1"/>
  <c r="K902" i="1"/>
  <c r="G902" i="1"/>
  <c r="AE901" i="1"/>
  <c r="AD901" i="1"/>
  <c r="AC901" i="1"/>
  <c r="AB901" i="1"/>
  <c r="W901" i="1"/>
  <c r="S901" i="1"/>
  <c r="O901" i="1"/>
  <c r="K901" i="1"/>
  <c r="G901" i="1"/>
  <c r="AH900" i="1"/>
  <c r="AG900" i="1"/>
  <c r="AF900" i="1"/>
  <c r="Z900" i="1"/>
  <c r="Y900" i="1"/>
  <c r="X900" i="1"/>
  <c r="V900" i="1"/>
  <c r="U900" i="1"/>
  <c r="T900" i="1"/>
  <c r="R900" i="1"/>
  <c r="Q900" i="1"/>
  <c r="P900" i="1"/>
  <c r="N900" i="1"/>
  <c r="M900" i="1"/>
  <c r="L900" i="1"/>
  <c r="J900" i="1"/>
  <c r="I900" i="1"/>
  <c r="H900" i="1"/>
  <c r="F900" i="1"/>
  <c r="E900" i="1"/>
  <c r="D900" i="1"/>
  <c r="C900" i="1"/>
  <c r="AE899" i="1"/>
  <c r="AD899" i="1"/>
  <c r="AC899" i="1"/>
  <c r="AB899" i="1"/>
  <c r="W899" i="1"/>
  <c r="S899" i="1"/>
  <c r="O899" i="1"/>
  <c r="K899" i="1"/>
  <c r="G899" i="1"/>
  <c r="AE898" i="1"/>
  <c r="AD898" i="1"/>
  <c r="AC898" i="1"/>
  <c r="AB898" i="1"/>
  <c r="W898" i="1"/>
  <c r="S898" i="1"/>
  <c r="O898" i="1"/>
  <c r="K898" i="1"/>
  <c r="G898" i="1"/>
  <c r="AE897" i="1"/>
  <c r="AD897" i="1"/>
  <c r="AC897" i="1"/>
  <c r="AB897" i="1"/>
  <c r="W897" i="1"/>
  <c r="S897" i="1"/>
  <c r="O897" i="1"/>
  <c r="K897" i="1"/>
  <c r="G897" i="1"/>
  <c r="AE896" i="1"/>
  <c r="AD896" i="1"/>
  <c r="AC896" i="1"/>
  <c r="AB896" i="1"/>
  <c r="W896" i="1"/>
  <c r="S896" i="1"/>
  <c r="O896" i="1"/>
  <c r="K896" i="1"/>
  <c r="G896" i="1"/>
  <c r="AH895" i="1"/>
  <c r="AG895" i="1"/>
  <c r="AF895" i="1"/>
  <c r="Z895" i="1"/>
  <c r="Y895" i="1"/>
  <c r="X895" i="1"/>
  <c r="V895" i="1"/>
  <c r="U895" i="1"/>
  <c r="T895" i="1"/>
  <c r="N895" i="1"/>
  <c r="M895" i="1"/>
  <c r="L895" i="1"/>
  <c r="J895" i="1"/>
  <c r="I895" i="1"/>
  <c r="H895" i="1"/>
  <c r="F895" i="1"/>
  <c r="E895" i="1"/>
  <c r="D895" i="1"/>
  <c r="C895" i="1"/>
  <c r="AE894" i="1"/>
  <c r="AD894" i="1"/>
  <c r="AC894" i="1"/>
  <c r="AB894" i="1"/>
  <c r="W894" i="1"/>
  <c r="S894" i="1"/>
  <c r="O894" i="1"/>
  <c r="K894" i="1"/>
  <c r="G894" i="1"/>
  <c r="AE893" i="1"/>
  <c r="AD893" i="1"/>
  <c r="AC893" i="1"/>
  <c r="AB893" i="1"/>
  <c r="W893" i="1"/>
  <c r="S893" i="1"/>
  <c r="O893" i="1"/>
  <c r="K893" i="1"/>
  <c r="G893" i="1"/>
  <c r="AE892" i="1"/>
  <c r="AD892" i="1"/>
  <c r="AC892" i="1"/>
  <c r="AB892" i="1"/>
  <c r="W892" i="1"/>
  <c r="S892" i="1"/>
  <c r="K892" i="1"/>
  <c r="G892" i="1"/>
  <c r="AE891" i="1"/>
  <c r="AD891" i="1"/>
  <c r="AC891" i="1"/>
  <c r="AB891" i="1"/>
  <c r="W891" i="1"/>
  <c r="S891" i="1"/>
  <c r="O891" i="1"/>
  <c r="K891" i="1"/>
  <c r="G891" i="1"/>
  <c r="AH890" i="1"/>
  <c r="AG890" i="1"/>
  <c r="AF890" i="1"/>
  <c r="Z890" i="1"/>
  <c r="Y890" i="1"/>
  <c r="X890" i="1"/>
  <c r="V890" i="1"/>
  <c r="U890" i="1"/>
  <c r="Q890" i="1"/>
  <c r="P890" i="1"/>
  <c r="N890" i="1"/>
  <c r="M890" i="1"/>
  <c r="L890" i="1"/>
  <c r="J890" i="1"/>
  <c r="I890" i="1"/>
  <c r="H890" i="1"/>
  <c r="F890" i="1"/>
  <c r="E890" i="1"/>
  <c r="D890" i="1"/>
  <c r="C890" i="1"/>
  <c r="AE889" i="1"/>
  <c r="AD889" i="1"/>
  <c r="AC889" i="1"/>
  <c r="AB889" i="1"/>
  <c r="W889" i="1"/>
  <c r="S889" i="1"/>
  <c r="O889" i="1"/>
  <c r="K889" i="1"/>
  <c r="G889" i="1"/>
  <c r="AE888" i="1"/>
  <c r="AD888" i="1"/>
  <c r="AC888" i="1"/>
  <c r="AB888" i="1"/>
  <c r="W888" i="1"/>
  <c r="S888" i="1"/>
  <c r="O888" i="1"/>
  <c r="K888" i="1"/>
  <c r="G888" i="1"/>
  <c r="AE887" i="1"/>
  <c r="AD887" i="1"/>
  <c r="AC887" i="1"/>
  <c r="AB887" i="1"/>
  <c r="W887" i="1"/>
  <c r="S887" i="1"/>
  <c r="O887" i="1"/>
  <c r="K887" i="1"/>
  <c r="G887" i="1"/>
  <c r="AE886" i="1"/>
  <c r="AD886" i="1"/>
  <c r="AC886" i="1"/>
  <c r="AB886" i="1"/>
  <c r="W886" i="1"/>
  <c r="S886" i="1"/>
  <c r="O886" i="1"/>
  <c r="K886" i="1"/>
  <c r="G886" i="1"/>
  <c r="AH885" i="1"/>
  <c r="AG885" i="1"/>
  <c r="AF885" i="1"/>
  <c r="Z885" i="1"/>
  <c r="Y885" i="1"/>
  <c r="X885" i="1"/>
  <c r="V885" i="1"/>
  <c r="U885" i="1"/>
  <c r="T885" i="1"/>
  <c r="Q885" i="1"/>
  <c r="P885" i="1"/>
  <c r="P829" i="1" s="1"/>
  <c r="N885" i="1"/>
  <c r="M885" i="1"/>
  <c r="L885" i="1"/>
  <c r="J885" i="1"/>
  <c r="I885" i="1"/>
  <c r="H885" i="1"/>
  <c r="F885" i="1"/>
  <c r="E885" i="1"/>
  <c r="D885" i="1"/>
  <c r="C885" i="1"/>
  <c r="AE884" i="1"/>
  <c r="AD884" i="1"/>
  <c r="AC884" i="1"/>
  <c r="AB884" i="1"/>
  <c r="W884" i="1"/>
  <c r="S884" i="1"/>
  <c r="O884" i="1"/>
  <c r="K884" i="1"/>
  <c r="G884" i="1"/>
  <c r="AE883" i="1"/>
  <c r="AD883" i="1"/>
  <c r="AC883" i="1"/>
  <c r="AB883" i="1"/>
  <c r="W883" i="1"/>
  <c r="S883" i="1"/>
  <c r="O883" i="1"/>
  <c r="K883" i="1"/>
  <c r="G883" i="1"/>
  <c r="AE882" i="1"/>
  <c r="AD882" i="1"/>
  <c r="AC882" i="1"/>
  <c r="AB882" i="1"/>
  <c r="W882" i="1"/>
  <c r="S882" i="1"/>
  <c r="O882" i="1"/>
  <c r="K882" i="1"/>
  <c r="G882" i="1"/>
  <c r="AE881" i="1"/>
  <c r="AD881" i="1"/>
  <c r="AC881" i="1"/>
  <c r="AB881" i="1"/>
  <c r="W881" i="1"/>
  <c r="S881" i="1"/>
  <c r="O881" i="1"/>
  <c r="K881" i="1"/>
  <c r="G881" i="1"/>
  <c r="AH880" i="1"/>
  <c r="AG880" i="1"/>
  <c r="AF880" i="1"/>
  <c r="Z880" i="1"/>
  <c r="Y880" i="1"/>
  <c r="X880" i="1"/>
  <c r="N880" i="1"/>
  <c r="M880" i="1"/>
  <c r="L880" i="1"/>
  <c r="J880" i="1"/>
  <c r="I880" i="1"/>
  <c r="H880" i="1"/>
  <c r="F880" i="1"/>
  <c r="E880" i="1"/>
  <c r="D880" i="1"/>
  <c r="C880" i="1"/>
  <c r="AE879" i="1"/>
  <c r="AD879" i="1"/>
  <c r="AC879" i="1"/>
  <c r="AB879" i="1"/>
  <c r="W879" i="1"/>
  <c r="S879" i="1"/>
  <c r="O879" i="1"/>
  <c r="K879" i="1"/>
  <c r="G879" i="1"/>
  <c r="AE878" i="1"/>
  <c r="AD878" i="1"/>
  <c r="AC878" i="1"/>
  <c r="AB878" i="1"/>
  <c r="W878" i="1"/>
  <c r="S878" i="1"/>
  <c r="O878" i="1"/>
  <c r="K878" i="1"/>
  <c r="G878" i="1"/>
  <c r="AE877" i="1"/>
  <c r="AD877" i="1"/>
  <c r="AC877" i="1"/>
  <c r="AB877" i="1"/>
  <c r="W877" i="1"/>
  <c r="S877" i="1"/>
  <c r="O877" i="1"/>
  <c r="K877" i="1"/>
  <c r="G877" i="1"/>
  <c r="AE876" i="1"/>
  <c r="AD876" i="1"/>
  <c r="AC876" i="1"/>
  <c r="AB876" i="1"/>
  <c r="W876" i="1"/>
  <c r="S876" i="1"/>
  <c r="O876" i="1"/>
  <c r="K876" i="1"/>
  <c r="G876" i="1"/>
  <c r="AH875" i="1"/>
  <c r="AG875" i="1"/>
  <c r="AF875" i="1"/>
  <c r="Z875" i="1"/>
  <c r="Y875" i="1"/>
  <c r="X875" i="1"/>
  <c r="V875" i="1"/>
  <c r="U875" i="1"/>
  <c r="T875" i="1"/>
  <c r="N875" i="1"/>
  <c r="M875" i="1"/>
  <c r="L875" i="1"/>
  <c r="J875" i="1"/>
  <c r="I875" i="1"/>
  <c r="H875" i="1"/>
  <c r="F875" i="1"/>
  <c r="E875" i="1"/>
  <c r="D875" i="1"/>
  <c r="C875" i="1"/>
  <c r="AE874" i="1"/>
  <c r="AD874" i="1"/>
  <c r="AC874" i="1"/>
  <c r="AB874" i="1"/>
  <c r="W874" i="1"/>
  <c r="S874" i="1"/>
  <c r="O874" i="1"/>
  <c r="K874" i="1"/>
  <c r="G874" i="1"/>
  <c r="AL874" i="1" s="1"/>
  <c r="AE873" i="1"/>
  <c r="AD873" i="1"/>
  <c r="AC873" i="1"/>
  <c r="AB873" i="1"/>
  <c r="W873" i="1"/>
  <c r="S873" i="1"/>
  <c r="O873" i="1"/>
  <c r="K873" i="1"/>
  <c r="G873" i="1"/>
  <c r="AE872" i="1"/>
  <c r="AD872" i="1"/>
  <c r="AC872" i="1"/>
  <c r="AB872" i="1"/>
  <c r="W872" i="1"/>
  <c r="S872" i="1"/>
  <c r="O872" i="1"/>
  <c r="K872" i="1"/>
  <c r="G872" i="1"/>
  <c r="AE871" i="1"/>
  <c r="AD871" i="1"/>
  <c r="AC871" i="1"/>
  <c r="AB871" i="1"/>
  <c r="W871" i="1"/>
  <c r="S871" i="1"/>
  <c r="O871" i="1"/>
  <c r="K871" i="1"/>
  <c r="G871" i="1"/>
  <c r="AH870" i="1"/>
  <c r="AG870" i="1"/>
  <c r="AF870" i="1"/>
  <c r="Z870" i="1"/>
  <c r="Y870" i="1"/>
  <c r="X870" i="1"/>
  <c r="V870" i="1"/>
  <c r="U870" i="1"/>
  <c r="T870" i="1"/>
  <c r="N870" i="1"/>
  <c r="M870" i="1"/>
  <c r="L870" i="1"/>
  <c r="AE869" i="1"/>
  <c r="AD869" i="1"/>
  <c r="AC869" i="1"/>
  <c r="AB869" i="1"/>
  <c r="W869" i="1"/>
  <c r="S869" i="1"/>
  <c r="O869" i="1"/>
  <c r="K869" i="1"/>
  <c r="G869" i="1"/>
  <c r="AE868" i="1"/>
  <c r="AD868" i="1"/>
  <c r="AC868" i="1"/>
  <c r="AB868" i="1"/>
  <c r="W868" i="1"/>
  <c r="S868" i="1"/>
  <c r="O868" i="1"/>
  <c r="K868" i="1"/>
  <c r="G868" i="1"/>
  <c r="AE867" i="1"/>
  <c r="AD867" i="1"/>
  <c r="AC867" i="1"/>
  <c r="AB867" i="1"/>
  <c r="W867" i="1"/>
  <c r="S867" i="1"/>
  <c r="O867" i="1"/>
  <c r="K867" i="1"/>
  <c r="G867" i="1"/>
  <c r="AE866" i="1"/>
  <c r="AD866" i="1"/>
  <c r="AC866" i="1"/>
  <c r="AB866" i="1"/>
  <c r="W866" i="1"/>
  <c r="S866" i="1"/>
  <c r="O866" i="1"/>
  <c r="K866" i="1"/>
  <c r="G866" i="1"/>
  <c r="AH865" i="1"/>
  <c r="AG865" i="1"/>
  <c r="AF865" i="1"/>
  <c r="Z865" i="1"/>
  <c r="Y865" i="1"/>
  <c r="X865" i="1"/>
  <c r="V865" i="1"/>
  <c r="U865" i="1"/>
  <c r="T865" i="1"/>
  <c r="N865" i="1"/>
  <c r="M865" i="1"/>
  <c r="L865" i="1"/>
  <c r="J865" i="1"/>
  <c r="I865" i="1"/>
  <c r="H865" i="1"/>
  <c r="F865" i="1"/>
  <c r="E865" i="1"/>
  <c r="D865" i="1"/>
  <c r="C865" i="1"/>
  <c r="AE864" i="1"/>
  <c r="AD864" i="1"/>
  <c r="AC864" i="1"/>
  <c r="AB864" i="1"/>
  <c r="W864" i="1"/>
  <c r="S864" i="1"/>
  <c r="O864" i="1"/>
  <c r="K864" i="1"/>
  <c r="G864" i="1"/>
  <c r="AE863" i="1"/>
  <c r="AD863" i="1"/>
  <c r="AC863" i="1"/>
  <c r="AB863" i="1"/>
  <c r="W863" i="1"/>
  <c r="S863" i="1"/>
  <c r="O863" i="1"/>
  <c r="K863" i="1"/>
  <c r="G863" i="1"/>
  <c r="AE862" i="1"/>
  <c r="AD862" i="1"/>
  <c r="AC862" i="1"/>
  <c r="AB862" i="1"/>
  <c r="W862" i="1"/>
  <c r="S862" i="1"/>
  <c r="O862" i="1"/>
  <c r="K862" i="1"/>
  <c r="G862" i="1"/>
  <c r="AE861" i="1"/>
  <c r="AD861" i="1"/>
  <c r="AC861" i="1"/>
  <c r="AB861" i="1"/>
  <c r="W861" i="1"/>
  <c r="S861" i="1"/>
  <c r="O861" i="1"/>
  <c r="K861" i="1"/>
  <c r="G861" i="1"/>
  <c r="AH860" i="1"/>
  <c r="AG860" i="1"/>
  <c r="AG829" i="1" s="1"/>
  <c r="AF860" i="1"/>
  <c r="Z860" i="1"/>
  <c r="Y860" i="1"/>
  <c r="X860" i="1"/>
  <c r="V860" i="1"/>
  <c r="T860" i="1"/>
  <c r="N860" i="1"/>
  <c r="N829" i="1" s="1"/>
  <c r="M860" i="1"/>
  <c r="M829" i="1" s="1"/>
  <c r="L860" i="1"/>
  <c r="J860" i="1"/>
  <c r="I860" i="1"/>
  <c r="I829" i="1" s="1"/>
  <c r="H860" i="1"/>
  <c r="H829" i="1" s="1"/>
  <c r="F860" i="1"/>
  <c r="E860" i="1"/>
  <c r="D860" i="1"/>
  <c r="D829" i="1" s="1"/>
  <c r="C860" i="1"/>
  <c r="C829" i="1" s="1"/>
  <c r="AL869" i="1" l="1"/>
  <c r="AL876" i="1"/>
  <c r="AL889" i="1"/>
  <c r="X829" i="1"/>
  <c r="AL894" i="1"/>
  <c r="E1094" i="1"/>
  <c r="E1093" i="1" s="1"/>
  <c r="E952" i="1" s="1"/>
  <c r="J1094" i="1"/>
  <c r="J1093" i="1" s="1"/>
  <c r="J952" i="1" s="1"/>
  <c r="AG1094" i="1"/>
  <c r="AG1093" i="1" s="1"/>
  <c r="AG952" i="1" s="1"/>
  <c r="AH1094" i="1"/>
  <c r="T952" i="1"/>
  <c r="Y829" i="1"/>
  <c r="C952" i="1"/>
  <c r="E829" i="1"/>
  <c r="E828" i="1" s="1"/>
  <c r="E827" i="1" s="1"/>
  <c r="J829" i="1"/>
  <c r="T829" i="1"/>
  <c r="Z829" i="1"/>
  <c r="AL867" i="1"/>
  <c r="AL872" i="1"/>
  <c r="AH829" i="1"/>
  <c r="U829" i="1"/>
  <c r="F829" i="1"/>
  <c r="L829" i="1"/>
  <c r="V829" i="1"/>
  <c r="AF829" i="1"/>
  <c r="AF828" i="1" s="1"/>
  <c r="AE828" i="1" s="1"/>
  <c r="AL861" i="1"/>
  <c r="AL1161" i="1"/>
  <c r="AL1168" i="1"/>
  <c r="AL1169" i="1"/>
  <c r="AL901" i="1"/>
  <c r="AL907" i="1"/>
  <c r="Q829" i="1"/>
  <c r="AL887" i="1"/>
  <c r="AL878" i="1"/>
  <c r="AL883" i="1"/>
  <c r="AL891" i="1"/>
  <c r="AL1069" i="1"/>
  <c r="AL863" i="1"/>
  <c r="AL1162" i="1"/>
  <c r="AL1079" i="1"/>
  <c r="AL1091" i="1"/>
  <c r="AL1092" i="1"/>
  <c r="AL881" i="1"/>
  <c r="AL864" i="1"/>
  <c r="AL866" i="1"/>
  <c r="AL871" i="1"/>
  <c r="AL877" i="1"/>
  <c r="AL882" i="1"/>
  <c r="AL886" i="1"/>
  <c r="AL897" i="1"/>
  <c r="AL904" i="1"/>
  <c r="AL906" i="1"/>
  <c r="AL1071" i="1"/>
  <c r="AL1072" i="1"/>
  <c r="F1093" i="1"/>
  <c r="L1093" i="1"/>
  <c r="L952" i="1" s="1"/>
  <c r="AL1166" i="1"/>
  <c r="AL1167" i="1"/>
  <c r="AL898" i="1"/>
  <c r="AL1070" i="1"/>
  <c r="AL896" i="1"/>
  <c r="AL862" i="1"/>
  <c r="AL868" i="1"/>
  <c r="AL873" i="1"/>
  <c r="AL879" i="1"/>
  <c r="AL884" i="1"/>
  <c r="AL888" i="1"/>
  <c r="AL892" i="1"/>
  <c r="AL893" i="1"/>
  <c r="AL899" i="1"/>
  <c r="AL902" i="1"/>
  <c r="AL908" i="1"/>
  <c r="AL1080" i="1"/>
  <c r="AL1081" i="1"/>
  <c r="AL1084" i="1"/>
  <c r="AL1085" i="1"/>
  <c r="AL1086" i="1"/>
  <c r="AL1089" i="1"/>
  <c r="AL1090" i="1"/>
  <c r="AL1163" i="1"/>
  <c r="AL1164" i="1"/>
  <c r="H828" i="1"/>
  <c r="H827" i="1" s="1"/>
  <c r="O890" i="1"/>
  <c r="O892" i="1" s="1"/>
  <c r="AH1093" i="1"/>
  <c r="AH952" i="1" s="1"/>
  <c r="O885" i="1"/>
  <c r="D1093" i="1"/>
  <c r="D952" i="1" s="1"/>
  <c r="I1093" i="1"/>
  <c r="I952" i="1" s="1"/>
  <c r="N1093" i="1"/>
  <c r="N952" i="1" s="1"/>
  <c r="M828" i="1"/>
  <c r="M827" i="1" s="1"/>
  <c r="H1093" i="1"/>
  <c r="H952" i="1" s="1"/>
  <c r="M1093" i="1"/>
  <c r="M952" i="1" s="1"/>
  <c r="AF1093" i="1"/>
  <c r="AF952" i="1" s="1"/>
  <c r="I828" i="1"/>
  <c r="I827" i="1" s="1"/>
  <c r="N828" i="1"/>
  <c r="N827" i="1" s="1"/>
  <c r="J828" i="1"/>
  <c r="J827" i="1" s="1"/>
  <c r="F828" i="1"/>
  <c r="F827" i="1" s="1"/>
  <c r="L828" i="1"/>
  <c r="L827" i="1" s="1"/>
  <c r="AA894" i="1"/>
  <c r="AM894" i="1" s="1"/>
  <c r="AA888" i="1"/>
  <c r="AM888" i="1" s="1"/>
  <c r="AA896" i="1"/>
  <c r="AM896" i="1" s="1"/>
  <c r="AE865" i="1"/>
  <c r="AA868" i="1"/>
  <c r="AM868" i="1" s="1"/>
  <c r="AA874" i="1"/>
  <c r="AM874" i="1" s="1"/>
  <c r="S865" i="1"/>
  <c r="AA872" i="1"/>
  <c r="AM872" i="1" s="1"/>
  <c r="K875" i="1"/>
  <c r="AA892" i="1"/>
  <c r="AM892" i="1" s="1"/>
  <c r="K895" i="1"/>
  <c r="AA876" i="1"/>
  <c r="AM876" i="1" s="1"/>
  <c r="AA881" i="1"/>
  <c r="AM881" i="1" s="1"/>
  <c r="AA897" i="1"/>
  <c r="AM897" i="1" s="1"/>
  <c r="AD1083" i="1"/>
  <c r="AE1083" i="1"/>
  <c r="AE1068" i="1"/>
  <c r="AA1069" i="1"/>
  <c r="AM1069" i="1" s="1"/>
  <c r="K1073" i="1"/>
  <c r="S1083" i="1"/>
  <c r="AA1092" i="1"/>
  <c r="AM1092" i="1" s="1"/>
  <c r="AA1162" i="1"/>
  <c r="AM1162" i="1" s="1"/>
  <c r="AA1163" i="1"/>
  <c r="AM1163" i="1" s="1"/>
  <c r="AE905" i="1"/>
  <c r="W880" i="1"/>
  <c r="AA908" i="1"/>
  <c r="AM908" i="1" s="1"/>
  <c r="AA1060" i="1"/>
  <c r="AM1060" i="1" s="1"/>
  <c r="O860" i="1"/>
  <c r="W860" i="1"/>
  <c r="K865" i="1"/>
  <c r="AE885" i="1"/>
  <c r="AA1071" i="1"/>
  <c r="AM1071" i="1" s="1"/>
  <c r="S1078" i="1"/>
  <c r="AA1164" i="1"/>
  <c r="AM1164" i="1" s="1"/>
  <c r="AA1167" i="1"/>
  <c r="AM1167" i="1" s="1"/>
  <c r="W870" i="1"/>
  <c r="AA877" i="1"/>
  <c r="AM877" i="1" s="1"/>
  <c r="G890" i="1"/>
  <c r="W890" i="1"/>
  <c r="AE890" i="1"/>
  <c r="S905" i="1"/>
  <c r="K905" i="1"/>
  <c r="AA1059" i="1"/>
  <c r="AM1059" i="1" s="1"/>
  <c r="K1058" i="1"/>
  <c r="AE900" i="1"/>
  <c r="AA909" i="1"/>
  <c r="AM909" i="1" s="1"/>
  <c r="S1058" i="1"/>
  <c r="AE1073" i="1"/>
  <c r="S1073" i="1"/>
  <c r="AA1077" i="1"/>
  <c r="AM1077" i="1" s="1"/>
  <c r="AE1078" i="1"/>
  <c r="AA901" i="1"/>
  <c r="AM901" i="1" s="1"/>
  <c r="W900" i="1"/>
  <c r="K1083" i="1"/>
  <c r="AA871" i="1"/>
  <c r="AM871" i="1" s="1"/>
  <c r="AE870" i="1"/>
  <c r="S870" i="1"/>
  <c r="O880" i="1"/>
  <c r="S885" i="1"/>
  <c r="K885" i="1"/>
  <c r="AA891" i="1"/>
  <c r="AM891" i="1" s="1"/>
  <c r="K890" i="1"/>
  <c r="S890" i="1"/>
  <c r="AD900" i="1"/>
  <c r="K1068" i="1"/>
  <c r="AA1079" i="1"/>
  <c r="AM1079" i="1" s="1"/>
  <c r="O1088" i="1"/>
  <c r="K1165" i="1"/>
  <c r="AE1165" i="1"/>
  <c r="AB865" i="1"/>
  <c r="AA869" i="1"/>
  <c r="AM869" i="1" s="1"/>
  <c r="AB885" i="1"/>
  <c r="AA889" i="1"/>
  <c r="AM889" i="1" s="1"/>
  <c r="AB905" i="1"/>
  <c r="O1058" i="1"/>
  <c r="AA1072" i="1"/>
  <c r="AM1072" i="1" s="1"/>
  <c r="S1088" i="1"/>
  <c r="AE1088" i="1"/>
  <c r="AE1160" i="1"/>
  <c r="S1160" i="1"/>
  <c r="S1165" i="1"/>
  <c r="AA861" i="1"/>
  <c r="AM861" i="1" s="1"/>
  <c r="AA863" i="1"/>
  <c r="AM863" i="1" s="1"/>
  <c r="AA864" i="1"/>
  <c r="AM864" i="1" s="1"/>
  <c r="AA883" i="1"/>
  <c r="AM883" i="1" s="1"/>
  <c r="AA884" i="1"/>
  <c r="AM884" i="1" s="1"/>
  <c r="AA903" i="1"/>
  <c r="AM903" i="1" s="1"/>
  <c r="O900" i="1"/>
  <c r="AA904" i="1"/>
  <c r="AM904" i="1" s="1"/>
  <c r="K1078" i="1"/>
  <c r="AA1081" i="1"/>
  <c r="AM1081" i="1" s="1"/>
  <c r="F1078" i="1"/>
  <c r="AA1161" i="1"/>
  <c r="AM1161" i="1" s="1"/>
  <c r="AB895" i="1"/>
  <c r="AC1088" i="1"/>
  <c r="AB1160" i="1"/>
  <c r="AD1165" i="1"/>
  <c r="AA862" i="1"/>
  <c r="AM862" i="1" s="1"/>
  <c r="G865" i="1"/>
  <c r="W865" i="1"/>
  <c r="AC875" i="1"/>
  <c r="O875" i="1"/>
  <c r="AA882" i="1"/>
  <c r="AM882" i="1" s="1"/>
  <c r="G885" i="1"/>
  <c r="W885" i="1"/>
  <c r="AC895" i="1"/>
  <c r="O895" i="1"/>
  <c r="AA902" i="1"/>
  <c r="AM902" i="1" s="1"/>
  <c r="G905" i="1"/>
  <c r="W905" i="1"/>
  <c r="G1058" i="1"/>
  <c r="AA1061" i="1"/>
  <c r="AM1061" i="1" s="1"/>
  <c r="AC1068" i="1"/>
  <c r="AB1073" i="1"/>
  <c r="AA1074" i="1"/>
  <c r="AM1074" i="1" s="1"/>
  <c r="AC1078" i="1"/>
  <c r="AD1088" i="1"/>
  <c r="AA1089" i="1"/>
  <c r="AM1089" i="1" s="1"/>
  <c r="K1088" i="1"/>
  <c r="AC1160" i="1"/>
  <c r="AA1166" i="1"/>
  <c r="AM1166" i="1" s="1"/>
  <c r="AD1058" i="1"/>
  <c r="G1073" i="1"/>
  <c r="AB1078" i="1"/>
  <c r="AD1090" i="1"/>
  <c r="AA1090" i="1" s="1"/>
  <c r="AM1090" i="1" s="1"/>
  <c r="G1160" i="1"/>
  <c r="AB860" i="1"/>
  <c r="AE860" i="1"/>
  <c r="K860" i="1"/>
  <c r="S860" i="1"/>
  <c r="AC865" i="1"/>
  <c r="AA866" i="1"/>
  <c r="AM866" i="1" s="1"/>
  <c r="AB870" i="1"/>
  <c r="AD875" i="1"/>
  <c r="AA878" i="1"/>
  <c r="AM878" i="1" s="1"/>
  <c r="AB880" i="1"/>
  <c r="K880" i="1"/>
  <c r="AE880" i="1"/>
  <c r="S880" i="1"/>
  <c r="AC885" i="1"/>
  <c r="AA886" i="1"/>
  <c r="AM886" i="1" s="1"/>
  <c r="AB890" i="1"/>
  <c r="AD895" i="1"/>
  <c r="AA898" i="1"/>
  <c r="AM898" i="1" s="1"/>
  <c r="AB900" i="1"/>
  <c r="K900" i="1"/>
  <c r="S900" i="1"/>
  <c r="AC905" i="1"/>
  <c r="AA906" i="1"/>
  <c r="AM906" i="1" s="1"/>
  <c r="AB1058" i="1"/>
  <c r="AE1058" i="1"/>
  <c r="AA1062" i="1"/>
  <c r="AM1062" i="1" s="1"/>
  <c r="G1068" i="1"/>
  <c r="AL1068" i="1" s="1"/>
  <c r="AD1068" i="1"/>
  <c r="AC1073" i="1"/>
  <c r="O1073" i="1"/>
  <c r="AA1075" i="1"/>
  <c r="AM1075" i="1" s="1"/>
  <c r="AD1078" i="1"/>
  <c r="G1078" i="1"/>
  <c r="AB1083" i="1"/>
  <c r="G1083" i="1"/>
  <c r="AA1086" i="1"/>
  <c r="AM1086" i="1" s="1"/>
  <c r="AD1160" i="1"/>
  <c r="K1160" i="1"/>
  <c r="K1094" i="1" s="1"/>
  <c r="AB1165" i="1"/>
  <c r="G1165" i="1"/>
  <c r="AA1169" i="1"/>
  <c r="AM1169" i="1" s="1"/>
  <c r="AD860" i="1"/>
  <c r="AD870" i="1"/>
  <c r="AB875" i="1"/>
  <c r="AD880" i="1"/>
  <c r="AD890" i="1"/>
  <c r="AB1068" i="1"/>
  <c r="G860" i="1"/>
  <c r="AC860" i="1"/>
  <c r="AD865" i="1"/>
  <c r="O865" i="1"/>
  <c r="AA867" i="1"/>
  <c r="AM867" i="1" s="1"/>
  <c r="AC870" i="1"/>
  <c r="AA873" i="1"/>
  <c r="AM873" i="1" s="1"/>
  <c r="G875" i="1"/>
  <c r="W875" i="1"/>
  <c r="AE875" i="1"/>
  <c r="S875" i="1"/>
  <c r="AA879" i="1"/>
  <c r="AM879" i="1" s="1"/>
  <c r="G880" i="1"/>
  <c r="AC880" i="1"/>
  <c r="AD885" i="1"/>
  <c r="AA887" i="1"/>
  <c r="AM887" i="1" s="1"/>
  <c r="AC890" i="1"/>
  <c r="AA893" i="1"/>
  <c r="AM893" i="1" s="1"/>
  <c r="G895" i="1"/>
  <c r="W895" i="1"/>
  <c r="AE895" i="1"/>
  <c r="S895" i="1"/>
  <c r="AA899" i="1"/>
  <c r="AM899" i="1" s="1"/>
  <c r="G900" i="1"/>
  <c r="AC900" i="1"/>
  <c r="AD905" i="1"/>
  <c r="O905" i="1"/>
  <c r="AA907" i="1"/>
  <c r="AM907" i="1" s="1"/>
  <c r="AC1058" i="1"/>
  <c r="AA1070" i="1"/>
  <c r="AM1070" i="1" s="1"/>
  <c r="AD1073" i="1"/>
  <c r="AA1076" i="1"/>
  <c r="AM1076" i="1" s="1"/>
  <c r="AA1080" i="1"/>
  <c r="AM1080" i="1" s="1"/>
  <c r="AA1082" i="1"/>
  <c r="AM1082" i="1" s="1"/>
  <c r="AC1083" i="1"/>
  <c r="AA1084" i="1"/>
  <c r="AM1084" i="1" s="1"/>
  <c r="O1086" i="1"/>
  <c r="AA1087" i="1"/>
  <c r="AM1087" i="1" s="1"/>
  <c r="AB1088" i="1"/>
  <c r="AA1091" i="1"/>
  <c r="AM1091" i="1" s="1"/>
  <c r="G1088" i="1"/>
  <c r="AC1165" i="1"/>
  <c r="AA1168" i="1"/>
  <c r="AM1168" i="1" s="1"/>
  <c r="AA1085" i="1"/>
  <c r="AM1085" i="1" s="1"/>
  <c r="S1094" i="1" l="1"/>
  <c r="G1094" i="1"/>
  <c r="AD1094" i="1"/>
  <c r="AE1094" i="1"/>
  <c r="AE1093" i="1" s="1"/>
  <c r="AE952" i="1" s="1"/>
  <c r="O952" i="1"/>
  <c r="S952" i="1"/>
  <c r="AC1094" i="1"/>
  <c r="AB1094" i="1"/>
  <c r="F952" i="1"/>
  <c r="S829" i="1"/>
  <c r="O829" i="1"/>
  <c r="K829" i="1"/>
  <c r="W829" i="1"/>
  <c r="AE829" i="1"/>
  <c r="G829" i="1"/>
  <c r="AC829" i="1"/>
  <c r="AB829" i="1"/>
  <c r="AD829" i="1"/>
  <c r="AL900" i="1"/>
  <c r="AL875" i="1"/>
  <c r="AL885" i="1"/>
  <c r="AL870" i="1"/>
  <c r="AL1088" i="1"/>
  <c r="AL880" i="1"/>
  <c r="AL860" i="1"/>
  <c r="AL1165" i="1"/>
  <c r="AL1078" i="1"/>
  <c r="AL1073" i="1"/>
  <c r="AL1058" i="1"/>
  <c r="AL865" i="1"/>
  <c r="AL1160" i="1"/>
  <c r="AL890" i="1"/>
  <c r="AL895" i="1"/>
  <c r="K1093" i="1"/>
  <c r="K952" i="1" s="1"/>
  <c r="AL1083" i="1"/>
  <c r="AL905" i="1"/>
  <c r="AB1093" i="1"/>
  <c r="AD1093" i="1"/>
  <c r="AD952" i="1" s="1"/>
  <c r="AC1093" i="1"/>
  <c r="AC952" i="1" s="1"/>
  <c r="AF826" i="1"/>
  <c r="AE826" i="1" s="1"/>
  <c r="AF825" i="1"/>
  <c r="AE825" i="1" s="1"/>
  <c r="AF827" i="1"/>
  <c r="H825" i="1"/>
  <c r="H826" i="1"/>
  <c r="F826" i="1"/>
  <c r="F825" i="1"/>
  <c r="M825" i="1"/>
  <c r="M826" i="1"/>
  <c r="J826" i="1"/>
  <c r="J825" i="1"/>
  <c r="N826" i="1"/>
  <c r="N825" i="1"/>
  <c r="E825" i="1"/>
  <c r="E826" i="1"/>
  <c r="I825" i="1"/>
  <c r="I826" i="1"/>
  <c r="L825" i="1"/>
  <c r="L826" i="1"/>
  <c r="K828" i="1"/>
  <c r="K827" i="1" s="1"/>
  <c r="AB828" i="1"/>
  <c r="AA880" i="1"/>
  <c r="AM880" i="1" s="1"/>
  <c r="AA1068" i="1"/>
  <c r="AM1068" i="1" s="1"/>
  <c r="AA900" i="1"/>
  <c r="AM900" i="1" s="1"/>
  <c r="AA1160" i="1"/>
  <c r="AA1083" i="1"/>
  <c r="AM1083" i="1" s="1"/>
  <c r="AA870" i="1"/>
  <c r="AM870" i="1" s="1"/>
  <c r="AA875" i="1"/>
  <c r="AM875" i="1" s="1"/>
  <c r="AA885" i="1"/>
  <c r="AM885" i="1" s="1"/>
  <c r="AA1058" i="1"/>
  <c r="AM1058" i="1" s="1"/>
  <c r="AA1088" i="1"/>
  <c r="AM1088" i="1" s="1"/>
  <c r="AA860" i="1"/>
  <c r="AA865" i="1"/>
  <c r="AM865" i="1" s="1"/>
  <c r="AA905" i="1"/>
  <c r="AM905" i="1" s="1"/>
  <c r="AA890" i="1"/>
  <c r="AM890" i="1" s="1"/>
  <c r="AA895" i="1"/>
  <c r="AM895" i="1" s="1"/>
  <c r="AA1165" i="1"/>
  <c r="AM1165" i="1" s="1"/>
  <c r="AA1078" i="1"/>
  <c r="AM1078" i="1" s="1"/>
  <c r="AA1073" i="1"/>
  <c r="AM1073" i="1" s="1"/>
  <c r="AB827" i="1" l="1"/>
  <c r="AE827" i="1"/>
  <c r="AM1160" i="1"/>
  <c r="AA1094" i="1"/>
  <c r="AM1094" i="1" s="1"/>
  <c r="AM860" i="1"/>
  <c r="AA829" i="1"/>
  <c r="AM829" i="1" s="1"/>
  <c r="AL829" i="1"/>
  <c r="G1093" i="1"/>
  <c r="AL1094" i="1"/>
  <c r="AA1093" i="1"/>
  <c r="AM1093" i="1" s="1"/>
  <c r="AA827" i="1"/>
  <c r="AM827" i="1" s="1"/>
  <c r="AB826" i="1"/>
  <c r="K826" i="1"/>
  <c r="K825" i="1"/>
  <c r="AB825" i="1"/>
  <c r="AA828" i="1"/>
  <c r="AM828" i="1" s="1"/>
  <c r="G828" i="1"/>
  <c r="AL1093" i="1" l="1"/>
  <c r="G952" i="1"/>
  <c r="G827" i="1"/>
  <c r="AL827" i="1" s="1"/>
  <c r="AL828" i="1"/>
  <c r="AA826" i="1"/>
  <c r="AM826" i="1" s="1"/>
  <c r="AA825" i="1"/>
  <c r="AM825" i="1" s="1"/>
  <c r="G825" i="1"/>
  <c r="G826" i="1"/>
  <c r="AL826" i="1" s="1"/>
  <c r="Y757" i="1"/>
  <c r="AL825" i="1" l="1"/>
  <c r="X757" i="1"/>
  <c r="X822" i="1"/>
  <c r="W822" i="1" s="1"/>
  <c r="AE943" i="1" l="1"/>
  <c r="AB943" i="1"/>
  <c r="AA943" i="1" s="1"/>
  <c r="W943" i="1"/>
  <c r="AL943" i="1" s="1"/>
  <c r="O943" i="1"/>
  <c r="I943" i="1"/>
  <c r="AE942" i="1"/>
  <c r="AD942" i="1"/>
  <c r="AB942" i="1"/>
  <c r="O942" i="1"/>
  <c r="I942" i="1"/>
  <c r="AC942" i="1" s="1"/>
  <c r="AE941" i="1"/>
  <c r="AB941" i="1"/>
  <c r="S941" i="1"/>
  <c r="AL941" i="1" s="1"/>
  <c r="O941" i="1"/>
  <c r="AE940" i="1"/>
  <c r="AD940" i="1"/>
  <c r="AB940" i="1"/>
  <c r="O940" i="1"/>
  <c r="I940" i="1"/>
  <c r="AC940" i="1" s="1"/>
  <c r="AH939" i="1"/>
  <c r="AH913" i="1" s="1"/>
  <c r="AG939" i="1"/>
  <c r="AG913" i="1" s="1"/>
  <c r="AF939" i="1"/>
  <c r="AF913" i="1" s="1"/>
  <c r="Z939" i="1"/>
  <c r="Z913" i="1" s="1"/>
  <c r="Y939" i="1"/>
  <c r="Y913" i="1" s="1"/>
  <c r="X939" i="1"/>
  <c r="X913" i="1" s="1"/>
  <c r="V939" i="1"/>
  <c r="V913" i="1" s="1"/>
  <c r="U939" i="1"/>
  <c r="U913" i="1" s="1"/>
  <c r="T939" i="1"/>
  <c r="T913" i="1" s="1"/>
  <c r="R939" i="1"/>
  <c r="R913" i="1" s="1"/>
  <c r="Q939" i="1"/>
  <c r="Q913" i="1" s="1"/>
  <c r="P939" i="1"/>
  <c r="P913" i="1" s="1"/>
  <c r="N939" i="1"/>
  <c r="N913" i="1" s="1"/>
  <c r="M939" i="1"/>
  <c r="M913" i="1" s="1"/>
  <c r="L939" i="1"/>
  <c r="L913" i="1" s="1"/>
  <c r="K939" i="1"/>
  <c r="K913" i="1" s="1"/>
  <c r="H939" i="1"/>
  <c r="H913" i="1" s="1"/>
  <c r="E939" i="1"/>
  <c r="E913" i="1" s="1"/>
  <c r="D939" i="1"/>
  <c r="D913" i="1" s="1"/>
  <c r="C939" i="1"/>
  <c r="C913" i="1" s="1"/>
  <c r="AM943" i="1" l="1"/>
  <c r="W939" i="1"/>
  <c r="W913" i="1" s="1"/>
  <c r="S939" i="1"/>
  <c r="S913" i="1" s="1"/>
  <c r="AE939" i="1"/>
  <c r="AE913" i="1" s="1"/>
  <c r="O939" i="1"/>
  <c r="O913" i="1" s="1"/>
  <c r="AA942" i="1"/>
  <c r="AM942" i="1" s="1"/>
  <c r="AN943" i="1"/>
  <c r="F939" i="1"/>
  <c r="F913" i="1" s="1"/>
  <c r="I939" i="1"/>
  <c r="I913" i="1" s="1"/>
  <c r="AA940" i="1"/>
  <c r="AM940" i="1" s="1"/>
  <c r="AP943" i="1"/>
  <c r="AC939" i="1"/>
  <c r="AC913" i="1" s="1"/>
  <c r="AQ943" i="1"/>
  <c r="AB939" i="1"/>
  <c r="AB913" i="1" s="1"/>
  <c r="AQ942" i="1" l="1"/>
  <c r="AP940" i="1"/>
  <c r="AN940" i="1"/>
  <c r="J939" i="1"/>
  <c r="J913" i="1" s="1"/>
  <c r="AQ940" i="1"/>
  <c r="AN942" i="1"/>
  <c r="AP942" i="1"/>
  <c r="AD941" i="1" l="1"/>
  <c r="AP941" i="1"/>
  <c r="G939" i="1"/>
  <c r="G913" i="1" s="1"/>
  <c r="AL913" i="1" l="1"/>
  <c r="AL939" i="1"/>
  <c r="AP939" i="1"/>
  <c r="AA941" i="1"/>
  <c r="AM941" i="1" s="1"/>
  <c r="AD939" i="1"/>
  <c r="AD913" i="1" s="1"/>
  <c r="AE824" i="1"/>
  <c r="AD824" i="1"/>
  <c r="AC824" i="1"/>
  <c r="AB824" i="1"/>
  <c r="O824" i="1"/>
  <c r="K824" i="1"/>
  <c r="G824" i="1"/>
  <c r="AL824" i="1" s="1"/>
  <c r="AE823" i="1"/>
  <c r="AD823" i="1"/>
  <c r="AC823" i="1"/>
  <c r="AB823" i="1"/>
  <c r="O823" i="1"/>
  <c r="K823" i="1"/>
  <c r="G823" i="1"/>
  <c r="AE822" i="1"/>
  <c r="AD822" i="1"/>
  <c r="AC822" i="1"/>
  <c r="AB822" i="1"/>
  <c r="O822" i="1"/>
  <c r="K822" i="1"/>
  <c r="G822" i="1"/>
  <c r="AE821" i="1"/>
  <c r="AD821" i="1"/>
  <c r="AC821" i="1"/>
  <c r="AB821" i="1"/>
  <c r="W821" i="1"/>
  <c r="S821" i="1"/>
  <c r="O821" i="1"/>
  <c r="K821" i="1"/>
  <c r="G821" i="1"/>
  <c r="AH820" i="1"/>
  <c r="AG820" i="1"/>
  <c r="AF820" i="1"/>
  <c r="X820" i="1"/>
  <c r="P820" i="1"/>
  <c r="N820" i="1"/>
  <c r="M820" i="1"/>
  <c r="L820" i="1"/>
  <c r="J820" i="1"/>
  <c r="I820" i="1"/>
  <c r="H820" i="1"/>
  <c r="F820" i="1"/>
  <c r="E820" i="1"/>
  <c r="D820" i="1"/>
  <c r="C820" i="1"/>
  <c r="AL822" i="1" l="1"/>
  <c r="AL821" i="1"/>
  <c r="AL823" i="1"/>
  <c r="AE820" i="1"/>
  <c r="W820" i="1"/>
  <c r="S820" i="1"/>
  <c r="AN941" i="1"/>
  <c r="AA939" i="1"/>
  <c r="AA913" i="1" s="1"/>
  <c r="AQ941" i="1"/>
  <c r="K820" i="1"/>
  <c r="G820" i="1"/>
  <c r="AC820" i="1"/>
  <c r="AA821" i="1"/>
  <c r="AM821" i="1" s="1"/>
  <c r="AD820" i="1"/>
  <c r="AB820" i="1"/>
  <c r="O820" i="1"/>
  <c r="AA822" i="1"/>
  <c r="AM822" i="1" s="1"/>
  <c r="AA823" i="1"/>
  <c r="AM823" i="1" s="1"/>
  <c r="AA824" i="1"/>
  <c r="AM824" i="1" s="1"/>
  <c r="AM913" i="1" l="1"/>
  <c r="AM939" i="1"/>
  <c r="AL820" i="1"/>
  <c r="AN939" i="1"/>
  <c r="AQ939" i="1"/>
  <c r="AA820" i="1"/>
  <c r="AM820" i="1" s="1"/>
  <c r="AO939" i="1" l="1"/>
  <c r="AF912" i="1" l="1"/>
  <c r="AF911" i="1" s="1"/>
  <c r="AF910" i="1" s="1"/>
  <c r="H912" i="1"/>
  <c r="H911" i="1" s="1"/>
  <c r="H910" i="1" s="1"/>
  <c r="L912" i="1"/>
  <c r="L911" i="1" s="1"/>
  <c r="L910" i="1" s="1"/>
  <c r="J912" i="1"/>
  <c r="J911" i="1" s="1"/>
  <c r="J910" i="1" s="1"/>
  <c r="I912" i="1"/>
  <c r="I911" i="1" s="1"/>
  <c r="I910" i="1" s="1"/>
  <c r="AE759" i="1" l="1"/>
  <c r="AD759" i="1"/>
  <c r="AC759" i="1"/>
  <c r="AB759" i="1"/>
  <c r="W759" i="1"/>
  <c r="S759" i="1"/>
  <c r="O759" i="1"/>
  <c r="K759" i="1"/>
  <c r="G759" i="1"/>
  <c r="AE758" i="1"/>
  <c r="AD758" i="1"/>
  <c r="AC758" i="1"/>
  <c r="AB758" i="1"/>
  <c r="W758" i="1"/>
  <c r="S758" i="1"/>
  <c r="O758" i="1"/>
  <c r="K758" i="1"/>
  <c r="G758" i="1"/>
  <c r="AE757" i="1"/>
  <c r="AD757" i="1"/>
  <c r="AC757" i="1"/>
  <c r="AB757" i="1"/>
  <c r="W757" i="1"/>
  <c r="S757" i="1"/>
  <c r="O757" i="1"/>
  <c r="K757" i="1"/>
  <c r="G757" i="1"/>
  <c r="AE756" i="1"/>
  <c r="AD756" i="1"/>
  <c r="AC756" i="1"/>
  <c r="AB756" i="1"/>
  <c r="W756" i="1"/>
  <c r="S756" i="1"/>
  <c r="O756" i="1"/>
  <c r="K756" i="1"/>
  <c r="G756" i="1"/>
  <c r="AL756" i="1" s="1"/>
  <c r="AH755" i="1"/>
  <c r="AH719" i="1" s="1"/>
  <c r="AG755" i="1"/>
  <c r="AG719" i="1" s="1"/>
  <c r="AF755" i="1"/>
  <c r="AF719" i="1" s="1"/>
  <c r="Z755" i="1"/>
  <c r="Z719" i="1" s="1"/>
  <c r="Y755" i="1"/>
  <c r="Y719" i="1" s="1"/>
  <c r="X755" i="1"/>
  <c r="X719" i="1" s="1"/>
  <c r="V755" i="1"/>
  <c r="V719" i="1" s="1"/>
  <c r="T755" i="1"/>
  <c r="T719" i="1" s="1"/>
  <c r="R755" i="1"/>
  <c r="R719" i="1" s="1"/>
  <c r="Q755" i="1"/>
  <c r="Q719" i="1" s="1"/>
  <c r="P755" i="1"/>
  <c r="P719" i="1" s="1"/>
  <c r="N755" i="1"/>
  <c r="N719" i="1" s="1"/>
  <c r="M755" i="1"/>
  <c r="M719" i="1" s="1"/>
  <c r="L755" i="1"/>
  <c r="L719" i="1" s="1"/>
  <c r="J755" i="1"/>
  <c r="J719" i="1" s="1"/>
  <c r="I755" i="1"/>
  <c r="I719" i="1" s="1"/>
  <c r="H755" i="1"/>
  <c r="H719" i="1" s="1"/>
  <c r="F755" i="1"/>
  <c r="F719" i="1" s="1"/>
  <c r="E755" i="1"/>
  <c r="E719" i="1" s="1"/>
  <c r="D755" i="1"/>
  <c r="D719" i="1" s="1"/>
  <c r="C755" i="1"/>
  <c r="C719" i="1" s="1"/>
  <c r="AL757" i="1" l="1"/>
  <c r="AL758" i="1"/>
  <c r="AL759" i="1"/>
  <c r="M912" i="1"/>
  <c r="M911" i="1" s="1"/>
  <c r="M910" i="1" s="1"/>
  <c r="AH912" i="1"/>
  <c r="AH911" i="1" s="1"/>
  <c r="AH910" i="1" s="1"/>
  <c r="N912" i="1"/>
  <c r="N911" i="1" s="1"/>
  <c r="N910" i="1" s="1"/>
  <c r="AG912" i="1"/>
  <c r="AG911" i="1" s="1"/>
  <c r="AG910" i="1" s="1"/>
  <c r="F912" i="1"/>
  <c r="F911" i="1" s="1"/>
  <c r="F910" i="1" s="1"/>
  <c r="G912" i="1"/>
  <c r="D912" i="1"/>
  <c r="D911" i="1" s="1"/>
  <c r="D910" i="1" s="1"/>
  <c r="Q912" i="1"/>
  <c r="Q911" i="1" s="1"/>
  <c r="Q910" i="1" s="1"/>
  <c r="E912" i="1"/>
  <c r="E911" i="1" s="1"/>
  <c r="E910" i="1" s="1"/>
  <c r="P912" i="1"/>
  <c r="P911" i="1" s="1"/>
  <c r="P910" i="1" s="1"/>
  <c r="R912" i="1"/>
  <c r="R911" i="1" s="1"/>
  <c r="R910" i="1" s="1"/>
  <c r="G755" i="1"/>
  <c r="G719" i="1" s="1"/>
  <c r="O755" i="1"/>
  <c r="O719" i="1" s="1"/>
  <c r="AA756" i="1"/>
  <c r="AM756" i="1" s="1"/>
  <c r="K755" i="1"/>
  <c r="K719" i="1" s="1"/>
  <c r="AA758" i="1"/>
  <c r="AM758" i="1" s="1"/>
  <c r="S755" i="1"/>
  <c r="S719" i="1" s="1"/>
  <c r="W755" i="1"/>
  <c r="W719" i="1" s="1"/>
  <c r="AE755" i="1"/>
  <c r="AE719" i="1" s="1"/>
  <c r="AA757" i="1"/>
  <c r="AM757" i="1" s="1"/>
  <c r="AA759" i="1"/>
  <c r="AM759" i="1" s="1"/>
  <c r="AC755" i="1"/>
  <c r="AC719" i="1" s="1"/>
  <c r="AB755" i="1"/>
  <c r="AB719" i="1" s="1"/>
  <c r="AD755" i="1"/>
  <c r="AD719" i="1" s="1"/>
  <c r="AL719" i="1" l="1"/>
  <c r="AL755" i="1"/>
  <c r="J951" i="1"/>
  <c r="J950" i="1" s="1"/>
  <c r="J949" i="1" s="1"/>
  <c r="N951" i="1"/>
  <c r="N950" i="1" s="1"/>
  <c r="N949" i="1" s="1"/>
  <c r="I951" i="1"/>
  <c r="I950" i="1" s="1"/>
  <c r="I949" i="1" s="1"/>
  <c r="AG951" i="1"/>
  <c r="AG950" i="1" s="1"/>
  <c r="AG949" i="1" s="1"/>
  <c r="AH951" i="1"/>
  <c r="AH950" i="1" s="1"/>
  <c r="AH949" i="1" s="1"/>
  <c r="L718" i="1"/>
  <c r="L484" i="1" s="1"/>
  <c r="L483" i="1" s="1"/>
  <c r="L482" i="1" s="1"/>
  <c r="R951" i="1"/>
  <c r="R950" i="1" s="1"/>
  <c r="R949" i="1" s="1"/>
  <c r="D951" i="1"/>
  <c r="D950" i="1" s="1"/>
  <c r="D949" i="1" s="1"/>
  <c r="M951" i="1"/>
  <c r="M950" i="1" s="1"/>
  <c r="M949" i="1" s="1"/>
  <c r="AH718" i="1"/>
  <c r="AH484" i="1" s="1"/>
  <c r="AH483" i="1" s="1"/>
  <c r="AH482" i="1" s="1"/>
  <c r="H951" i="1"/>
  <c r="H950" i="1" s="1"/>
  <c r="H949" i="1" s="1"/>
  <c r="G911" i="1"/>
  <c r="H718" i="1"/>
  <c r="H484" i="1" s="1"/>
  <c r="H483" i="1" s="1"/>
  <c r="H482" i="1" s="1"/>
  <c r="AG718" i="1"/>
  <c r="AG484" i="1" s="1"/>
  <c r="AG483" i="1" s="1"/>
  <c r="AG482" i="1" s="1"/>
  <c r="O912" i="1"/>
  <c r="O911" i="1" s="1"/>
  <c r="O910" i="1" s="1"/>
  <c r="M718" i="1"/>
  <c r="M484" i="1" s="1"/>
  <c r="M483" i="1" s="1"/>
  <c r="M482" i="1" s="1"/>
  <c r="AE912" i="1"/>
  <c r="AE911" i="1" s="1"/>
  <c r="AE910" i="1" s="1"/>
  <c r="K912" i="1"/>
  <c r="K911" i="1" s="1"/>
  <c r="K910" i="1" s="1"/>
  <c r="Q951" i="1"/>
  <c r="Q950" i="1" s="1"/>
  <c r="Q949" i="1" s="1"/>
  <c r="AF951" i="1"/>
  <c r="AF950" i="1" s="1"/>
  <c r="AF949" i="1" s="1"/>
  <c r="N718" i="1"/>
  <c r="N484" i="1" s="1"/>
  <c r="N483" i="1" s="1"/>
  <c r="N482" i="1" s="1"/>
  <c r="I718" i="1"/>
  <c r="I484" i="1" s="1"/>
  <c r="I483" i="1" s="1"/>
  <c r="I482" i="1" s="1"/>
  <c r="L951" i="1"/>
  <c r="L950" i="1" s="1"/>
  <c r="L949" i="1" s="1"/>
  <c r="Q718" i="1"/>
  <c r="Q484" i="1" s="1"/>
  <c r="AF718" i="1"/>
  <c r="P718" i="1"/>
  <c r="P484" i="1" s="1"/>
  <c r="F718" i="1"/>
  <c r="F484" i="1" s="1"/>
  <c r="E951" i="1"/>
  <c r="E950" i="1" s="1"/>
  <c r="E949" i="1" s="1"/>
  <c r="E718" i="1"/>
  <c r="E484" i="1" s="1"/>
  <c r="AI718" i="1"/>
  <c r="J718" i="1"/>
  <c r="F951" i="1"/>
  <c r="F950" i="1" s="1"/>
  <c r="F949" i="1" s="1"/>
  <c r="R718" i="1"/>
  <c r="R484" i="1" s="1"/>
  <c r="D718" i="1"/>
  <c r="D484" i="1" s="1"/>
  <c r="D483" i="1" s="1"/>
  <c r="D482" i="1" s="1"/>
  <c r="D479" i="1" s="1"/>
  <c r="D478" i="1" s="1"/>
  <c r="D477" i="1" s="1"/>
  <c r="D468" i="1" s="1"/>
  <c r="AA755" i="1"/>
  <c r="AA719" i="1" s="1"/>
  <c r="AM719" i="1" l="1"/>
  <c r="AM755" i="1"/>
  <c r="N467" i="1"/>
  <c r="N10" i="1" s="1"/>
  <c r="D467" i="1"/>
  <c r="D10" i="1" s="1"/>
  <c r="AG467" i="1"/>
  <c r="AG10" i="1" s="1"/>
  <c r="H467" i="1"/>
  <c r="H10" i="1" s="1"/>
  <c r="M467" i="1"/>
  <c r="M10" i="1" s="1"/>
  <c r="I467" i="1"/>
  <c r="I10" i="1" s="1"/>
  <c r="AH467" i="1"/>
  <c r="AH10" i="1" s="1"/>
  <c r="L467" i="1"/>
  <c r="L10" i="1" s="1"/>
  <c r="AE951" i="1"/>
  <c r="AE950" i="1" s="1"/>
  <c r="AE949" i="1" s="1"/>
  <c r="K951" i="1"/>
  <c r="K950" i="1" s="1"/>
  <c r="K949" i="1" s="1"/>
  <c r="K718" i="1"/>
  <c r="K484" i="1" s="1"/>
  <c r="K483" i="1" s="1"/>
  <c r="K482" i="1" s="1"/>
  <c r="G910" i="1"/>
  <c r="G951" i="1"/>
  <c r="O951" i="1"/>
  <c r="O950" i="1" s="1"/>
  <c r="O949" i="1" s="1"/>
  <c r="J484" i="1"/>
  <c r="J483" i="1" s="1"/>
  <c r="J482" i="1" s="1"/>
  <c r="AF484" i="1"/>
  <c r="AF483" i="1" s="1"/>
  <c r="AF482" i="1" s="1"/>
  <c r="R483" i="1"/>
  <c r="R482" i="1" s="1"/>
  <c r="E483" i="1"/>
  <c r="E482" i="1" s="1"/>
  <c r="Q483" i="1"/>
  <c r="Q482" i="1" s="1"/>
  <c r="P483" i="1"/>
  <c r="P482" i="1" s="1"/>
  <c r="F483" i="1"/>
  <c r="F482" i="1" s="1"/>
  <c r="AE718" i="1"/>
  <c r="G718" i="1"/>
  <c r="O718" i="1"/>
  <c r="O484" i="1" s="1"/>
  <c r="K467" i="1" l="1"/>
  <c r="K10" i="1" s="1"/>
  <c r="Q467" i="1"/>
  <c r="Q10" i="1" s="1"/>
  <c r="J467" i="1"/>
  <c r="J10" i="1" s="1"/>
  <c r="AF467" i="1"/>
  <c r="AF10" i="1" s="1"/>
  <c r="E467" i="1"/>
  <c r="E10" i="1" s="1"/>
  <c r="F467" i="1"/>
  <c r="F10" i="1" s="1"/>
  <c r="G950" i="1"/>
  <c r="G484" i="1"/>
  <c r="AE484" i="1"/>
  <c r="AE483" i="1" s="1"/>
  <c r="AE482" i="1" s="1"/>
  <c r="O483" i="1"/>
  <c r="O482" i="1" s="1"/>
  <c r="G949" i="1" l="1"/>
  <c r="AE467" i="1"/>
  <c r="AE10" i="1" s="1"/>
  <c r="G483" i="1"/>
  <c r="G482" i="1" l="1"/>
  <c r="G467" i="1" l="1"/>
  <c r="G10" i="1" s="1"/>
  <c r="T951" i="1" l="1"/>
  <c r="T950" i="1" s="1"/>
  <c r="T949" i="1" s="1"/>
  <c r="T912" i="1"/>
  <c r="T911" i="1" s="1"/>
  <c r="T910" i="1" s="1"/>
  <c r="Y951" i="1"/>
  <c r="Y950" i="1" s="1"/>
  <c r="Y949" i="1" s="1"/>
  <c r="X912" i="1"/>
  <c r="X911" i="1" s="1"/>
  <c r="X910" i="1" s="1"/>
  <c r="AB912" i="1" l="1"/>
  <c r="AB911" i="1" s="1"/>
  <c r="AB910" i="1" s="1"/>
  <c r="U718" i="1"/>
  <c r="U484" i="1" s="1"/>
  <c r="X718" i="1"/>
  <c r="T718" i="1"/>
  <c r="AB718" i="1" l="1"/>
  <c r="Z951" i="1" l="1"/>
  <c r="Z950" i="1" s="1"/>
  <c r="Z949" i="1" s="1"/>
  <c r="V951" i="1" l="1"/>
  <c r="V950" i="1" s="1"/>
  <c r="V949" i="1" s="1"/>
  <c r="AD951" i="1" l="1"/>
  <c r="AD950" i="1" s="1"/>
  <c r="AD949" i="1" s="1"/>
  <c r="Y912" i="1" l="1"/>
  <c r="Y911" i="1" s="1"/>
  <c r="Y910" i="1" s="1"/>
  <c r="Z912" i="1" l="1"/>
  <c r="Z911" i="1" s="1"/>
  <c r="Z910" i="1" s="1"/>
  <c r="U483" i="1"/>
  <c r="U482" i="1" s="1"/>
  <c r="W912" i="1" l="1"/>
  <c r="W911" i="1" l="1"/>
  <c r="W910" i="1" l="1"/>
  <c r="X484" i="1" l="1"/>
  <c r="X483" i="1" s="1"/>
  <c r="X482" i="1" s="1"/>
  <c r="Y718" i="1" l="1"/>
  <c r="Y484" i="1" s="1"/>
  <c r="C912" i="1"/>
  <c r="C911" i="1" s="1"/>
  <c r="C910" i="1" s="1"/>
  <c r="U912" i="1"/>
  <c r="U911" i="1" s="1"/>
  <c r="U910" i="1" s="1"/>
  <c r="V912" i="1"/>
  <c r="V911" i="1" s="1"/>
  <c r="V910" i="1" s="1"/>
  <c r="Z718" i="1"/>
  <c r="Z484" i="1" s="1"/>
  <c r="AD912" i="1" l="1"/>
  <c r="AD911" i="1" s="1"/>
  <c r="AD910" i="1" s="1"/>
  <c r="AC718" i="1"/>
  <c r="C718" i="1"/>
  <c r="C951" i="1"/>
  <c r="C950" i="1" s="1"/>
  <c r="C949" i="1" s="1"/>
  <c r="AC912" i="1"/>
  <c r="AC911" i="1" s="1"/>
  <c r="AC910" i="1" s="1"/>
  <c r="C484" i="1" l="1"/>
  <c r="C483" i="1" s="1"/>
  <c r="C482" i="1" s="1"/>
  <c r="C467" i="1" s="1"/>
  <c r="C10" i="1" s="1"/>
  <c r="V718" i="1"/>
  <c r="W718" i="1"/>
  <c r="AC484" i="1"/>
  <c r="Y483" i="1"/>
  <c r="Y482" i="1" s="1"/>
  <c r="S912" i="1"/>
  <c r="AL912" i="1" s="1"/>
  <c r="Y467" i="1" l="1"/>
  <c r="Y10" i="1" s="1"/>
  <c r="AA912" i="1"/>
  <c r="AM912" i="1" s="1"/>
  <c r="V484" i="1"/>
  <c r="V483" i="1" s="1"/>
  <c r="V482" i="1" s="1"/>
  <c r="S911" i="1"/>
  <c r="AL911" i="1" s="1"/>
  <c r="AD718" i="1"/>
  <c r="AC483" i="1"/>
  <c r="AC482" i="1" s="1"/>
  <c r="V467" i="1" l="1"/>
  <c r="V10" i="1" s="1"/>
  <c r="AA911" i="1"/>
  <c r="AM911" i="1" s="1"/>
  <c r="S910" i="1"/>
  <c r="AL910" i="1" s="1"/>
  <c r="AD484" i="1"/>
  <c r="Z483" i="1"/>
  <c r="Z482" i="1" s="1"/>
  <c r="S718" i="1"/>
  <c r="AL718" i="1" s="1"/>
  <c r="Z467" i="1" l="1"/>
  <c r="Z10" i="1" s="1"/>
  <c r="AA910" i="1"/>
  <c r="AM910" i="1" s="1"/>
  <c r="AA718" i="1"/>
  <c r="AM718" i="1" s="1"/>
  <c r="AD483" i="1"/>
  <c r="AD482" i="1" s="1"/>
  <c r="AD467" i="1" l="1"/>
  <c r="AD10" i="1" s="1"/>
  <c r="W484" i="1"/>
  <c r="W483" i="1" l="1"/>
  <c r="W482" i="1" l="1"/>
  <c r="T484" i="1" l="1"/>
  <c r="T483" i="1" s="1"/>
  <c r="T482" i="1" s="1"/>
  <c r="AB484" i="1"/>
  <c r="AB483" i="1" s="1"/>
  <c r="AB482" i="1" s="1"/>
  <c r="T467" i="1" l="1"/>
  <c r="T10" i="1" s="1"/>
  <c r="S484" i="1"/>
  <c r="AL484" i="1" s="1"/>
  <c r="AA484" i="1" l="1"/>
  <c r="AM484" i="1" s="1"/>
  <c r="S483" i="1"/>
  <c r="AL483" i="1" s="1"/>
  <c r="S482" i="1" l="1"/>
  <c r="AL482" i="1" s="1"/>
  <c r="AA483" i="1"/>
  <c r="AM483" i="1" s="1"/>
  <c r="AA482" i="1" l="1"/>
  <c r="AM482" i="1" s="1"/>
  <c r="U951" i="1" l="1"/>
  <c r="U950" i="1" s="1"/>
  <c r="U949" i="1" l="1"/>
  <c r="AC951" i="1"/>
  <c r="AC950" i="1" s="1"/>
  <c r="U467" i="1" l="1"/>
  <c r="U10" i="1" s="1"/>
  <c r="AC949" i="1"/>
  <c r="S951" i="1"/>
  <c r="AC467" i="1" l="1"/>
  <c r="AC10" i="1" s="1"/>
  <c r="S950" i="1"/>
  <c r="S949" i="1" l="1"/>
  <c r="S467" i="1" l="1"/>
  <c r="S10" i="1" s="1"/>
  <c r="P1160" i="1" l="1"/>
  <c r="P1165" i="1"/>
  <c r="R480" i="1"/>
  <c r="R479" i="1" s="1"/>
  <c r="R478" i="1" s="1"/>
  <c r="R477" i="1" s="1"/>
  <c r="R468" i="1" s="1"/>
  <c r="R467" i="1" s="1"/>
  <c r="R10" i="1" s="1"/>
  <c r="O481" i="1"/>
  <c r="O480" i="1" s="1"/>
  <c r="O479" i="1" s="1"/>
  <c r="O478" i="1" s="1"/>
  <c r="O477" i="1" s="1"/>
  <c r="O468" i="1" s="1"/>
  <c r="O467" i="1" s="1"/>
  <c r="O10" i="1" s="1"/>
  <c r="P1094" i="1" l="1"/>
  <c r="P1093" i="1"/>
  <c r="X952" i="1"/>
  <c r="X951" i="1" s="1"/>
  <c r="X950" i="1" s="1"/>
  <c r="X949" i="1" s="1"/>
  <c r="X467" i="1" s="1"/>
  <c r="X10" i="1" s="1"/>
  <c r="X987" i="1"/>
  <c r="W987" i="1" s="1"/>
  <c r="AB983" i="1"/>
  <c r="AB952" i="1" s="1"/>
  <c r="AB951" i="1" s="1"/>
  <c r="AB950" i="1" s="1"/>
  <c r="AB949" i="1" s="1"/>
  <c r="AB467" i="1" s="1"/>
  <c r="AB10" i="1" s="1"/>
  <c r="W983" i="1"/>
  <c r="W952" i="1" s="1"/>
  <c r="W951" i="1" s="1"/>
  <c r="AA983" i="1" l="1"/>
  <c r="AA952" i="1" s="1"/>
  <c r="AA951" i="1" s="1"/>
  <c r="AB987" i="1"/>
  <c r="AA987" i="1" s="1"/>
  <c r="P952" i="1"/>
  <c r="P951" i="1" s="1"/>
  <c r="P950" i="1" s="1"/>
  <c r="P949" i="1" s="1"/>
  <c r="P467" i="1" s="1"/>
  <c r="P10" i="1" s="1"/>
  <c r="AL951" i="1"/>
  <c r="W950" i="1"/>
  <c r="AL952" i="1"/>
  <c r="AM952" i="1" l="1"/>
  <c r="W949" i="1"/>
  <c r="AL950" i="1"/>
  <c r="AA950" i="1"/>
  <c r="AM951" i="1"/>
  <c r="AM950" i="1" l="1"/>
  <c r="AA949" i="1"/>
  <c r="AL949" i="1"/>
  <c r="W467" i="1"/>
  <c r="AL467" i="1" l="1"/>
  <c r="W10" i="1"/>
  <c r="AL10" i="1" s="1"/>
  <c r="AA467" i="1"/>
  <c r="AM949" i="1"/>
  <c r="AM467" i="1" l="1"/>
  <c r="AA10" i="1"/>
  <c r="AM10" i="1" s="1"/>
</calcChain>
</file>

<file path=xl/comments1.xml><?xml version="1.0" encoding="utf-8"?>
<comments xmlns="http://schemas.openxmlformats.org/spreadsheetml/2006/main">
  <authors>
    <author>Александра Щербуха</author>
  </authors>
  <commentList>
    <comment ref="A177" authorId="0" shapeId="0">
      <text>
        <r>
          <rPr>
            <b/>
            <sz val="9"/>
            <color indexed="81"/>
            <rFont val="Tahoma"/>
            <family val="2"/>
            <charset val="204"/>
          </rPr>
          <t>Александра Щербуха:</t>
        </r>
        <r>
          <rPr>
            <sz val="9"/>
            <color indexed="81"/>
            <rFont val="Tahoma"/>
            <family val="2"/>
            <charset val="204"/>
          </rPr>
          <t xml:space="preserve">
в формулах суммеслимн 
заменить * на ? в первых 3 строках, 
а в последней удалить &amp;"*"</t>
        </r>
      </text>
    </comment>
  </commentList>
</comments>
</file>

<file path=xl/sharedStrings.xml><?xml version="1.0" encoding="utf-8"?>
<sst xmlns="http://schemas.openxmlformats.org/spreadsheetml/2006/main" count="3046" uniqueCount="346">
  <si>
    <t>ИТОГИ ВЫПОЛНЕНИЯ</t>
  </si>
  <si>
    <t>тыс. руб.</t>
  </si>
  <si>
    <t>Наименование источника,
 отрасли, объекта</t>
  </si>
  <si>
    <t>Плановая
стоимость объекта</t>
  </si>
  <si>
    <t>в т.ч. стоимость проектных работ</t>
  </si>
  <si>
    <t>Профинансировано на 01.01.2019</t>
  </si>
  <si>
    <t>Выполнено на 01.01.2019</t>
  </si>
  <si>
    <t>Кредиторская задолженность на 01.01.19 г.</t>
  </si>
  <si>
    <t>в т.ч. КЗ:</t>
  </si>
  <si>
    <t>Неотработанный аванс на 01.01.19 г.</t>
  </si>
  <si>
    <t>в т.ч. АВАНС:</t>
  </si>
  <si>
    <t>Ввод мощности в соотв. ед. измерения</t>
  </si>
  <si>
    <t>всего, тыс. руб.</t>
  </si>
  <si>
    <t>в том числе:</t>
  </si>
  <si>
    <t>федеральный бюджет</t>
  </si>
  <si>
    <t>областной бюджет</t>
  </si>
  <si>
    <t>муниципальный бюджет</t>
  </si>
  <si>
    <t xml:space="preserve">федеральный бюджет </t>
  </si>
  <si>
    <t xml:space="preserve">федераль
ный бюджет </t>
  </si>
  <si>
    <r>
      <t xml:space="preserve">областной бюджет
/ </t>
    </r>
    <r>
      <rPr>
        <sz val="9.5"/>
        <rFont val="Times New Roman"/>
        <family val="1"/>
        <charset val="204"/>
      </rPr>
      <t>план</t>
    </r>
  </si>
  <si>
    <t>муници
пальный бюджет</t>
  </si>
  <si>
    <t>федераль
ный бюджет</t>
  </si>
  <si>
    <t xml:space="preserve">предусмотрено на год </t>
  </si>
  <si>
    <t>введено с начала года по отчетный месяц</t>
  </si>
  <si>
    <t>скрыть</t>
  </si>
  <si>
    <t>ВСЕГО</t>
  </si>
  <si>
    <t>ОБЪЕКТЫ ОБЛАСТНОЙ СОБСТВЕННОСТИ</t>
  </si>
  <si>
    <t>НАЦИОНАЛЬНАЯ ЭКОНОМИКА</t>
  </si>
  <si>
    <t>Государственная программа Воронежской области «Обеспечение доступным и комфортным жильем населения Воронежской области»</t>
  </si>
  <si>
    <t>Подпрограмма «Создание условий для обеспечения доступным и комфортным жильем населения Воронежской области»</t>
  </si>
  <si>
    <t>Основное мероприятие «Газификация Воронежской области»</t>
  </si>
  <si>
    <t>Газораспределительные сети х. Эртель, п. Владимировка, п. Нескучное Верхнехавского муниципального района Воронежской области (включая ПИР)</t>
  </si>
  <si>
    <t>ПРОЕКТИРОВАНИЕ</t>
  </si>
  <si>
    <t>СТРОИТЕЛЬСТВО</t>
  </si>
  <si>
    <t>ОБОРУДОВАНИЕ</t>
  </si>
  <si>
    <t>ПРОЧИЕ</t>
  </si>
  <si>
    <t>Межпоселковый газопровод высокого давления до п. Теллермановский, газопровод низкого давления в п. Теллермановский Грибановского муниципального района Воронежской области (включая ПИР)</t>
  </si>
  <si>
    <t>Межпоселковый газопровод высокого давления от х. Крутец до х. Рыбальчино, газопровод низкого давления х. Рыбальчино Каменского муниципального района Воронежской области (включая ПИР)</t>
  </si>
  <si>
    <t>Газораспределительные сети по улицам Центральная, Победы, Речная, Первомайская с. Алфёровка Новохоперского муниципального района Воронежской области (включая ПИР)</t>
  </si>
  <si>
    <t>Межпоселковый газопровод к п. Труд, газораспределительные сети п. Труд Острогожского муниципального района Воронежской области (включая ПИР)</t>
  </si>
  <si>
    <t>Газопровод высокого, низкого давления с установкой ШРП по улицам Смородиновая, Есенина, Клубничная, Придорожная, Тенистая в г. Павловске (включая ПИР)</t>
  </si>
  <si>
    <t>Газораспределительные сети п. Ворошиловский Россошанского муниципального района Воронежской области (включая ПИР)</t>
  </si>
  <si>
    <t>Межпоселковый газопровод высокого давления и разводящие сети п. Комсомольский Таловского муниципального района Воронежской области (включая ПИР)</t>
  </si>
  <si>
    <t>Межпоселковый газопровод высокого давления и разводящие сети п. Новый Мир Таловского муниципального района Воронежской области (включая ПИР)</t>
  </si>
  <si>
    <t>Строительство разводящих сетей газопровода низкого давления по ул. Микрорайон в с. Терновка Терновского муниципального района (включая ПИР)</t>
  </si>
  <si>
    <t>Строительство газораспределительных сетей в п. Савальского лесхоза Терновского муниципального района (включая ПИР)</t>
  </si>
  <si>
    <t xml:space="preserve">Строительство газораспределительных сетей в п. Савальского лесничества Терновского муниципального района (включая ПИР) </t>
  </si>
  <si>
    <t>Газораспределительные сети в с. Еманча 1-я Хохольского муниципального района Воронежской области (включая ПИР)</t>
  </si>
  <si>
    <t>Государственная программа Воронежской области «Экономическое развитие и инновационная экономика»</t>
  </si>
  <si>
    <t>Подпрограмма  «Формирование благоприятной инвестиционной среды»</t>
  </si>
  <si>
    <t>Основное мероприятие «Повышение инвестиционной привлекательности Воронежской области»</t>
  </si>
  <si>
    <t>Создание и развитие инфраструктуры индустриальных парков, особо значимых инвестиционных проектов (включая особую экономическую зону «Центр»)</t>
  </si>
  <si>
    <t>Трансформаторная подстанция 110/10 кВ ПС «Парковая» с электрическими сетями в индустриальном парке «Масловский» (включая ПИР)</t>
  </si>
  <si>
    <t>Инженерная инфраструктура в индустриальном парке «Масловский» (первый пусковой комплекс I очереди) (этап 43, этап 47,  этап 48,  этап 12, этап 15, этап 18, этап 31, этап 32, этап 60, этап 109) (включая ПИР)</t>
  </si>
  <si>
    <t>Благоустройство особой экономической зоны промышленно-производственного типа  «Центр» (включая ПИР)</t>
  </si>
  <si>
    <t>Основное мероприятие «Содействие развитию моногородов Воронежской области»</t>
  </si>
  <si>
    <t>Строительство и (или) реконструкция объектов инфраструктуры моногородов, находящихся в государственной собственности</t>
  </si>
  <si>
    <t xml:space="preserve">Подъездные автомобильные дороги с твердым покрытием к мясохладобойне-предприятию по убою, переработке и хранению животноводческой продукции свиноводческого комплекса АГРОЭКО. Корректировка 2. (включая ПИР) </t>
  </si>
  <si>
    <t>Внеплощадочные сети газораспределения мясохладобойни-предприятия по убою, переработке и хранению животноводческой продукции свиноводческого комплекса АГРОЭКО (включая ПИР)</t>
  </si>
  <si>
    <t>Внешние сети электроснабжения к мясохладобойне-предприятию по убою, переработке и хранению животноводческой продукции свиноводческого комплекса АГРОЭКО. I и II этапы строительства. Энергокомплекс. I этап строительства (включая ПИР)</t>
  </si>
  <si>
    <t>Внешние сети электроснабжения к мясохладобойне-предприятию по убою, переработке и хранению животноводческой продукции свиноводческого комплекса АГРОЭКО. I и II этапы строительства. ЛЭП-10 кВ и РТП-6/10 кВ. II этап строительства (включая ПИР)</t>
  </si>
  <si>
    <t>Внешние сети водоотведения к мясохладобойне-предприятию по убою, переработке и хранению животноводческой продукции свиноводческого комплекса АГРОЭКО (включая ПИР)</t>
  </si>
  <si>
    <t>Внешние сети водоснабжения к мясохладобойне-предприятию по убою, переработке и хранению животноводческой продукции свиноводческого комплекса АГРОЭКО (включая ПИР)</t>
  </si>
  <si>
    <t xml:space="preserve">КУЛЬТУРА, КИНЕМАТОГРАФИЯ </t>
  </si>
  <si>
    <t>Государственная программа Воронежской области «Развитие культуры и туризма»</t>
  </si>
  <si>
    <t>Подпрограмма «Развитие культуры Воронежской области»</t>
  </si>
  <si>
    <t>Основное мероприятие «Сохранение и развитие объектов культуры»</t>
  </si>
  <si>
    <t xml:space="preserve">ЗДРАВООХРАНЕНИЕ </t>
  </si>
  <si>
    <t>Государственная программа Воронежской области «Развитие здравоохранения»</t>
  </si>
  <si>
    <t>Подпрограмма  «Совершенствование системы территориального планирования учреждений здравоохранения Воронежской области»</t>
  </si>
  <si>
    <t>Основное мероприятие «Строительство и реконструкция объектов здравоохранения»</t>
  </si>
  <si>
    <t>Строительство стационара со вспомогательными объектами для БУЗ ВО «Бутурлиновская РБ», Бутурлиновский муниципальный район (включая ПИР)</t>
  </si>
  <si>
    <t>Стационар БУЗ ВО «Каширская РБ» в с. Каширское Каширского муниципального района Воронежской области (включая ПИР)</t>
  </si>
  <si>
    <t>Строительство детского корпуса для оказания специализированной медицинской помощи  детям по профилям Онкология, Гематология, ЛОР органов БУЗ ВО ВОДКБ № 1 по ул. Ломоносова в г. Воронеже (ПИР)</t>
  </si>
  <si>
    <t>Строительство детского корпуса КУЗ ВО «Воронежский областной клинический противотуберкулезный диспансер имени Н.С. Похвисневой» (включая ПИР)</t>
  </si>
  <si>
    <t>Строительство фельдшерско-акушерских пунктов и врачебных амбулаторий в сельских населенных пунктах (включая ПИР)</t>
  </si>
  <si>
    <t>Строительство ФАП в с. Журавка  Богучарского муниципального района Воронежской области (включая ПИР)</t>
  </si>
  <si>
    <t>Строительство врачебной амбулатории  в с. Третьяки Борисоглебского городского округа Воронежской области (включая ПИР)</t>
  </si>
  <si>
    <t>Строительство врачебной амбулатории в с. Шукавка Верхнехавского муниципального района Воронежской области (включая ПИР)</t>
  </si>
  <si>
    <t>Строительство врачебной амбулатории  в с. Подгорное Калачеевского муниципального района Воронежской области (включая ПИР)</t>
  </si>
  <si>
    <t>Строительство ФАП в с. Писаревка Кантемировского муниципального района  Воронежской области  (включая ПИР)</t>
  </si>
  <si>
    <t>Строительство ФАП в с. Гнилое Острогожского муниципального района  Воронежской области (включая ПИР)</t>
  </si>
  <si>
    <t>Строительство врачебной амбулатории  в п. Перелешино Панинского муниципального района Воронежской области (включая ПИР)</t>
  </si>
  <si>
    <t>Строительство врачебной амбулатории  с жильем для врача в с. Поповка Россошанского муниципального района Воронежской области (включая ПИР)</t>
  </si>
  <si>
    <t>Строительство врачебной амбулатории  в с. Нижняя Ведуга Семилукского муниципального района Воронежской области (включая ПИР)</t>
  </si>
  <si>
    <t>Строительство врачебной амбулатории в с. Верхняя Тишанка Таловского муниципального района Воронежской области (включая ПИР)</t>
  </si>
  <si>
    <t>Строительство ФАП в п. Опытной Станции ВНИИК Хохольского муниципального района  Воронежской области (включая ПИР)</t>
  </si>
  <si>
    <t>СОЦИАЛЬНАЯ ПОЛИТИКА</t>
  </si>
  <si>
    <t>Государственная программа Воронежской области «Социальная поддержка граждан»</t>
  </si>
  <si>
    <t>Подпрограмма  «Развитие социального обслуживания и предоставления мер социальной поддержки населению»</t>
  </si>
  <si>
    <t>Основное мероприятие «Обеспечение деятельности подведомственных областных государственных учреждений»</t>
  </si>
  <si>
    <t>Федеральный проект «Старшее поколение»</t>
  </si>
  <si>
    <t>ФИЗИЧЕСКАЯ КУЛЬТУРА  И СПОРТ</t>
  </si>
  <si>
    <t xml:space="preserve">Государственная программа Воронежской области «Развитие физической культуры и спорта» </t>
  </si>
  <si>
    <t xml:space="preserve">Подпрограмма  «Строительство и реконструкция спортивных сооружений Воронежской области» </t>
  </si>
  <si>
    <t>Основное мероприятие «Строительство и реконструкция спортивных объектов областной собственности»</t>
  </si>
  <si>
    <t>Федеральный проект "Спорт - норма жизни"</t>
  </si>
  <si>
    <t>Строительство искусственного футбольного поля, г. Воронеж, ул. Кленовая аллея, 1 (спортивно-тренировочная база «Тенистый»)</t>
  </si>
  <si>
    <t>ОБЪЕКТЫ МУНИЦИПАЛЬНОЙ СОБСТВЕННОСТИ</t>
  </si>
  <si>
    <t>ОБРАЗОВАНИЕ</t>
  </si>
  <si>
    <t xml:space="preserve">Государственная программа Воронежской области "Развитие образования " </t>
  </si>
  <si>
    <t>Подпрограмма  "Развитие дошкольного и общего образования"</t>
  </si>
  <si>
    <t>Основное мероприятие «Развитие и модернизация общего образования»</t>
  </si>
  <si>
    <t>Реконструкция незавершенного строительством здания под школу-детский сад в п.г.т. Грибановский Воронежской области (включая ПИР)</t>
  </si>
  <si>
    <t>Строительство школы со структурным подразделением детский сад в с. Поляна, Терновский муниципальный район (включая ПИР)</t>
  </si>
  <si>
    <t>Школа в г. Борисоглебске Воронежской области (включая ПИР)</t>
  </si>
  <si>
    <t>Пристройка к МБОУ СОШ № 84 в г. Воронеже по ул. Тепличная, 20б  (включая ПИР)</t>
  </si>
  <si>
    <t>Пристройка к МБОУ СОШ № 46 по ул. Дм. Горина, 61 (Подгорное), г. Воронеж (включая ПИР)</t>
  </si>
  <si>
    <t>Региональный проект «Жилье»</t>
  </si>
  <si>
    <t>Комплексное освоение в целях жилищного строительства микрорайона по ул. Ильюшина, 13 в г. Воронеже. Общеобразовательная школа на 1224 места (поз. 59) (включая ПИР)</t>
  </si>
  <si>
    <t>Общеобразовательная школа на 1101 место по адресу: г. Воронеж, жилой массив Олимпийский, 14 (включая ПИР)</t>
  </si>
  <si>
    <t>Общеобразовательная школа на 1100 мест микрорайона Бабяково. Новый квартал в с. Новая Усмань Новоусманского района Воронежской области</t>
  </si>
  <si>
    <t>г. Воронеж. Средняя школа на 1101 место по ул. Ф. Тютчева, 6 (включая ПИР)</t>
  </si>
  <si>
    <t>Общеобразовательная школа на 1224 места по ул. Артамонова в г. Воронеж (включая ПИР)</t>
  </si>
  <si>
    <t>Региональный проект «Современная школа»</t>
  </si>
  <si>
    <t>Мероприятия по созданию новых мест в общеобразовательных организациях</t>
  </si>
  <si>
    <t>Общеобразовательная школа в с. Ямное Рамонского муниципального района Воронежской области (включая ПИР)</t>
  </si>
  <si>
    <t>Основное мероприятие  «Развитие и модернизация дошкольного образования»</t>
  </si>
  <si>
    <t>Детский сад в г. Борисоглебске Воронежской области (ПИР)</t>
  </si>
  <si>
    <t>Детский сад на 70 мест в с. Рыкань Новоусманского района Воронежской области (включая ПИР)</t>
  </si>
  <si>
    <t>Региональный проект «Содействие занятости женщин - создание условий дошкольного образования для детей в возрасте до трех лет»</t>
  </si>
  <si>
    <t xml:space="preserve"> Мероприятия по созданию дополнительных мест для детей в возрасте от 2 месяцев до 3 лет в образовательных организациях, осуществлющих образовательную деятельность по образовательным программам дошкольного образования</t>
  </si>
  <si>
    <t>Детский сад в р.п. Рамонь Рамонского муниципального района Воронежской области (включая ПИР)</t>
  </si>
  <si>
    <t>Детский сад на 220 мест г. Семилуки Воронежской области (включая ПИР)</t>
  </si>
  <si>
    <t>Строительство пристройки к МКДОУ «Центр развития ребенка-детский сад № 3», Новоусманский муниципальный район (включая ПИР)</t>
  </si>
  <si>
    <t>Строительство пристройки к МКДОУ «Новоусманский детский сад № 1 общеразвивающего вида» Новоусманский муниципальный район (включая ПИР)</t>
  </si>
  <si>
    <t>Строительство пристройки к МБДОУ Детский сад «Теремок» р.п. Хохольский, Хохольский район (включая ПИР)</t>
  </si>
  <si>
    <t>Детский сад на 280 мест по адресу: Российская Федерация, Воронежская обл, городской округ город Воронеж, Воронеж г, Козо-Полянского ул, 7 д.    (включая ПИР)</t>
  </si>
  <si>
    <t>Детский сад на 280 мест по ул. Артамонова в г. Воронеже (включая ПИР)</t>
  </si>
  <si>
    <t>Детский сад на 280 мест в мкр. «Боровое»  г. Воронежа (включая ПИР)</t>
  </si>
  <si>
    <t>Детский сад на 220 мест по ул. Дмитрия Горина, 63 в г. Воронеж (включая ПИР)</t>
  </si>
  <si>
    <t>Детский сад на 150 мест в гмкр. «Подклетное», ул. Красочная, 1 в г. Воронеже (включая ПИР)</t>
  </si>
  <si>
    <t>Детский сад на 150 мест в мкр. «Малышево» г. Воронежа (включая ПИР)</t>
  </si>
  <si>
    <t>Детский сад на 310 мест по ул. Шишкова в г. Воронеже (включая ПИР)</t>
  </si>
  <si>
    <t>Мероприятия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</si>
  <si>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Строительство пристройки к МДОУ «Бобровский детский сад № 3  «Солнышко», Бобровский район (включая ПИР)</t>
  </si>
  <si>
    <t>Пристройка к зданию МКДОУ Детский сад № 10 в г. Лиски Воронежской области по адресу: г. Лиски, ул. В. Буракова, д. 7. (включая ПИР)</t>
  </si>
  <si>
    <t xml:space="preserve">Детский сад в г. Борисоглебске Воронежской области </t>
  </si>
  <si>
    <t>Пристройка ясельных групп к МКОУ «Эртильская СОШ  № 1» в Эртильском  муниципальном районе  (включая ПИР)</t>
  </si>
  <si>
    <t>Строительство к пристройки к МКДОУ «Детский сад общеразвивающего вида № 138», ул. Лизюкова, 41, г.о.г. Воронеж (включая ПИР)</t>
  </si>
  <si>
    <t>Строительство пристройки к  функционирующему детскому саду МБДОУ «Детский сад № 69», г. Воронеж, ул. Попова, д. 2 (включая ПИР)</t>
  </si>
  <si>
    <t>Строительство пристройки к  функционирующему детскому саду МБДОУ «Детский сад общеразвивающего вида № 185», г. Воронеж, ул. 45 Стрелковой Дивизии, д. 281 (включая ПИР)</t>
  </si>
  <si>
    <t>Строительство пристройки к  функционирующему детскому саду МБДОУ «Центр развития ребенка - детский сад № 73», г. Воронеж, ул. Ульяновская, д. 31 (включая ПИР)</t>
  </si>
  <si>
    <t>Строительство пристройки к МБОУ гимназия УВК № 1, г. Воронеж, ул. Беговая, д. 64 (включая ПИР)</t>
  </si>
  <si>
    <t>Строительство пристройки к  функционирующему детскому саду МБДОУ «Детский сад общеразвивающего вида № 142», г. Воронеж, ул. Глинки, д. 11 (включая ПИР)</t>
  </si>
  <si>
    <t>Строительство пристройки к функционирующему детскому саду МБДОУ «Детский сад комбинированного вида № 167», г. Воронеж, ул. Теплоэнергетиков, д. 21 (включая ПИР)</t>
  </si>
  <si>
    <t>Строительство пристройки  к функционирующему детскому саду МБДОУ «Детский сад  № 119», г. Воронеж, ул. Тепличная, д. 18 (включая ПИР)</t>
  </si>
  <si>
    <t>Строительство детского сада на 280 мест в  мкр. Репное городского округа город Воронеж (включая ПИР)</t>
  </si>
  <si>
    <t>Строительство детского сада на 300 мест в мкр. Шилово г.о.г. Воронеж (включая ПИР)</t>
  </si>
  <si>
    <t>Подпрограмма  «Развитие культуры муниципальных образований Воронежской области»</t>
  </si>
  <si>
    <t>Основное мероприятие «Строительство и реконструкция культурно-досуговых учреждений в Воронежской области»</t>
  </si>
  <si>
    <t>Районный дом культуры в п.г.т. Каменка Каменского муниципального района Воронежской области (включая ПИР)</t>
  </si>
  <si>
    <t>Реконструкция кинотеатра «Родина» в г. Эртиль Эртильского муниципального района Воронежской области (включая ПИР)</t>
  </si>
  <si>
    <t>Дом культуры по ул. Мира, 38 в с. Архангельское Аннинского муниципального района Воронежской области (включая ПИР)</t>
  </si>
  <si>
    <t>Строительство культурно-досугового центра в с. Пески Поворинского района (включая ПИР)</t>
  </si>
  <si>
    <t>Основное мероприятие «Строительство и реконструкция спортивных объектов муниципальной собственности»</t>
  </si>
  <si>
    <t>Спортивный комплекс с плавательным бассейном в с. Новая Усмань Новоусманского муниципального района (включая ПИР)</t>
  </si>
  <si>
    <t>Строительство спортивного комплекса в с. Митрофановка Кантемировского муниципального района (включая ПИР)</t>
  </si>
  <si>
    <t>Ледовая арена по адресу: Воронежская область, г. Борисоглебск, ул. Чкалова, 55Б (включая ПИР)</t>
  </si>
  <si>
    <t>Реконструкция тренировочной площадки на стадионе «Локомотив», г. Воронеж, ул. Нариманова, д. 2 (включая ПИР)</t>
  </si>
  <si>
    <t>Физкультурно-оздоровительный комплекс на территории МБОУ гимназия № 7 им. Воронцова В.М., ул. Ростовская, 36 (включая ПИР)</t>
  </si>
  <si>
    <t>Реконструкция тренировочной площадки на стадионе «Чайка», г. Воронеж, ул. Краснознаменная, д. 101. Искусственное покрытие (включая ПИР)</t>
  </si>
  <si>
    <t>Спортивный зал на территории МБОУ СОШ № 23 по адресу: г. Воронеж, ул. Димитрова, 81 (включая ПИР)</t>
  </si>
  <si>
    <t>Спортивный зал на территории МБОУ СОШ № 75 по адресу: г. Воронеж, ул. Юлиса Янониса, 4 (включая ПИР)</t>
  </si>
  <si>
    <t>Региональный проект «Спорт - норма жизни»</t>
  </si>
  <si>
    <t>Реконструкция футбольного поля МБУДО СДЮСШОР № 15, ул. Ростовская, 38а (включая ПИР)</t>
  </si>
  <si>
    <t>Федеральный проект «Борьба с онкологическими заболеваниями»</t>
  </si>
  <si>
    <t>Федеральный проект «Развитие детского здравоохранения, включая создание современной инфраструктуры оказания медицинской помощи детям»</t>
  </si>
  <si>
    <t xml:space="preserve">Государственная программа Воронежской области «Развитие образования» </t>
  </si>
  <si>
    <t xml:space="preserve">Подпрограмма «Финансовое обеспечение деятельности областных государственных учреждений, подведомственных департаменту образования, науки и молодежной политики Воронежской области» </t>
  </si>
  <si>
    <t>Основное мероприятие «Финансовое обеспечение деятельности областных государственных учреждений, подведомственных департаменту образования, науки и молодежной политики Воронежской области»</t>
  </si>
  <si>
    <t>Малая спортивная площадка для сдачи нормативов ГТО по адресу: Верхнемамонский район, село Гороховка, ул. Верова, дом 18 (включая ПИР)</t>
  </si>
  <si>
    <t>Малая спортивная площадка для сдачи нормативов ГТО по адресу: Верхнехавский район, с. Верхняя Хава, ул. Школьная, д. 1 (включая ПИР)</t>
  </si>
  <si>
    <t>Малая спортивная площадка для сдачи нормативов ГТО по адресу: Грибановский район, пгт. Грибановский,  ул. Центральная, д. 3 «А» (включая ПИР)</t>
  </si>
  <si>
    <t>Малая спортивная площадка для сдачи нормативов ГТО по адресу: Кантемировский район, р.п. Кантемировка, ул. Строителей, 1 (включая ПИР)</t>
  </si>
  <si>
    <t>Малая спортивная площадка для сдачи нормативов ГТО по адресу: Нижнедевицкий район, поселок Курбатово, ул. Школьная, 114а (включая ПИР)</t>
  </si>
  <si>
    <t>Малая спортивная площадка для сдачи нормативов ГТО по адресу: Новохоперский район, с. Елань-Колено, пл. Революции, 10 (включая ПИР)</t>
  </si>
  <si>
    <t>Малая спортивная площадка для сдачи нормативов ГТО по адресу: Ольховатский район, п. Заболотовка, ул. Звездная, 2а (включая ПИР)</t>
  </si>
  <si>
    <t>Малая спортивная площадка для сдачи нормативов ГТО по адресу: Панинский район, с. Криуша, ул. Центральная, д. 68а (включая ПИР)</t>
  </si>
  <si>
    <t>Малая спортивная площадка для сдачи нормативов ГТО по адресу: Петропавловский район, с. Старая Меловая, ул. Первомайская, уч. 11 (включая ПИР)</t>
  </si>
  <si>
    <t>Малая спортивная площадка для сдачи нормативов ГТО по адресу: Поворинский район, с. Пески, ул. Международная, д. 2 (включая ПИР)</t>
  </si>
  <si>
    <t>Малая спортивная площадка для сдачи нормативов ГТО по адресу: Таловский район, р.п. Таловая, ул. Пролетарская, 180 (включая ПИР)</t>
  </si>
  <si>
    <t>Малая спортивная площадка для сдачи нормативов ГТО по адресу: Терновский район, с. Русаново, ул. Свободы, д. 3 (включая ПИР)</t>
  </si>
  <si>
    <t>Малая спортивная площадка для сдачи нормативов ГТО по адресу: Эртильский район, г. Эртиль, ул. Советская, д. 2А (включая ПИР)</t>
  </si>
  <si>
    <t>2250,8 кв.м.</t>
  </si>
  <si>
    <t/>
  </si>
  <si>
    <t>Департамент строительной политики Воронежской области</t>
  </si>
  <si>
    <t>А</t>
  </si>
  <si>
    <t>№ п/п</t>
  </si>
  <si>
    <t>Пристройка к детскому саду № 5, расположенному по адресу: Воронежская область, Лискинский район, г. Лиски, ул. 40 лет Октября, 29 (включая ПИР)</t>
  </si>
  <si>
    <t>Физкультурно-оздоровительный комплекс открытого типа по адресу: г. Воронеж, Ленинский проспект, 115а, МБОУ лицей № 6  (включая ПИР)</t>
  </si>
  <si>
    <t>ОБОРУДОВАНИЕ (ДФКиС)</t>
  </si>
  <si>
    <t>Бабий</t>
  </si>
  <si>
    <t>Лясота</t>
  </si>
  <si>
    <t>Клуб в с. Новая Калитва Россошанского района Воронежской области</t>
  </si>
  <si>
    <t>Физкультурно-оздоровительный комплекс открытого типа на территории ВУВК им. Киселева , г. Воронеж, Сибиряков, 5 (включая ПИР)</t>
  </si>
  <si>
    <t>Жилой корпус  для предоставления стационарного социального обслуживания в Поворинском муниципальном районе Воронежской области (включая ПИР)</t>
  </si>
  <si>
    <t>Центр ухода и социализации «Хохольский» в Хохольском муниципальном районе Воронежской области (включая ПИР)</t>
  </si>
  <si>
    <t>50 мест + 40 мест</t>
  </si>
  <si>
    <t>340 мест</t>
  </si>
  <si>
    <t>220 мест</t>
  </si>
  <si>
    <t>70 мест</t>
  </si>
  <si>
    <t>Детский сад на 150 мест по адресу: Воронежская область, г. Борисоглебск, ул. Дубровинская, 127 (включая ПИР)</t>
  </si>
  <si>
    <t>Детский сад в п. Курбатово, Нижнедевицкий муниципальный район (включая ПИР)</t>
  </si>
  <si>
    <t>Детский дошкольный образовательный центр на 600 мест на Московском проспекте  в г. Воронеж (включая ПИР)</t>
  </si>
  <si>
    <t>1224 места</t>
  </si>
  <si>
    <t>988 мест</t>
  </si>
  <si>
    <t>Мероприятия по созданию новых мест в общеобразовательных организациях, расположенных в сельской местности и поселках городского типа</t>
  </si>
  <si>
    <t>Реконструкция МБОУ Хреновская СОШ № 1, Бобровский муниципальный район (включая ПИР)</t>
  </si>
  <si>
    <t>40 мест</t>
  </si>
  <si>
    <t>60 мест</t>
  </si>
  <si>
    <t>«Музей Воздушно-Десантных войск» в г. Воронеже по адресу: ул. Генерала Лизюкова, 42в, включая ПИР</t>
  </si>
  <si>
    <t>Государственная программа Воронежской области «Содействие развитию муниципальных образований и местного самоуправления»</t>
  </si>
  <si>
    <t xml:space="preserve">Подпрограмма «Реализация мероприятий в рамках заключенных соглашений между правительством Воронежской области и организациями, осуществляющими деятельность на территории муниципальных образований и  выполняющих механизм распределения дополнительных налоговых отчислений от своей деятельности на территории Воронежской области в областной бюджет» </t>
  </si>
  <si>
    <t>Основное мероприятие «Строительство (реконструкция) объектов муниципальной собственности в рамках соглашений, заключенных между правительством Воронежской области и организациями, осуществляющими деятельность на территории муниципальных образований и выполняющих механизм распределения дополнительных налоговых отчислений от своей деятельности на территории Воронежской области в областной бюджет»</t>
  </si>
  <si>
    <t>Устройство велосипедной дорожки в Новоусманском лесничестве, урочище «Большая Усманская дача» (включая ПИР)</t>
  </si>
  <si>
    <t>Спортивно-оздоровительный комплекс с плавательным бассейном в г. Борисоглебске Воронежской области (включая ПИР)</t>
  </si>
  <si>
    <t>Физкультурно-оздоровительный комплекс, расположенный по адресу: г. Бобров, ул. 22 Января 2/2</t>
  </si>
  <si>
    <t>ЖИЛИЩНО-КОММУНАЛЬНОЕ ХОЗЯЙСТВО</t>
  </si>
  <si>
    <t>Государственная программа Воронежской области «Развитие сельского хозяйства, производства пищевых продуктов и инфраструктуры агропродовольственного рынка»</t>
  </si>
  <si>
    <t>Подпрограмма  «Устойчивое развитие сельских территорий Воронежской области»</t>
  </si>
  <si>
    <t>Основное мероприятие «Комплексное обустройство населенных пунктов, расположенных в сельской местности, объектами социальной, инженерной инфраструктуры и автомобильными дорогами общего пользования»</t>
  </si>
  <si>
    <t>Сети инженерно-технического обеспечения Экодеревни, находящиеся по адресу: Воронежская область, Бобровский район, п. Лушниковка (включая ПИР)</t>
  </si>
  <si>
    <t>Образовательный центр на 2860 мест на Московском проспекте , г. Воронеж (включая ПИР)</t>
  </si>
  <si>
    <t>280 мест</t>
  </si>
  <si>
    <t>150 мест</t>
  </si>
  <si>
    <t>310 мест</t>
  </si>
  <si>
    <t>объект</t>
  </si>
  <si>
    <t>1101 мест</t>
  </si>
  <si>
    <t>1224 мест</t>
  </si>
  <si>
    <t>Внебюджетные источники (ОАО "Газпром газораспределение Воронеж</t>
  </si>
  <si>
    <t>248 мест</t>
  </si>
  <si>
    <t>Межпоселковый газопровод высокого давления до с. Ярки и газораспределительные сети с. Ярки Каменского муниципального района Воронежской области (включая ПИР)</t>
  </si>
  <si>
    <t>432 мест</t>
  </si>
  <si>
    <t>408 мест</t>
  </si>
  <si>
    <t>Встроенно- пристроенный ясли-сад на 116 мест в жилом доме, расположенном по адресу: Воронежская обл., с. Новая Усмань, ул. Раздольная, д. 2                                    (ВЫКУП. Распоряжение № 582-р от 05.07.2019)</t>
  </si>
  <si>
    <t>11,61 км.</t>
  </si>
  <si>
    <t>5285,2 кв.м.</t>
  </si>
  <si>
    <t>Строительство врачебной амбулатории, мкр-н Репное городского округа город Воронеж (включая ПИР)</t>
  </si>
  <si>
    <t>571 кв.м.</t>
  </si>
  <si>
    <t>Реконструкция здания школы под дошкольное образовательное учреждение в с. Ямное Рамонского муниципального района Воронежской области (включая ПИР)</t>
  </si>
  <si>
    <t>Реконструкция МБОУ СОШ № 45 по ул. 9 Января, 46  г. Воронеж (включая ПИР)</t>
  </si>
  <si>
    <t>Детский сад на 300 мест по ул. Артамонова в г. Воронеж</t>
  </si>
  <si>
    <t>Встроенно-пристроенный детский сад на 140 мест по адресу: Российская Федерация, городской округ город Воронеж, город Воронеж, улица 9 Января, дом 233/45, помещение 1/1</t>
  </si>
  <si>
    <t>Встроенно-пристроенный детский сад на 100 мест по адресу: Российская Федерация, Воронежская область, городской округ город Воронеж, город Воронеж, улица  9 Января, дом 68, корпус 4, помещение 1/1</t>
  </si>
  <si>
    <t>Встроенно-пристроенный детский сад на 200 мест по адресу: Российская Федерация, Воронежская область, городской округ город Воронеж, город Воронеж, улица 45 стрелковой дивизии, дом 259/4, помещение 1/1</t>
  </si>
  <si>
    <t>Спортивный комплекс в г. Калач Калачеевского муниципального района Воронежской области (включая ПИР)</t>
  </si>
  <si>
    <t>Подпрограмма  «Создание условий для обеспечения доступным и комфортным жильем населения Воронежской области»</t>
  </si>
  <si>
    <t>Основное мероприятие «Стимулирование развития жилищного строительства в Воронежской области»</t>
  </si>
  <si>
    <t>Строительство водозабора с инженерными сетями (водопровод, канализация, подъездная дорога) и сетей водоснабжения, водоотведения на территории жилой застройки восточной части города Россошь Россошанского муниципального района Воронежской области (включая ПИР)</t>
  </si>
  <si>
    <t>300 мест</t>
  </si>
  <si>
    <t>Физкультурно-оздоровительный комплекс открытого типа по адресу: Аннинский муниципальный район, с. Никольское, ул. Ленина, 65, МКОУ  «Никольская СОШ» (включая ПИР)</t>
  </si>
  <si>
    <t>Строительство газораспределительных сетей мкр. «Березки» Борисоглебского городского округа Воронежской области (включая ПИР)</t>
  </si>
  <si>
    <t>Газораспределительные сети п. Троицкий Верхнехавского муниципального района Воронежской области (включая ПИР)</t>
  </si>
  <si>
    <t>Межпоселковый газопровод высокого давления до х. Атамановка и газораспределительные сети х. Атамановка Каменского муниципального района Воронежской области (включая ПИР)</t>
  </si>
  <si>
    <t>Газораспределительные сети микрорайона «Пчелка» (2-я очередь строительства) и микрорайона «Раздолье» села Новая Усмань Новоусманского муниципального района Воронежской области (I этап) (включая ПИР)</t>
  </si>
  <si>
    <t>Строительство газораспределительных сетей по ул. Советская в с. Пыховка, Новохоперского муниципального района Воронежской области (включая ПИР)</t>
  </si>
  <si>
    <t>Межпоселковый газопровод от п. Долиновский до п. Соколовский, п. Желтые Пруды, п. Карачановский. Газораспределительные сети п. Соколовский, п. Желтые Пруды, п. Карачановский Коленовского сельского поселения Новохоперского муниципального района Воронежской области (включая ПИР)</t>
  </si>
  <si>
    <t>Строительство газораспределительных сетей в х. Шинкин Острогожского муниципального района Воронежской области (включая ПИР)</t>
  </si>
  <si>
    <t>Газораспределительные сети с. Бычок Петропавловского муниципального района Воронежской области (включая ПИР)</t>
  </si>
  <si>
    <t xml:space="preserve">Инженерная инфраструктура в индустриальном парке  «Масловский» (первый пусковой комплекс I очереди) (Этап 64, этап 16, этап 46) </t>
  </si>
  <si>
    <t>Технологическое присоединение к сетям газораспределения «Внутриплощадочные сети газоснабжения в индустриальном парке «Масловский»</t>
  </si>
  <si>
    <t>Проведение геологоразведочных работ с целью переоценки запасов подземных вод для хозяйственно-бытового и технологического водоснабжения индустриального парка «Масловский»</t>
  </si>
  <si>
    <t>Производственный корпус  для размещения предприятий малого и среднего предпринимательства в индустриальном парке «Масловский» (включая ПИР)</t>
  </si>
  <si>
    <t>Реставрация с приспособлением для современного использования объекта культурного наследия регионального значения «Мариинская гимназия», г. Воронеж (включая ПИР)</t>
  </si>
  <si>
    <t xml:space="preserve">Историко-культурный центр «Дворцовый комплекс Ольденбургских» (реставрационные работы с приспособлением для современного использования объекта культурного наследия регионального значения «Комплекс Ольденбургских»)  (включая ПИР) </t>
  </si>
  <si>
    <t>Дом с ризалитами в р.п. Рамонь Воронежской области (включая ПИР)</t>
  </si>
  <si>
    <t>Государственное бюджетное учреждение культуры Воронежской области «Воронежский областной художественный музей им. И.Н. Крамского (реставрация с приспособлением объекта культурного наследия регионального значения «Дом народных организаций (Дом губернатора)» для современного использования (включая ПИР)</t>
  </si>
  <si>
    <t>Реконструкция нежилого помещения в лит. Б и благоустройство территории ГБУК ВО «Воронежский областной краеведческий музей» по адресу: г. Воронеж, ул. Ст. Разина, 43</t>
  </si>
  <si>
    <t>Мемориальный комплекс «Осетровский плацдарм» в с. Осетровка Верхнемамонского района Воронежской области (включая ПИР)</t>
  </si>
  <si>
    <t>Здание государственного бюджетного учреждения культуры Воронежской области «Воронежский государственный театр оперы и балета» (включая ПИР)</t>
  </si>
  <si>
    <t>Подсобно-производственный корпус государственного бюджетного учреждения культуры Воронежской области «Воронежский государственный театр оперы и балета» (включая ПИР)</t>
  </si>
  <si>
    <t>Реконструкция лечебного корпуса под поликлинику БУЗ ВО «Воронежская областная клиническая офтальмологическая больница» в г. Воронеж (включая ПИР)</t>
  </si>
  <si>
    <t>Реконструкция здания по адресу: ул. Карла Маркса, д. 36, г. Воронеж для БУЗ ВО «ВГКП № 1» (включая ПИР)</t>
  </si>
  <si>
    <t>Строительство подстанции скорой медицинской помощи в Центральном районе г. Воронеж с единой диспетчерской службой и гаражом (включая ПИР)</t>
  </si>
  <si>
    <t>Поликлиника по ул. 20-летия Октября в г. Воронеже (включая ПИР)</t>
  </si>
  <si>
    <t xml:space="preserve">Стационар БУЗ ВО «Калачеевская РБ» в  Калачеевском муниципальном районе (ПИР) </t>
  </si>
  <si>
    <t>Поликлиника  для БУЗ ВО «Новоусманская РБ» в с. Новая Усмань Новоусманского района, Воронежской области (включая ПИР)</t>
  </si>
  <si>
    <t>Пристройка к зданию БУЗ ВО «Борисоглебская РБ» для размещения ангиографа (включая ПИР)</t>
  </si>
  <si>
    <t>Здание аптеки БУЗ ВО «Воронежская областная клиническая больница № 1» (включая ПИР)</t>
  </si>
  <si>
    <t>Поликлиника в Железнодорожном районе (мкр. «Лазурный») городского округа г. Воронежа (включая ПИР)</t>
  </si>
  <si>
    <t>Поликлинический комплекс с инфраструктурой для КУЗ ВО «Воронежский областной клинический противотуберкулезный диспансер им. Н.С. Похвисневой» (включая ПИР)</t>
  </si>
  <si>
    <t>Пристройка к зданию, расположенному по адресу:  ул. Челюскинцев, 75, г. Воронеж для размещения аппарата для дистанционной лучевой терапии (включая ПИР)</t>
  </si>
  <si>
    <t>Хирургический корпус для БУЗ ВО «Воронежский областной клинический онкологический диспансер» в г. Воронеж (включая ПИР)</t>
  </si>
  <si>
    <t>Строительство ФАП в п. Новая Жизнь Аннинского муниципального района Воронежской области (включая ПИР)</t>
  </si>
  <si>
    <t>Строительство корпуса реабилитации и жизнеустройства для БУ ВО «Бутурлиновский детский дом-интернат для умственно отсталых детей» (включая ПИР)</t>
  </si>
  <si>
    <t>Дом-интернат для престарелых и инвалидов в с. Ярки, Новохоперский муниципальный район Воронежской области (включая ПИР)</t>
  </si>
  <si>
    <t>Строительство корпуса и летних домиков для КУ ВО «Областной центр социальной помощи семье и детям «Буревестник» в г. Воронеж, ул. Дубовая, 32а (включая ПИР)</t>
  </si>
  <si>
    <t>Физкультурно-оздоровительный комплекс по спортивной гимнастике (центр мужской гимнастики), г. Воронеж, Ленинский проспект, 93в (включая ПИР)</t>
  </si>
  <si>
    <t>Стрелковый комплекс в г. Воронеж (включая ПИР)</t>
  </si>
  <si>
    <t>Теннисный зал на территории КОУ ВО «Михайловский кадетский корпус» по адресу: г. Воронеж, ул. Космонавтов, 44 (включая ПИР)</t>
  </si>
  <si>
    <t>Физкультурно-оздоровительный комплекс открытого типа по адресу:  г. Павловск, ул. Советская, 1  ГБПОУ ВО «Павловский техникум» (включая ПИР)</t>
  </si>
  <si>
    <t>Реконструкция стадиона «Буран», г. Воронеж (включая ПИР)</t>
  </si>
  <si>
    <t>«Центр по гребле на байдарках и каноэ» в г. Воронеж (включая ПИР)</t>
  </si>
  <si>
    <t>«Образовательный центр в городе Боброве (Корректировка).» II этап - строительство блока спального корпуса (интернат для обучающихся), блока профобразования и здания учебных мастерских  (включая ПИР)</t>
  </si>
  <si>
    <t>Пристройка к зданию школы по ул. Советская  в с. Пески Поворинского района Воронежской области (1 этап) (включая ПИР)</t>
  </si>
  <si>
    <t>Средняя общеобразовательная школа в р.п. Стрелица Семилукского муниципального района Воронежской области (включая ПИР)</t>
  </si>
  <si>
    <t>Реконструкция средней общеобразовательной школы в с. Александровка Донская Павловского муниципального района Воронежской области (включая ПИР)</t>
  </si>
  <si>
    <t>Школа в г. Новохоперске Новохоперского муниципального района Воронежской области (включая ПИР)</t>
  </si>
  <si>
    <t>Пристройка к зданию школы по ул. Чехова, 16б в с. Гремячье, Хохольского района, Воронежской области (1 этап) (включая ПИР)</t>
  </si>
  <si>
    <t>Школа в с. Садовое Аннинского района Воронежской области (включая ПИР)</t>
  </si>
  <si>
    <t>Пристройка к зданию МБОО «Лицей села Верхний Мамон» в с. Верхний Мамон Верхнемамонского муниципального района Воронежской области (ПИР)</t>
  </si>
  <si>
    <t>Детский сад в с. Новая Усмань Новоусманского муниципального района Воронежской области (включая ПИР)</t>
  </si>
  <si>
    <t>Детский сад на 340 мест микрорайона «Ольха» в с. Новая Усмань Новоусманского  района Воронежской области (включая ПИР)</t>
  </si>
  <si>
    <t>Детский сад на 220 мест по ул. Ягодная в  с. Ямное Рамонского района Воронежской области (включая ПИР)</t>
  </si>
  <si>
    <t>Детский сад на 220 мест по ул. Теплякова, 192 «б» в с. Пески Поворинского района Воронежской области (включая ПИР)</t>
  </si>
  <si>
    <t>Детский сад в г. Поворино Поворинского муниципального района Воронежской области  (включая ПИР)</t>
  </si>
  <si>
    <t>МКДОУ «Манинский детский сад № 1» на 70 мест по ул. Ф. Щербинина, 43 «б» в с. Манино Калачеевского муниципального района Воронежской области (включая ПИР)</t>
  </si>
  <si>
    <t>Строительство детского сада в п. Воля Новоусманского муниципального района (включая ПИР)</t>
  </si>
  <si>
    <t>Общеобразовательная школа на 1224 места в п. Отрадное Новоусманского района позиция 23 (включая ПИР)</t>
  </si>
  <si>
    <t>Комплексная жилая застройка по адресу: Воронежская область, Новоусманский район, Центральная часть кадастрового квартала 36:16:5400001. Квартал № 1. Детский сад на 250 мест поз. 15</t>
  </si>
  <si>
    <t>Комплексная жилая застройка по адресу: Воронежская область, Новоусманский район, центральная часть кадастрового квартала 36:16:5400001. Квартал № 3 Общеобразовательная школа на 1224 места поз. 48.</t>
  </si>
  <si>
    <t>«Образовательный центр в городе Боброве (Корректировка)» I этап - строительство средней общеобразовательной школы (включая ПИР)</t>
  </si>
  <si>
    <t>Детский сад на 220 мест по ул. Новаторов в г. Бутурлиновка Воронежской области (включая ПИР)</t>
  </si>
  <si>
    <t>Строительство пристройки  к МБДОУ Детский сад «Родничок» р.п. Хохольский, Хохольский район (включая ПИР)</t>
  </si>
  <si>
    <t>Пристройка к детскому саду по ул. Советская в с. Щучье, Лискинского района, Воронежской области  (включая ПИР)</t>
  </si>
  <si>
    <t>Строительство пристройки к  детскому саду № 19, г. Борисоглебск,  Борисоглебский городской округ (включая ПИР)</t>
  </si>
  <si>
    <t>Реконструкция существующего здания муниципального казенного учреждения культуры Новоусманского муниципального района Воронежской области «Межпоселенческий центр досуга» (II очередь) (включая ПИР)</t>
  </si>
  <si>
    <t>Стадион в с. Нижнедевицк, Нижнедевицкий муниципальный район (включая ПИР)</t>
  </si>
  <si>
    <t>Физкультурно-оздоровительный комплекс открытого типа по адресу: Бобровский муниципальный район, с. Слобода, Центральная усадьба конного завода, 18, МБОУ  «Хреновская СОШ № 1» (включая ПИР)</t>
  </si>
  <si>
    <t>Физкультурно-оздоровительный комплекс открытого типа по адресу: Бутурлиновский  муниципальный район, город Бутурлиновка, улица Кирова, дом 11,  МКОУ  Бутурлиновская ООШ № 9 (включая ПИР)</t>
  </si>
  <si>
    <t>Физкультурно-оздоровительный комплекс открытого типа по адресу: Воробьевский  муниципальный район, с. Воробьевка, ул. Калинина, 24з, МКОУ  «Воробьевская СОШ» (включая ПИР)</t>
  </si>
  <si>
    <t>Физкультурно-оздоровительный комплекс открытого типа по адресу: Новоусманский  муниципальный район, с. Рождественская Хава, ул. К. Маркса, 82, МКОУ «Рождественско-Хавская СОШ» (включая ПИР)</t>
  </si>
  <si>
    <t>Физкультурно-оздоровительный комплекс открытого типа по адресу: Новохоперский муниципальный район, город Новохоперск,  улица Советская, дом 25, МОУ  «Новохоперская СОШ № 2» (включая ПИР)</t>
  </si>
  <si>
    <t>Физкультурно-оздоровительный комплекс открытого типа по адресу: Острогожский муниципальный район, г. Острогожск,  ул. Ф. Энгельса, 60, МКОУ СОШ № 8 (включая ПИР)</t>
  </si>
  <si>
    <t>Физкультурно-оздоровительный комплекс открытого типа по адресу: Петропавловский муниципальный район, с. Старая Криуша,  ул. Ленина, 26/3, МКОУ «Старокриушанская СОШ» (включая ПИР)</t>
  </si>
  <si>
    <t>Физкультурно-оздоровительный комплекс открытого типа по адресу: Поворинский муниципальный район, г. Поворино,  ул. Садовая, 15,  МБОУ СОШ № 2 г. Поворино (включая ПИР)</t>
  </si>
  <si>
    <t>Физкультурно-оздоровительный комплекс открытого типа по адресу: Рамонский муниципальный район, с. Русская Гвоздевка,  ул. Кирова, 27,  МКОУ «Русскогвоздевская СОШ» (включая ПИР)</t>
  </si>
  <si>
    <t>Физкультурно-оздоровительный комплекс открытого типа по адресу: Россошанский муниципальный район, г. Россошь,  проспект Труда, 20,  МКОУ  СОШ № 9 г. Россошь (включая ПИР)</t>
  </si>
  <si>
    <t>Физкультурно-оздоровительный комплекс открытого типа по адресу: Эртильский муниципальный район, пос. Красноармейский, ул. Гагарина, д. 10, МКОУ «Красноармейская ООШ» (включая ПИР)</t>
  </si>
  <si>
    <t>Физкультурно-оздоровительный комплекс открытого типа по адресу: Борисоглебский городской округ, г. Борисоглебск, пер. Куйбышева, 1,  МБОУ БГО СОШ № 13 (включая ПИР)</t>
  </si>
  <si>
    <t>Физкультурно-оздоровительный комплекс открытого типа по адресу: Борисоглебский городской округ, Воронежская область, с. Петровское, ул. Садовая, 31-А, МКОУ БГО Петровская СОШ» (включая ПИР)</t>
  </si>
  <si>
    <t>Спортивно-оздоровительный комплекс. Адрес: г. Нововоронеж, ул. Набережная, 9 (включая ПИР)</t>
  </si>
  <si>
    <t>Строительство лыжероллерной трассы в г. Нововоронеж Воронежской области (включая ПИР)</t>
  </si>
  <si>
    <t>областной адресной инвестиционной программы  за  2019  год</t>
  </si>
  <si>
    <r>
      <t>ОБОРУДОВАНИЕ</t>
    </r>
    <r>
      <rPr>
        <sz val="18"/>
        <rFont val="Times New Roman"/>
        <family val="1"/>
        <charset val="204"/>
      </rPr>
      <t>*</t>
    </r>
  </si>
  <si>
    <r>
      <t>ОБОРУДОВАНИЕ</t>
    </r>
    <r>
      <rPr>
        <sz val="18"/>
        <rFont val="Times New Roman"/>
        <family val="1"/>
        <charset val="204"/>
      </rPr>
      <t>**</t>
    </r>
  </si>
  <si>
    <r>
      <rPr>
        <b/>
        <sz val="14"/>
        <rFont val="Times New Roman"/>
        <family val="1"/>
        <charset val="204"/>
      </rPr>
      <t>*</t>
    </r>
    <r>
      <rPr>
        <sz val="14"/>
        <rFont val="Times New Roman"/>
        <family val="1"/>
        <charset val="204"/>
      </rPr>
      <t xml:space="preserve"> 1 755,95 тыс. рублей возвращены в бюджет Воронежской области. Потребность в средствах отсутствует. ООО "ВЕКТОР-М" (поставка мебели в актовый зал) - решение об одностороннем отказе от исполнения контракта. </t>
    </r>
  </si>
  <si>
    <r>
      <rPr>
        <b/>
        <sz val="14"/>
        <rFont val="Times New Roman"/>
        <family val="1"/>
        <charset val="204"/>
      </rPr>
      <t>**</t>
    </r>
    <r>
      <rPr>
        <sz val="14"/>
        <rFont val="Times New Roman"/>
        <family val="1"/>
        <charset val="204"/>
      </rPr>
      <t xml:space="preserve"> 1 991,63 тыс. рублей возвращены в бюджет Воронежской области. Потребность в средствах отсутствует. ООО "РОС-СЕРВИС" (демонстрационного оборудования и пособий) - соглашение о расторжении контракта по соглашению сторон.</t>
    </r>
  </si>
  <si>
    <t>работы завершены в рамках контракта</t>
  </si>
  <si>
    <t>выкуп</t>
  </si>
  <si>
    <r>
      <t xml:space="preserve">Лимит инвестиций на 01.01.2020 г. </t>
    </r>
    <r>
      <rPr>
        <b/>
        <sz val="12"/>
        <rFont val="Times New Roman"/>
        <family val="1"/>
        <charset val="204"/>
      </rPr>
      <t xml:space="preserve"> </t>
    </r>
  </si>
  <si>
    <t>Профинансировано на 01.01. 2020 г.</t>
  </si>
  <si>
    <t>Выполнено на 01.01.2020 г.</t>
  </si>
  <si>
    <t>Текущая кредиторская задолженность на 01.01.2020 г.</t>
  </si>
  <si>
    <t>Неотработанный аванс на 01.01.2020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</si>
</sst>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_-* #,##0.00_р_._-;\-* #,##0.00_р_._-;_-* &quot;-&quot;??_р_._-;_-@_-"/>
    <numFmt numFmtId="166" formatCode="#,##0.000"/>
    <numFmt numFmtId="167" formatCode="0.000"/>
    <numFmt numFmtId="168" formatCode="#,##0.0"/>
  </numFmts>
  <fonts count="49" x14ac:knownFonts="1">
    <font>
      <sz val="10"/>
      <name val="Arial Cyr"/>
      <charset val="204"/>
    </font>
    <font>
      <sz val="11"/>
      <color theme="1"/>
      <name val="Calibri"/>
      <family val="2"/>
      <charset val="204"/>
      <scheme val="minor"/>
    </font>
    <font>
      <sz val="10"/>
      <name val="Arial Cyr"/>
      <charset val="204"/>
    </font>
    <font>
      <b/>
      <sz val="13"/>
      <color indexed="8"/>
      <name val="Times New Roman"/>
      <family val="1"/>
      <charset val="204"/>
    </font>
    <font>
      <sz val="11"/>
      <color indexed="9"/>
      <name val="Calibri"/>
      <family val="2"/>
      <charset val="204"/>
    </font>
    <font>
      <sz val="11"/>
      <color indexed="8"/>
      <name val="Times New Roman"/>
      <family val="1"/>
      <charset val="204"/>
    </font>
    <font>
      <sz val="11"/>
      <name val="Times New Roman"/>
      <family val="1"/>
      <charset val="204"/>
    </font>
    <font>
      <b/>
      <sz val="12"/>
      <name val="Times New Roman"/>
      <family val="1"/>
      <charset val="204"/>
    </font>
    <font>
      <sz val="9.5"/>
      <name val="Times New Roman"/>
      <family val="1"/>
      <charset val="204"/>
    </font>
    <font>
      <sz val="10"/>
      <name val="Times New Roman"/>
      <family val="1"/>
      <charset val="204"/>
    </font>
    <font>
      <sz val="9"/>
      <name val="Times New Roman"/>
      <family val="1"/>
      <charset val="204"/>
    </font>
    <font>
      <sz val="8"/>
      <name val="Times New Roman"/>
      <family val="1"/>
      <charset val="204"/>
    </font>
    <font>
      <sz val="8"/>
      <color indexed="10"/>
      <name val="Times New Roman"/>
      <family val="1"/>
      <charset val="204"/>
    </font>
    <font>
      <sz val="8"/>
      <color indexed="8"/>
      <name val="Times New Roman"/>
      <family val="1"/>
      <charset val="204"/>
    </font>
    <font>
      <b/>
      <sz val="11"/>
      <name val="Times New Roman"/>
      <family val="1"/>
      <charset val="204"/>
    </font>
    <font>
      <b/>
      <sz val="10.5"/>
      <name val="Times New Roman"/>
      <family val="1"/>
      <charset val="204"/>
    </font>
    <font>
      <b/>
      <u/>
      <sz val="10.5"/>
      <name val="Times New Roman"/>
      <family val="1"/>
      <charset val="204"/>
    </font>
    <font>
      <b/>
      <i/>
      <sz val="10.5"/>
      <name val="Times New Roman"/>
      <family val="1"/>
      <charset val="204"/>
    </font>
    <font>
      <b/>
      <i/>
      <sz val="11"/>
      <name val="Times New Roman"/>
      <family val="1"/>
      <charset val="204"/>
    </font>
    <font>
      <sz val="10"/>
      <name val="Arial"/>
      <family val="2"/>
      <charset val="204"/>
    </font>
    <font>
      <sz val="10.5"/>
      <name val="Times New Roman"/>
      <family val="1"/>
      <charset val="204"/>
    </font>
    <font>
      <b/>
      <i/>
      <sz val="11"/>
      <color indexed="8"/>
      <name val="Calibri"/>
      <family val="2"/>
      <charset val="204"/>
    </font>
    <font>
      <b/>
      <i/>
      <sz val="10"/>
      <name val="Times New Roman"/>
      <family val="1"/>
      <charset val="204"/>
    </font>
    <font>
      <b/>
      <sz val="10"/>
      <name val="Arial Cyr"/>
      <charset val="204"/>
    </font>
    <font>
      <b/>
      <u/>
      <sz val="11"/>
      <name val="Times New Roman"/>
      <family val="1"/>
      <charset val="204"/>
    </font>
    <font>
      <b/>
      <i/>
      <sz val="9.5"/>
      <name val="Times New Roman"/>
      <family val="1"/>
      <charset val="204"/>
    </font>
    <font>
      <b/>
      <sz val="15"/>
      <color indexed="8"/>
      <name val="Times New Roman"/>
      <family val="1"/>
      <charset val="204"/>
    </font>
    <font>
      <sz val="10"/>
      <name val="Arial Cyr"/>
      <family val="2"/>
      <charset val="204"/>
    </font>
    <font>
      <sz val="11"/>
      <color theme="1"/>
      <name val="Calibri"/>
      <family val="2"/>
      <scheme val="minor"/>
    </font>
    <font>
      <b/>
      <sz val="10"/>
      <name val="Times New Roman"/>
      <family val="1"/>
      <charset val="204"/>
    </font>
    <font>
      <u/>
      <sz val="10"/>
      <color theme="10"/>
      <name val="Arial Cyr"/>
      <charset val="204"/>
    </font>
    <font>
      <sz val="8"/>
      <name val="Arial Cyr"/>
      <charset val="204"/>
    </font>
    <font>
      <sz val="13"/>
      <color indexed="8"/>
      <name val="Times New Roman"/>
      <family val="1"/>
      <charset val="204"/>
    </font>
    <font>
      <sz val="12"/>
      <name val="Times New Roman"/>
      <family val="1"/>
      <charset val="204"/>
    </font>
    <font>
      <sz val="15"/>
      <color indexed="8"/>
      <name val="Times New Roman"/>
      <family val="1"/>
      <charset val="204"/>
    </font>
    <font>
      <sz val="11"/>
      <color rgb="FFFF0000"/>
      <name val="Times New Roman"/>
      <family val="1"/>
      <charset val="204"/>
    </font>
    <font>
      <b/>
      <sz val="9"/>
      <color indexed="81"/>
      <name val="Tahoma"/>
      <family val="2"/>
      <charset val="204"/>
    </font>
    <font>
      <sz val="9"/>
      <color indexed="81"/>
      <name val="Tahoma"/>
      <family val="2"/>
      <charset val="204"/>
    </font>
    <font>
      <b/>
      <sz val="11"/>
      <color rgb="FFFF0000"/>
      <name val="Times New Roman"/>
      <family val="1"/>
      <charset val="204"/>
    </font>
    <font>
      <b/>
      <i/>
      <sz val="8"/>
      <name val="Times New Roman"/>
      <family val="1"/>
      <charset val="204"/>
    </font>
    <font>
      <sz val="10"/>
      <color theme="8" tint="-0.249977111117893"/>
      <name val="Arial Cyr"/>
      <charset val="204"/>
    </font>
    <font>
      <b/>
      <i/>
      <sz val="12"/>
      <name val="Times New Roman"/>
      <family val="1"/>
      <charset val="204"/>
    </font>
    <font>
      <b/>
      <sz val="11"/>
      <name val="Arial Cyr"/>
      <charset val="204"/>
    </font>
    <font>
      <sz val="11"/>
      <name val="Arial Cyr"/>
      <charset val="204"/>
    </font>
    <font>
      <b/>
      <i/>
      <sz val="11"/>
      <color rgb="FFFF0000"/>
      <name val="Times New Roman"/>
      <family val="1"/>
      <charset val="204"/>
    </font>
    <font>
      <sz val="14"/>
      <name val="Times New Roman"/>
      <family val="1"/>
      <charset val="204"/>
    </font>
    <font>
      <sz val="18"/>
      <name val="Times New Roman"/>
      <family val="1"/>
      <charset val="204"/>
    </font>
    <font>
      <b/>
      <sz val="14"/>
      <name val="Times New Roman"/>
      <family val="1"/>
      <charset val="204"/>
    </font>
    <font>
      <sz val="14"/>
      <name val="Arial Cyr"/>
      <charset val="204"/>
    </font>
  </fonts>
  <fills count="5">
    <fill>
      <patternFill patternType="none"/>
    </fill>
    <fill>
      <patternFill patternType="gray125"/>
    </fill>
    <fill>
      <patternFill patternType="solid">
        <fgColor theme="0"/>
        <bgColor indexed="64"/>
      </patternFill>
    </fill>
    <fill>
      <patternFill patternType="lightGray">
        <fgColor indexed="42"/>
        <bgColor theme="0"/>
      </patternFill>
    </fill>
    <fill>
      <patternFill patternType="lightGray">
        <fgColor rgb="FFCCFFCC"/>
        <bgColor theme="0"/>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s>
  <cellStyleXfs count="13">
    <xf numFmtId="0" fontId="0" fillId="0" borderId="0"/>
    <xf numFmtId="0" fontId="2" fillId="0" borderId="0"/>
    <xf numFmtId="0" fontId="19" fillId="0" borderId="0"/>
    <xf numFmtId="0" fontId="2" fillId="0" borderId="0"/>
    <xf numFmtId="0" fontId="2" fillId="0" borderId="0"/>
    <xf numFmtId="0" fontId="27" fillId="0" borderId="0"/>
    <xf numFmtId="164" fontId="2" fillId="0" borderId="0" applyFont="0" applyFill="0" applyBorder="0" applyAlignment="0" applyProtection="0"/>
    <xf numFmtId="0" fontId="1" fillId="0" borderId="0"/>
    <xf numFmtId="0" fontId="2" fillId="0" borderId="0"/>
    <xf numFmtId="0" fontId="2" fillId="0" borderId="0"/>
    <xf numFmtId="0" fontId="28" fillId="0" borderId="0"/>
    <xf numFmtId="165" fontId="2" fillId="0" borderId="0" applyFont="0" applyFill="0" applyBorder="0" applyAlignment="0" applyProtection="0"/>
    <xf numFmtId="0" fontId="30" fillId="0" borderId="0" applyNumberFormat="0" applyFill="0" applyBorder="0" applyAlignment="0" applyProtection="0"/>
  </cellStyleXfs>
  <cellXfs count="171">
    <xf numFmtId="0" fontId="0" fillId="0" borderId="0" xfId="0"/>
    <xf numFmtId="0" fontId="0" fillId="2" borderId="0" xfId="0" applyFont="1" applyFill="1"/>
    <xf numFmtId="2" fontId="0" fillId="2" borderId="0" xfId="0" applyNumberFormat="1" applyFont="1" applyFill="1" applyAlignment="1">
      <alignment horizontal="center" vertical="top"/>
    </xf>
    <xf numFmtId="166" fontId="0" fillId="2" borderId="0" xfId="0" applyNumberFormat="1" applyFont="1" applyFill="1"/>
    <xf numFmtId="167" fontId="0" fillId="2" borderId="0" xfId="0" applyNumberFormat="1" applyFont="1" applyFill="1"/>
    <xf numFmtId="4" fontId="6" fillId="2" borderId="11" xfId="1" applyNumberFormat="1" applyFont="1" applyFill="1" applyBorder="1" applyAlignment="1">
      <alignment horizontal="center" vertical="top" wrapText="1"/>
    </xf>
    <xf numFmtId="4" fontId="6" fillId="2" borderId="2" xfId="1" applyNumberFormat="1" applyFont="1" applyFill="1" applyBorder="1" applyAlignment="1">
      <alignment horizontal="center" vertical="top" wrapText="1"/>
    </xf>
    <xf numFmtId="4" fontId="6" fillId="2" borderId="12" xfId="1" applyNumberFormat="1" applyFont="1" applyFill="1" applyBorder="1" applyAlignment="1">
      <alignment horizontal="center" vertical="top" wrapText="1"/>
    </xf>
    <xf numFmtId="0" fontId="9" fillId="2" borderId="12" xfId="0" applyFont="1" applyFill="1" applyBorder="1" applyAlignment="1">
      <alignment horizontal="left" vertical="top" wrapText="1"/>
    </xf>
    <xf numFmtId="4" fontId="6" fillId="2" borderId="2" xfId="0" applyNumberFormat="1" applyFont="1" applyFill="1" applyBorder="1" applyAlignment="1">
      <alignment horizontal="center" vertical="top" wrapText="1"/>
    </xf>
    <xf numFmtId="4" fontId="35" fillId="2" borderId="2" xfId="0" applyNumberFormat="1" applyFont="1" applyFill="1" applyBorder="1" applyAlignment="1">
      <alignment horizontal="center" vertical="top" wrapText="1"/>
    </xf>
    <xf numFmtId="4" fontId="35" fillId="2" borderId="11" xfId="1" applyNumberFormat="1" applyFont="1" applyFill="1" applyBorder="1" applyAlignment="1">
      <alignment horizontal="center" vertical="top" wrapText="1"/>
    </xf>
    <xf numFmtId="4" fontId="14" fillId="2" borderId="2" xfId="1" applyNumberFormat="1" applyFont="1" applyFill="1" applyBorder="1" applyAlignment="1">
      <alignment horizontal="center" vertical="top" wrapText="1"/>
    </xf>
    <xf numFmtId="0" fontId="0" fillId="2" borderId="0" xfId="0" applyFill="1"/>
    <xf numFmtId="0" fontId="9" fillId="2" borderId="2" xfId="0" applyFont="1" applyFill="1" applyBorder="1" applyAlignment="1">
      <alignment horizontal="center" vertical="top" wrapText="1"/>
    </xf>
    <xf numFmtId="0" fontId="29" fillId="2" borderId="12" xfId="0" applyFont="1" applyFill="1" applyBorder="1" applyAlignment="1">
      <alignment horizontal="left" vertical="top" wrapText="1"/>
    </xf>
    <xf numFmtId="4" fontId="14" fillId="2" borderId="2" xfId="0" applyNumberFormat="1" applyFont="1" applyFill="1" applyBorder="1" applyAlignment="1">
      <alignment horizontal="center" vertical="top" wrapText="1"/>
    </xf>
    <xf numFmtId="4" fontId="38" fillId="2" borderId="2" xfId="0" applyNumberFormat="1" applyFont="1" applyFill="1" applyBorder="1" applyAlignment="1">
      <alignment horizontal="center" vertical="top" wrapText="1"/>
    </xf>
    <xf numFmtId="4" fontId="14" fillId="2" borderId="11" xfId="1" applyNumberFormat="1" applyFont="1" applyFill="1" applyBorder="1" applyAlignment="1">
      <alignment horizontal="center" vertical="top" wrapText="1"/>
    </xf>
    <xf numFmtId="4" fontId="38" fillId="2" borderId="11" xfId="1" applyNumberFormat="1" applyFont="1" applyFill="1" applyBorder="1" applyAlignment="1">
      <alignment horizontal="center" vertical="top" wrapText="1"/>
    </xf>
    <xf numFmtId="4" fontId="14" fillId="2" borderId="12" xfId="1" applyNumberFormat="1" applyFont="1" applyFill="1" applyBorder="1" applyAlignment="1">
      <alignment horizontal="center" vertical="top" wrapText="1"/>
    </xf>
    <xf numFmtId="0" fontId="23" fillId="2" borderId="0" xfId="0" applyFont="1" applyFill="1"/>
    <xf numFmtId="4" fontId="0" fillId="2" borderId="0" xfId="0" applyNumberFormat="1" applyFill="1"/>
    <xf numFmtId="166" fontId="0" fillId="2" borderId="0" xfId="0" applyNumberFormat="1" applyFill="1"/>
    <xf numFmtId="4" fontId="4" fillId="2" borderId="0" xfId="0" applyNumberFormat="1" applyFont="1" applyFill="1"/>
    <xf numFmtId="0" fontId="5" fillId="2" borderId="0" xfId="0" applyFont="1" applyFill="1" applyAlignment="1">
      <alignment horizontal="right"/>
    </xf>
    <xf numFmtId="4" fontId="38" fillId="2" borderId="0" xfId="0" applyNumberFormat="1" applyFont="1" applyFill="1"/>
    <xf numFmtId="0" fontId="3" fillId="2" borderId="0" xfId="0" applyFont="1" applyFill="1"/>
    <xf numFmtId="0" fontId="32" fillId="2" borderId="0" xfId="0" applyFont="1" applyFill="1"/>
    <xf numFmtId="168" fontId="33" fillId="2" borderId="0" xfId="0" applyNumberFormat="1" applyFont="1" applyFill="1" applyAlignment="1">
      <alignment horizontal="center" vertical="top"/>
    </xf>
    <xf numFmtId="4" fontId="0" fillId="2" borderId="0" xfId="0" applyNumberFormat="1" applyFill="1" applyAlignment="1">
      <alignment horizontal="center" vertical="top"/>
    </xf>
    <xf numFmtId="2" fontId="0" fillId="2" borderId="0" xfId="0" applyNumberFormat="1" applyFill="1" applyAlignment="1">
      <alignment horizontal="center" vertical="top"/>
    </xf>
    <xf numFmtId="4" fontId="40" fillId="2" borderId="0" xfId="0" applyNumberFormat="1" applyFont="1" applyFill="1" applyAlignment="1">
      <alignment horizontal="center" vertical="top"/>
    </xf>
    <xf numFmtId="166" fontId="40" fillId="2" borderId="0" xfId="0" applyNumberFormat="1" applyFont="1" applyFill="1" applyAlignment="1">
      <alignment horizontal="center" vertical="top"/>
    </xf>
    <xf numFmtId="16" fontId="23" fillId="2" borderId="0" xfId="0" applyNumberFormat="1" applyFont="1" applyFill="1"/>
    <xf numFmtId="4" fontId="31" fillId="2" borderId="0" xfId="0" applyNumberFormat="1" applyFont="1" applyFill="1" applyAlignment="1">
      <alignment horizontal="center" vertical="top"/>
    </xf>
    <xf numFmtId="0" fontId="26" fillId="2" borderId="0" xfId="0" applyFont="1" applyFill="1"/>
    <xf numFmtId="0" fontId="34" fillId="2" borderId="0" xfId="0" applyFont="1" applyFill="1"/>
    <xf numFmtId="0" fontId="5" fillId="2" borderId="0" xfId="0" applyFont="1" applyFill="1"/>
    <xf numFmtId="0" fontId="42" fillId="2" borderId="0" xfId="0" applyFont="1" applyFill="1" applyAlignment="1">
      <alignment horizontal="center" vertical="top"/>
    </xf>
    <xf numFmtId="0" fontId="14" fillId="2" borderId="2" xfId="0" applyFont="1" applyFill="1" applyBorder="1" applyAlignment="1">
      <alignment horizontal="center" vertical="top"/>
    </xf>
    <xf numFmtId="0" fontId="29" fillId="2" borderId="0" xfId="0" applyFont="1" applyFill="1" applyBorder="1"/>
    <xf numFmtId="168" fontId="33" fillId="2" borderId="0" xfId="0" applyNumberFormat="1" applyFont="1" applyFill="1" applyBorder="1" applyAlignment="1">
      <alignment horizontal="center" vertical="top"/>
    </xf>
    <xf numFmtId="4" fontId="6" fillId="3" borderId="11" xfId="1" applyNumberFormat="1" applyFont="1" applyFill="1" applyBorder="1" applyAlignment="1">
      <alignment horizontal="center" vertical="top" wrapText="1"/>
    </xf>
    <xf numFmtId="4" fontId="6" fillId="3" borderId="12" xfId="1" applyNumberFormat="1" applyFont="1" applyFill="1" applyBorder="1" applyAlignment="1">
      <alignment horizontal="center" vertical="top" wrapText="1"/>
    </xf>
    <xf numFmtId="0" fontId="43" fillId="2" borderId="0" xfId="0" applyFont="1" applyFill="1" applyAlignment="1">
      <alignment vertical="center"/>
    </xf>
    <xf numFmtId="4" fontId="48" fillId="2" borderId="0" xfId="0" applyNumberFormat="1" applyFont="1" applyFill="1" applyAlignment="1">
      <alignment horizontal="center"/>
    </xf>
    <xf numFmtId="0" fontId="14" fillId="2" borderId="0" xfId="0" applyFont="1" applyFill="1" applyAlignment="1">
      <alignment horizontal="center" vertical="top"/>
    </xf>
    <xf numFmtId="0" fontId="42" fillId="2" borderId="2" xfId="0" applyFont="1" applyFill="1" applyBorder="1" applyAlignment="1">
      <alignment horizontal="center" vertical="top"/>
    </xf>
    <xf numFmtId="1" fontId="11" fillId="2" borderId="12" xfId="1" applyNumberFormat="1" applyFont="1" applyFill="1" applyBorder="1" applyAlignment="1">
      <alignment horizontal="center" vertical="top" wrapText="1"/>
    </xf>
    <xf numFmtId="1" fontId="11" fillId="2" borderId="2" xfId="1" applyNumberFormat="1" applyFont="1" applyFill="1" applyBorder="1" applyAlignment="1">
      <alignment horizontal="center" vertical="top" wrapText="1"/>
    </xf>
    <xf numFmtId="3" fontId="11" fillId="2" borderId="2" xfId="1" applyNumberFormat="1" applyFont="1" applyFill="1" applyBorder="1" applyAlignment="1">
      <alignment horizontal="center" vertical="top" wrapText="1"/>
    </xf>
    <xf numFmtId="3" fontId="11" fillId="2" borderId="11" xfId="1" applyNumberFormat="1" applyFont="1" applyFill="1" applyBorder="1" applyAlignment="1">
      <alignment horizontal="center" vertical="top" wrapText="1"/>
    </xf>
    <xf numFmtId="1" fontId="11" fillId="2" borderId="11" xfId="1" applyNumberFormat="1" applyFont="1" applyFill="1" applyBorder="1" applyAlignment="1">
      <alignment horizontal="center" vertical="top" wrapText="1"/>
    </xf>
    <xf numFmtId="168" fontId="14" fillId="2" borderId="14" xfId="1" applyNumberFormat="1" applyFont="1" applyFill="1" applyBorder="1" applyAlignment="1">
      <alignment vertical="top" wrapText="1"/>
    </xf>
    <xf numFmtId="0" fontId="42" fillId="2" borderId="2" xfId="0" applyFont="1" applyFill="1" applyBorder="1" applyAlignment="1">
      <alignment horizontal="center"/>
    </xf>
    <xf numFmtId="166" fontId="15" fillId="2" borderId="12" xfId="1" applyNumberFormat="1" applyFont="1" applyFill="1" applyBorder="1" applyAlignment="1">
      <alignment vertical="top" wrapText="1"/>
    </xf>
    <xf numFmtId="0" fontId="16" fillId="2" borderId="12" xfId="1" applyFont="1" applyFill="1" applyBorder="1" applyAlignment="1">
      <alignment vertical="top" wrapText="1"/>
    </xf>
    <xf numFmtId="0" fontId="15" fillId="2" borderId="12" xfId="1" applyFont="1" applyFill="1" applyBorder="1" applyAlignment="1">
      <alignment vertical="top" wrapText="1"/>
    </xf>
    <xf numFmtId="0" fontId="17" fillId="2" borderId="12" xfId="1" applyFont="1" applyFill="1" applyBorder="1" applyAlignment="1">
      <alignment vertical="top" wrapText="1"/>
    </xf>
    <xf numFmtId="4" fontId="18" fillId="2" borderId="2" xfId="1" applyNumberFormat="1" applyFont="1" applyFill="1" applyBorder="1" applyAlignment="1">
      <alignment horizontal="center" vertical="top" wrapText="1"/>
    </xf>
    <xf numFmtId="0" fontId="20" fillId="3" borderId="12" xfId="2" applyFont="1" applyFill="1" applyBorder="1" applyAlignment="1">
      <alignment vertical="top" wrapText="1"/>
    </xf>
    <xf numFmtId="4" fontId="14" fillId="3" borderId="11" xfId="1" applyNumberFormat="1" applyFont="1" applyFill="1" applyBorder="1" applyAlignment="1">
      <alignment horizontal="center" vertical="top" wrapText="1"/>
    </xf>
    <xf numFmtId="4" fontId="6" fillId="3" borderId="2" xfId="1" applyNumberFormat="1" applyFont="1" applyFill="1" applyBorder="1" applyAlignment="1">
      <alignment horizontal="center" vertical="top" wrapText="1"/>
    </xf>
    <xf numFmtId="0" fontId="20" fillId="2" borderId="12" xfId="3" applyFont="1" applyFill="1" applyBorder="1" applyAlignment="1">
      <alignment horizontal="left" vertical="top" wrapText="1"/>
    </xf>
    <xf numFmtId="4" fontId="10" fillId="2" borderId="2" xfId="1" applyNumberFormat="1" applyFont="1" applyFill="1" applyBorder="1" applyAlignment="1">
      <alignment horizontal="center" vertical="top" wrapText="1"/>
    </xf>
    <xf numFmtId="0" fontId="14" fillId="2" borderId="2" xfId="3" applyFont="1" applyFill="1" applyBorder="1" applyAlignment="1">
      <alignment horizontal="center" vertical="top"/>
    </xf>
    <xf numFmtId="4" fontId="20" fillId="3" borderId="2" xfId="1" applyNumberFormat="1" applyFont="1" applyFill="1" applyBorder="1" applyAlignment="1">
      <alignment horizontal="center" vertical="top" wrapText="1"/>
    </xf>
    <xf numFmtId="0" fontId="20" fillId="3" borderId="12" xfId="3" applyFont="1" applyFill="1" applyBorder="1" applyAlignment="1">
      <alignment horizontal="left" vertical="top" wrapText="1"/>
    </xf>
    <xf numFmtId="0" fontId="18" fillId="2" borderId="2" xfId="0" applyFont="1" applyFill="1" applyBorder="1" applyAlignment="1">
      <alignment horizontal="center" vertical="top"/>
    </xf>
    <xf numFmtId="4" fontId="18" fillId="2" borderId="11" xfId="1" applyNumberFormat="1" applyFont="1" applyFill="1" applyBorder="1" applyAlignment="1">
      <alignment horizontal="center" vertical="top" wrapText="1"/>
    </xf>
    <xf numFmtId="4" fontId="18" fillId="2" borderId="12" xfId="1" applyNumberFormat="1" applyFont="1" applyFill="1" applyBorder="1" applyAlignment="1">
      <alignment horizontal="center" vertical="top" wrapText="1"/>
    </xf>
    <xf numFmtId="0" fontId="21" fillId="2" borderId="0" xfId="0" applyFont="1" applyFill="1"/>
    <xf numFmtId="0" fontId="22" fillId="2" borderId="12" xfId="0" applyFont="1" applyFill="1" applyBorder="1" applyAlignment="1">
      <alignment horizontal="left" vertical="top" wrapText="1"/>
    </xf>
    <xf numFmtId="0" fontId="16" fillId="2" borderId="12" xfId="1" applyFont="1" applyFill="1" applyBorder="1" applyAlignment="1">
      <alignment vertical="center" wrapText="1"/>
    </xf>
    <xf numFmtId="4" fontId="14" fillId="3" borderId="2" xfId="1" applyNumberFormat="1" applyFont="1" applyFill="1" applyBorder="1" applyAlignment="1">
      <alignment horizontal="center" vertical="top" wrapText="1"/>
    </xf>
    <xf numFmtId="4" fontId="14" fillId="3" borderId="12" xfId="1" applyNumberFormat="1" applyFont="1" applyFill="1" applyBorder="1" applyAlignment="1">
      <alignment horizontal="center" vertical="top" wrapText="1"/>
    </xf>
    <xf numFmtId="0" fontId="20" fillId="3" borderId="12" xfId="1" applyFont="1" applyFill="1" applyBorder="1" applyAlignment="1">
      <alignment horizontal="left" vertical="top" wrapText="1"/>
    </xf>
    <xf numFmtId="0" fontId="20" fillId="2" borderId="12" xfId="1" applyFont="1" applyFill="1" applyBorder="1" applyAlignment="1">
      <alignment horizontal="left" vertical="top" wrapText="1"/>
    </xf>
    <xf numFmtId="0" fontId="17" fillId="2" borderId="12" xfId="1" applyFont="1" applyFill="1" applyBorder="1" applyAlignment="1">
      <alignment horizontal="left" vertical="top" wrapText="1"/>
    </xf>
    <xf numFmtId="4" fontId="18" fillId="3" borderId="11" xfId="1" applyNumberFormat="1" applyFont="1" applyFill="1" applyBorder="1" applyAlignment="1">
      <alignment horizontal="center" vertical="top" wrapText="1"/>
    </xf>
    <xf numFmtId="4" fontId="18" fillId="3" borderId="2" xfId="1" applyNumberFormat="1" applyFont="1" applyFill="1" applyBorder="1" applyAlignment="1">
      <alignment horizontal="center" vertical="top" wrapText="1"/>
    </xf>
    <xf numFmtId="4" fontId="18" fillId="3" borderId="12" xfId="1" applyNumberFormat="1" applyFont="1" applyFill="1" applyBorder="1" applyAlignment="1">
      <alignment horizontal="center" vertical="top" wrapText="1"/>
    </xf>
    <xf numFmtId="0" fontId="20" fillId="3" borderId="12" xfId="4" applyFont="1" applyFill="1" applyBorder="1" applyAlignment="1">
      <alignment horizontal="left" vertical="top" wrapText="1"/>
    </xf>
    <xf numFmtId="0" fontId="20" fillId="3" borderId="15" xfId="0" applyFont="1" applyFill="1" applyBorder="1" applyAlignment="1">
      <alignment horizontal="left" vertical="top" wrapText="1"/>
    </xf>
    <xf numFmtId="0" fontId="20" fillId="3" borderId="12" xfId="0" applyFont="1" applyFill="1" applyBorder="1" applyAlignment="1">
      <alignment horizontal="left" vertical="top" wrapText="1"/>
    </xf>
    <xf numFmtId="0" fontId="20" fillId="3" borderId="16" xfId="3" applyFont="1" applyFill="1" applyBorder="1" applyAlignment="1">
      <alignment horizontal="left" vertical="top" wrapText="1"/>
    </xf>
    <xf numFmtId="0" fontId="39" fillId="2" borderId="12" xfId="1" applyFont="1" applyFill="1" applyBorder="1" applyAlignment="1">
      <alignment vertical="top" wrapText="1"/>
    </xf>
    <xf numFmtId="4" fontId="6" fillId="3" borderId="12" xfId="1" applyNumberFormat="1" applyFont="1" applyFill="1" applyBorder="1" applyAlignment="1">
      <alignment horizontal="left" vertical="top" wrapText="1"/>
    </xf>
    <xf numFmtId="0" fontId="41" fillId="2" borderId="12" xfId="1" applyFont="1" applyFill="1" applyBorder="1" applyAlignment="1">
      <alignment vertical="top" wrapText="1"/>
    </xf>
    <xf numFmtId="4" fontId="20" fillId="3" borderId="12" xfId="1" applyNumberFormat="1" applyFont="1" applyFill="1" applyBorder="1" applyAlignment="1">
      <alignment horizontal="left" vertical="top" wrapText="1"/>
    </xf>
    <xf numFmtId="0" fontId="20" fillId="2" borderId="12" xfId="0" applyFont="1" applyFill="1" applyBorder="1" applyAlignment="1">
      <alignment horizontal="left" vertical="top" wrapText="1"/>
    </xf>
    <xf numFmtId="3" fontId="6" fillId="2" borderId="2" xfId="1" applyNumberFormat="1" applyFont="1" applyFill="1" applyBorder="1" applyAlignment="1">
      <alignment horizontal="center" vertical="top" wrapText="1"/>
    </xf>
    <xf numFmtId="1" fontId="14" fillId="2" borderId="2" xfId="0" applyNumberFormat="1" applyFont="1" applyFill="1" applyBorder="1" applyAlignment="1">
      <alignment horizontal="center" vertical="top"/>
    </xf>
    <xf numFmtId="0" fontId="15" fillId="2" borderId="12" xfId="0" applyFont="1" applyFill="1" applyBorder="1" applyAlignment="1">
      <alignment horizontal="left" vertical="top" wrapText="1"/>
    </xf>
    <xf numFmtId="0" fontId="20" fillId="2" borderId="2" xfId="0" applyFont="1" applyFill="1" applyBorder="1" applyAlignment="1">
      <alignment horizontal="center" vertical="top" wrapText="1"/>
    </xf>
    <xf numFmtId="4" fontId="15" fillId="2" borderId="2" xfId="0" applyNumberFormat="1" applyFont="1" applyFill="1" applyBorder="1" applyAlignment="1">
      <alignment horizontal="center" vertical="top" wrapText="1"/>
    </xf>
    <xf numFmtId="4" fontId="44" fillId="2" borderId="2" xfId="1" applyNumberFormat="1" applyFont="1" applyFill="1" applyBorder="1" applyAlignment="1">
      <alignment horizontal="center" vertical="top" wrapText="1"/>
    </xf>
    <xf numFmtId="0" fontId="9" fillId="2" borderId="2" xfId="0" applyFont="1" applyFill="1" applyBorder="1" applyAlignment="1">
      <alignment horizontal="left" vertical="top" wrapText="1"/>
    </xf>
    <xf numFmtId="0" fontId="24" fillId="2" borderId="12" xfId="1" applyFont="1" applyFill="1" applyBorder="1" applyAlignment="1">
      <alignment vertical="top" wrapText="1"/>
    </xf>
    <xf numFmtId="0" fontId="20" fillId="4" borderId="12" xfId="12" applyFont="1" applyFill="1" applyBorder="1" applyAlignment="1" applyProtection="1">
      <alignment horizontal="left" vertical="top" wrapText="1"/>
    </xf>
    <xf numFmtId="4" fontId="14" fillId="4" borderId="11" xfId="1" applyNumberFormat="1" applyFont="1" applyFill="1" applyBorder="1" applyAlignment="1">
      <alignment horizontal="center" vertical="top" wrapText="1"/>
    </xf>
    <xf numFmtId="4" fontId="6" fillId="4" borderId="2" xfId="1" applyNumberFormat="1" applyFont="1" applyFill="1" applyBorder="1" applyAlignment="1">
      <alignment horizontal="center" vertical="top" wrapText="1"/>
    </xf>
    <xf numFmtId="0" fontId="42" fillId="2" borderId="2" xfId="0" applyFont="1" applyFill="1" applyBorder="1" applyAlignment="1">
      <alignment horizontal="center" vertical="center"/>
    </xf>
    <xf numFmtId="0" fontId="25" fillId="2" borderId="12" xfId="1" applyFont="1" applyFill="1" applyBorder="1" applyAlignment="1">
      <alignment vertical="top" wrapText="1"/>
    </xf>
    <xf numFmtId="0" fontId="14" fillId="2" borderId="2" xfId="0" applyFont="1" applyFill="1" applyBorder="1" applyAlignment="1">
      <alignment horizontal="center" vertical="center"/>
    </xf>
    <xf numFmtId="0" fontId="15" fillId="2" borderId="14" xfId="0" applyFont="1" applyFill="1" applyBorder="1" applyAlignment="1">
      <alignment horizontal="left" vertical="top" wrapText="1"/>
    </xf>
    <xf numFmtId="0" fontId="20" fillId="2" borderId="14" xfId="0" applyFont="1" applyFill="1" applyBorder="1" applyAlignment="1">
      <alignment horizontal="left" vertical="top" wrapText="1"/>
    </xf>
    <xf numFmtId="4" fontId="29" fillId="2" borderId="2" xfId="1" applyNumberFormat="1" applyFont="1" applyFill="1" applyBorder="1" applyAlignment="1">
      <alignment horizontal="center" vertical="top" wrapText="1"/>
    </xf>
    <xf numFmtId="0" fontId="20" fillId="2" borderId="2" xfId="0" applyFont="1" applyFill="1" applyBorder="1" applyAlignment="1">
      <alignment horizontal="left" vertical="top" wrapText="1"/>
    </xf>
    <xf numFmtId="0" fontId="14" fillId="2" borderId="1" xfId="0" applyFont="1" applyFill="1" applyBorder="1" applyAlignment="1">
      <alignment horizontal="center" vertical="top"/>
    </xf>
    <xf numFmtId="0" fontId="20" fillId="2" borderId="5" xfId="3" applyFont="1" applyFill="1" applyBorder="1" applyAlignment="1">
      <alignment horizontal="left" vertical="top" wrapText="1"/>
    </xf>
    <xf numFmtId="4" fontId="6" fillId="2" borderId="3" xfId="1" applyNumberFormat="1" applyFont="1" applyFill="1" applyBorder="1" applyAlignment="1">
      <alignment horizontal="center" vertical="top" wrapText="1"/>
    </xf>
    <xf numFmtId="4" fontId="6" fillId="2" borderId="1" xfId="1" applyNumberFormat="1" applyFont="1" applyFill="1" applyBorder="1" applyAlignment="1">
      <alignment horizontal="center" vertical="top" wrapText="1"/>
    </xf>
    <xf numFmtId="4" fontId="14" fillId="2" borderId="1" xfId="1" applyNumberFormat="1" applyFont="1" applyFill="1" applyBorder="1" applyAlignment="1">
      <alignment horizontal="center" vertical="top" wrapText="1"/>
    </xf>
    <xf numFmtId="4" fontId="6" fillId="2" borderId="5" xfId="1" applyNumberFormat="1" applyFont="1" applyFill="1" applyBorder="1" applyAlignment="1">
      <alignment horizontal="center" vertical="top" wrapText="1"/>
    </xf>
    <xf numFmtId="0" fontId="20" fillId="2" borderId="2" xfId="3" applyFont="1" applyFill="1" applyBorder="1" applyAlignment="1">
      <alignment horizontal="left" vertical="top" wrapText="1"/>
    </xf>
    <xf numFmtId="0" fontId="0" fillId="2" borderId="2" xfId="0" applyFill="1" applyBorder="1"/>
    <xf numFmtId="0" fontId="14" fillId="2" borderId="0" xfId="0" applyFont="1" applyFill="1" applyBorder="1" applyAlignment="1">
      <alignment horizontal="center" vertical="top"/>
    </xf>
    <xf numFmtId="0" fontId="15" fillId="2" borderId="0" xfId="3" applyFont="1" applyFill="1" applyBorder="1" applyAlignment="1">
      <alignment horizontal="left" vertical="top" wrapText="1"/>
    </xf>
    <xf numFmtId="168" fontId="14" fillId="2" borderId="0" xfId="0" applyNumberFormat="1" applyFont="1" applyFill="1" applyBorder="1" applyAlignment="1">
      <alignment horizontal="center" vertical="center"/>
    </xf>
    <xf numFmtId="0" fontId="29" fillId="2" borderId="0" xfId="0" applyFont="1" applyFill="1" applyBorder="1" applyAlignment="1">
      <alignment horizontal="center"/>
    </xf>
    <xf numFmtId="0" fontId="43" fillId="2" borderId="0" xfId="0" applyFont="1" applyFill="1"/>
    <xf numFmtId="4" fontId="26" fillId="2" borderId="0" xfId="0" applyNumberFormat="1" applyFont="1" applyFill="1"/>
    <xf numFmtId="0" fontId="10" fillId="2" borderId="2" xfId="1" applyFont="1" applyFill="1" applyBorder="1" applyAlignment="1">
      <alignment horizontal="center" vertical="top" wrapText="1"/>
    </xf>
    <xf numFmtId="0" fontId="6" fillId="2" borderId="11" xfId="1" applyFont="1" applyFill="1" applyBorder="1" applyAlignment="1">
      <alignment horizontal="center" vertical="top" wrapText="1"/>
    </xf>
    <xf numFmtId="166" fontId="6" fillId="2" borderId="2" xfId="1" applyNumberFormat="1" applyFont="1" applyFill="1" applyBorder="1" applyAlignment="1">
      <alignment horizontal="center" vertical="top" wrapText="1"/>
    </xf>
    <xf numFmtId="0" fontId="6" fillId="2" borderId="12" xfId="1" applyFont="1" applyFill="1" applyBorder="1" applyAlignment="1">
      <alignment horizontal="center" vertical="top" wrapText="1"/>
    </xf>
    <xf numFmtId="4" fontId="6" fillId="2" borderId="3" xfId="1" applyNumberFormat="1" applyFont="1" applyFill="1" applyBorder="1" applyAlignment="1">
      <alignment horizontal="center" vertical="top" wrapText="1"/>
    </xf>
    <xf numFmtId="4" fontId="6" fillId="2" borderId="9" xfId="1" applyNumberFormat="1" applyFont="1" applyFill="1" applyBorder="1" applyAlignment="1">
      <alignment horizontal="center" vertical="top" wrapText="1"/>
    </xf>
    <xf numFmtId="4" fontId="6" fillId="2" borderId="5" xfId="1" applyNumberFormat="1" applyFont="1" applyFill="1" applyBorder="1" applyAlignment="1">
      <alignment horizontal="center" vertical="top" wrapText="1"/>
    </xf>
    <xf numFmtId="4" fontId="6" fillId="2" borderId="10" xfId="1" applyNumberFormat="1" applyFont="1" applyFill="1" applyBorder="1" applyAlignment="1">
      <alignment horizontal="center" vertical="top" wrapText="1"/>
    </xf>
    <xf numFmtId="0" fontId="9" fillId="2" borderId="3" xfId="1" applyFont="1" applyFill="1" applyBorder="1" applyAlignment="1">
      <alignment horizontal="center" vertical="top" wrapText="1"/>
    </xf>
    <xf numFmtId="0" fontId="9" fillId="2" borderId="9" xfId="1" applyFont="1" applyFill="1" applyBorder="1" applyAlignment="1">
      <alignment horizontal="center" vertical="top" wrapText="1"/>
    </xf>
    <xf numFmtId="166" fontId="9" fillId="2" borderId="2" xfId="1" applyNumberFormat="1" applyFont="1" applyFill="1" applyBorder="1" applyAlignment="1">
      <alignment horizontal="center" vertical="top" wrapText="1"/>
    </xf>
    <xf numFmtId="0" fontId="9" fillId="2" borderId="5" xfId="1" applyFont="1" applyFill="1" applyBorder="1" applyAlignment="1">
      <alignment horizontal="center" vertical="top" wrapText="1"/>
    </xf>
    <xf numFmtId="0" fontId="9" fillId="2" borderId="10" xfId="1" applyFont="1" applyFill="1" applyBorder="1" applyAlignment="1">
      <alignment horizontal="center" vertical="top" wrapText="1"/>
    </xf>
    <xf numFmtId="0" fontId="10" fillId="2" borderId="1" xfId="1" applyFont="1" applyFill="1" applyBorder="1" applyAlignment="1">
      <alignment horizontal="center" vertical="top" wrapText="1"/>
    </xf>
    <xf numFmtId="0" fontId="10" fillId="2" borderId="13" xfId="1" applyFont="1" applyFill="1" applyBorder="1" applyAlignment="1">
      <alignment horizontal="center" vertical="top" wrapText="1"/>
    </xf>
    <xf numFmtId="0" fontId="3" fillId="2" borderId="0" xfId="0" applyFont="1" applyFill="1" applyAlignment="1">
      <alignment horizontal="center"/>
    </xf>
    <xf numFmtId="166" fontId="6" fillId="2" borderId="3" xfId="1" applyNumberFormat="1" applyFont="1" applyFill="1" applyBorder="1" applyAlignment="1">
      <alignment horizontal="center" vertical="top" wrapText="1"/>
    </xf>
    <xf numFmtId="166" fontId="6" fillId="2" borderId="4" xfId="1" applyNumberFormat="1" applyFont="1" applyFill="1" applyBorder="1" applyAlignment="1">
      <alignment horizontal="center" vertical="top" wrapText="1"/>
    </xf>
    <xf numFmtId="166" fontId="6" fillId="2" borderId="5" xfId="1" applyNumberFormat="1" applyFont="1" applyFill="1" applyBorder="1" applyAlignment="1">
      <alignment horizontal="center" vertical="top" wrapText="1"/>
    </xf>
    <xf numFmtId="166" fontId="6" fillId="2" borderId="7" xfId="1" applyNumberFormat="1" applyFont="1" applyFill="1" applyBorder="1" applyAlignment="1">
      <alignment horizontal="center" vertical="top" wrapText="1"/>
    </xf>
    <xf numFmtId="166" fontId="6" fillId="2" borderId="0" xfId="1" applyNumberFormat="1" applyFont="1" applyFill="1" applyBorder="1" applyAlignment="1">
      <alignment horizontal="center" vertical="top" wrapText="1"/>
    </xf>
    <xf numFmtId="166" fontId="6" fillId="2" borderId="8" xfId="1" applyNumberFormat="1" applyFont="1" applyFill="1" applyBorder="1" applyAlignment="1">
      <alignment horizontal="center" vertical="top" wrapText="1"/>
    </xf>
    <xf numFmtId="0" fontId="6" fillId="2" borderId="2" xfId="1" applyFont="1" applyFill="1" applyBorder="1" applyAlignment="1">
      <alignment horizontal="center" vertical="top" wrapText="1"/>
    </xf>
    <xf numFmtId="4" fontId="6" fillId="2" borderId="2" xfId="1" applyNumberFormat="1" applyFont="1" applyFill="1" applyBorder="1" applyAlignment="1">
      <alignment horizontal="center" vertical="top" wrapText="1"/>
    </xf>
    <xf numFmtId="0" fontId="8" fillId="2" borderId="3" xfId="1" applyFont="1" applyFill="1" applyBorder="1" applyAlignment="1">
      <alignment horizontal="center" vertical="top" wrapText="1"/>
    </xf>
    <xf numFmtId="0" fontId="8" fillId="2" borderId="5" xfId="1" applyFont="1" applyFill="1" applyBorder="1" applyAlignment="1">
      <alignment horizontal="center" vertical="top" wrapText="1"/>
    </xf>
    <xf numFmtId="0" fontId="8" fillId="2" borderId="9" xfId="1" applyFont="1" applyFill="1" applyBorder="1" applyAlignment="1">
      <alignment horizontal="center" vertical="top" wrapText="1"/>
    </xf>
    <xf numFmtId="0" fontId="8" fillId="2" borderId="10" xfId="1" applyFont="1" applyFill="1" applyBorder="1" applyAlignment="1">
      <alignment horizontal="center" vertical="top" wrapText="1"/>
    </xf>
    <xf numFmtId="0" fontId="6" fillId="2" borderId="1" xfId="1" applyFont="1" applyFill="1" applyBorder="1" applyAlignment="1">
      <alignment horizontal="center" vertical="top" wrapText="1"/>
    </xf>
    <xf numFmtId="0" fontId="9" fillId="2" borderId="2" xfId="1" applyFont="1" applyFill="1" applyBorder="1" applyAlignment="1">
      <alignment horizontal="center" vertical="top" wrapText="1"/>
    </xf>
    <xf numFmtId="0" fontId="9" fillId="2" borderId="1" xfId="1" applyFont="1" applyFill="1" applyBorder="1" applyAlignment="1">
      <alignment horizontal="center" vertical="top" wrapText="1"/>
    </xf>
    <xf numFmtId="0" fontId="9" fillId="2" borderId="13" xfId="1" applyFont="1" applyFill="1" applyBorder="1" applyAlignment="1">
      <alignment horizontal="center" vertical="top" wrapText="1"/>
    </xf>
    <xf numFmtId="0" fontId="6" fillId="2" borderId="5" xfId="1" applyFont="1" applyFill="1" applyBorder="1" applyAlignment="1">
      <alignment horizontal="center" vertical="top" wrapText="1"/>
    </xf>
    <xf numFmtId="0" fontId="6" fillId="2" borderId="8" xfId="1" applyFont="1" applyFill="1" applyBorder="1" applyAlignment="1">
      <alignment horizontal="center" vertical="top" wrapText="1"/>
    </xf>
    <xf numFmtId="0" fontId="6" fillId="2" borderId="10" xfId="1" applyFont="1" applyFill="1" applyBorder="1" applyAlignment="1">
      <alignment horizontal="center" vertical="top" wrapText="1"/>
    </xf>
    <xf numFmtId="0" fontId="6" fillId="2" borderId="3" xfId="1" applyFont="1" applyFill="1" applyBorder="1" applyAlignment="1">
      <alignment horizontal="center" vertical="top" wrapText="1"/>
    </xf>
    <xf numFmtId="0" fontId="6" fillId="2" borderId="9" xfId="1" applyFont="1" applyFill="1" applyBorder="1" applyAlignment="1">
      <alignment horizontal="center" vertical="top" wrapText="1"/>
    </xf>
    <xf numFmtId="166" fontId="6" fillId="2" borderId="1" xfId="1" applyNumberFormat="1" applyFont="1" applyFill="1" applyBorder="1" applyAlignment="1">
      <alignment horizontal="center" vertical="top" wrapText="1"/>
    </xf>
    <xf numFmtId="166" fontId="6" fillId="2" borderId="11" xfId="1" applyNumberFormat="1" applyFont="1" applyFill="1" applyBorder="1" applyAlignment="1">
      <alignment horizontal="center" vertical="top" wrapText="1"/>
    </xf>
    <xf numFmtId="0" fontId="45" fillId="2" borderId="0" xfId="0" applyFont="1" applyFill="1" applyAlignment="1">
      <alignment horizontal="left" vertical="top" wrapText="1"/>
    </xf>
    <xf numFmtId="0" fontId="14" fillId="2" borderId="1" xfId="0" applyFont="1" applyFill="1" applyBorder="1" applyAlignment="1">
      <alignment horizontal="center" vertical="top"/>
    </xf>
    <xf numFmtId="0" fontId="14" fillId="2" borderId="6" xfId="0" applyFont="1" applyFill="1" applyBorder="1" applyAlignment="1">
      <alignment horizontal="center" vertical="top"/>
    </xf>
    <xf numFmtId="0" fontId="14" fillId="2" borderId="13" xfId="0" applyFont="1" applyFill="1" applyBorder="1" applyAlignment="1">
      <alignment horizontal="center" vertical="top"/>
    </xf>
    <xf numFmtId="4" fontId="6" fillId="2" borderId="1" xfId="1" applyNumberFormat="1" applyFont="1" applyFill="1" applyBorder="1" applyAlignment="1">
      <alignment horizontal="center" vertical="top" wrapText="1"/>
    </xf>
    <xf numFmtId="166" fontId="6" fillId="2" borderId="12" xfId="1" applyNumberFormat="1" applyFont="1" applyFill="1" applyBorder="1" applyAlignment="1">
      <alignment horizontal="center" vertical="top" wrapText="1"/>
    </xf>
    <xf numFmtId="1" fontId="12" fillId="2" borderId="2" xfId="1" applyNumberFormat="1" applyFont="1" applyFill="1" applyBorder="1" applyAlignment="1">
      <alignment horizontal="center" vertical="top" wrapText="1"/>
    </xf>
    <xf numFmtId="1" fontId="13" fillId="2" borderId="2" xfId="1" applyNumberFormat="1" applyFont="1" applyFill="1" applyBorder="1" applyAlignment="1">
      <alignment horizontal="center" vertical="top" wrapText="1"/>
    </xf>
  </cellXfs>
  <cellStyles count="13">
    <cellStyle name="Excel Built-in Normal" xfId="5"/>
    <cellStyle name="Гиперссылка" xfId="12" builtinId="8"/>
    <cellStyle name="Денежный 2" xfId="6"/>
    <cellStyle name="Обычный" xfId="0" builtinId="0"/>
    <cellStyle name="Обычный 2" xfId="2"/>
    <cellStyle name="Обычный 2 2" xfId="3"/>
    <cellStyle name="Обычный 3" xfId="7"/>
    <cellStyle name="Обычный 4" xfId="1"/>
    <cellStyle name="Обычный 4 2" xfId="4"/>
    <cellStyle name="Обычный 5" xfId="8"/>
    <cellStyle name="Обычный 6" xfId="9"/>
    <cellStyle name="Обычный 8" xfId="10"/>
    <cellStyle name="Финансовый 2" xfId="11"/>
  </cellStyles>
  <dxfs count="5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b/>
        <i val="0"/>
        <color rgb="FFDA00DA"/>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FFFFCC"/>
      <color rgb="FF99FF66"/>
      <color rgb="FF0099FF"/>
      <color rgb="FF6666FF"/>
      <color rgb="FFCCFF66"/>
      <color rgb="FFFF99FF"/>
      <color rgb="FFFF66CC"/>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1086;&#1074;&#1086;_&#1101;&#1082;&#1086;&#1085;&#1086;&#1084;&#1080;&#1095;&#1077;&#1089;&#1082;&#1080;&#1081;_&#1086;&#1090;&#1076;&#1077;&#1083;/&#1054;&#1041;&#1065;&#1048;&#1045;%20&#1044;&#1054;&#1050;&#1059;&#1052;&#1045;&#1053;&#1058;&#1067;/&#1056;&#1045;&#1045;&#1057;&#1058;&#1056;%20&#1050;&#1054;&#1053;&#1058;&#1056;&#1040;&#1050;&#1058;&#1054;&#1042;%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1041;&#1072;&#1073;&#1080;&#1081;\!!!&#1054;&#1040;&#1048;&#1055;%202019\&#1040;&#1055;&#1056;&#1045;&#1051;&#1068;\&#1054;&#1040;&#1048;&#1055;%202019-2021%20&#1085;&#1072;%2012.04.2019%20&#1056;&#1040;&#1041;&#1054;&#1063;&#1040;&#10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Ц ПРОЕКТы"/>
      <sheetName val="ПЛАН 2019"/>
      <sheetName val="КАСС.ПЛАН"/>
      <sheetName val="НЕЗАВЕРШЕН"/>
      <sheetName val="Пров.СПРАВОК"/>
      <sheetName val="СПРАВКИ МС"/>
      <sheetName val="СПРАВКИ ОБ"/>
      <sheetName val="НАЦ для Губер"/>
      <sheetName val="НАЦ для ДФ"/>
      <sheetName val="ОАИП 2019"/>
      <sheetName val="Список!"/>
      <sheetName val="РЕЕСТР"/>
      <sheetName val="Лист1"/>
      <sheetName val="КАССОВЫЙ ПЛАН"/>
      <sheetName val="НЕЗАВЕРШЕН2019"/>
      <sheetName val="НЕЗАВЕРШЕН2020"/>
    </sheetNames>
    <sheetDataSet>
      <sheetData sheetId="0"/>
      <sheetData sheetId="1"/>
      <sheetData sheetId="2"/>
      <sheetData sheetId="3"/>
      <sheetData sheetId="4"/>
      <sheetData sheetId="5"/>
      <sheetData sheetId="6"/>
      <sheetData sheetId="7"/>
      <sheetData sheetId="8"/>
      <sheetData sheetId="9"/>
      <sheetData sheetId="10"/>
      <sheetData sheetId="11">
        <row r="1">
          <cell r="A1">
            <v>1</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АИП 2019"/>
    </sheetNames>
    <sheetDataSet>
      <sheetData sheetId="0" refreshError="1">
        <row r="869">
          <cell r="D869">
            <v>179483.7</v>
          </cell>
        </row>
        <row r="870">
          <cell r="D870">
            <v>19783.2</v>
          </cell>
        </row>
        <row r="872">
          <cell r="D872">
            <v>5455.6</v>
          </cell>
        </row>
        <row r="873">
          <cell r="D873">
            <v>773.9</v>
          </cell>
        </row>
        <row r="877">
          <cell r="D877">
            <v>206287.1</v>
          </cell>
        </row>
        <row r="878">
          <cell r="D878">
            <v>18720.7</v>
          </cell>
        </row>
        <row r="879">
          <cell r="D879">
            <v>44893.5</v>
          </cell>
        </row>
        <row r="880">
          <cell r="D880">
            <v>4412</v>
          </cell>
        </row>
        <row r="881">
          <cell r="D881">
            <v>874</v>
          </cell>
        </row>
        <row r="1203">
          <cell r="D1203">
            <v>679064.4</v>
          </cell>
        </row>
        <row r="1204">
          <cell r="D1204">
            <v>76103.5</v>
          </cell>
        </row>
        <row r="1211">
          <cell r="D1211">
            <v>574890.30000000005</v>
          </cell>
        </row>
        <row r="1212">
          <cell r="D1212">
            <v>7151.7</v>
          </cell>
        </row>
        <row r="1219">
          <cell r="D1219">
            <v>743578.8</v>
          </cell>
        </row>
        <row r="1220">
          <cell r="D1220">
            <v>80831.7</v>
          </cell>
        </row>
        <row r="1227">
          <cell r="D1227">
            <v>753952.7</v>
          </cell>
        </row>
        <row r="1228">
          <cell r="D1228">
            <v>3381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BL1229"/>
  <sheetViews>
    <sheetView tabSelected="1" zoomScale="62" zoomScaleNormal="62" workbookViewId="0">
      <pane xSplit="17" ySplit="10" topLeftCell="R11" activePane="bottomRight" state="frozen"/>
      <selection pane="topRight" activeCell="R1" sqref="R1"/>
      <selection pane="bottomLeft" activeCell="A14" sqref="A14"/>
      <selection pane="bottomRight" activeCell="S13" sqref="R13:S13"/>
    </sheetView>
  </sheetViews>
  <sheetFormatPr defaultRowHeight="15" outlineLevelCol="1" x14ac:dyDescent="0.2"/>
  <cols>
    <col min="1" max="1" width="5.85546875" style="39" customWidth="1" outlineLevel="1"/>
    <col min="2" max="2" width="33.28515625" style="13" customWidth="1"/>
    <col min="3" max="3" width="16.7109375" style="13" customWidth="1"/>
    <col min="4" max="4" width="14" style="13" customWidth="1"/>
    <col min="5" max="5" width="16.140625" style="13" customWidth="1"/>
    <col min="6" max="6" width="15.140625" style="13" customWidth="1"/>
    <col min="7" max="7" width="12.28515625" style="13" customWidth="1"/>
    <col min="8" max="9" width="10.85546875" style="13" hidden="1" customWidth="1" outlineLevel="1"/>
    <col min="10" max="10" width="9" style="13" hidden="1" customWidth="1" outlineLevel="1"/>
    <col min="11" max="11" width="13.85546875" style="13" customWidth="1" collapsed="1"/>
    <col min="12" max="12" width="10.85546875" style="13" hidden="1" customWidth="1" outlineLevel="1"/>
    <col min="13" max="13" width="10.7109375" style="13" hidden="1" customWidth="1" outlineLevel="1"/>
    <col min="14" max="14" width="10.140625" style="13" hidden="1" customWidth="1" outlineLevel="1"/>
    <col min="15" max="15" width="15" style="13" customWidth="1" collapsed="1"/>
    <col min="16" max="16" width="13.5703125" style="13" customWidth="1"/>
    <col min="17" max="17" width="13.7109375" style="13" customWidth="1"/>
    <col min="18" max="18" width="12.28515625" style="13" customWidth="1"/>
    <col min="19" max="19" width="15.140625" style="13" customWidth="1"/>
    <col min="20" max="20" width="14.42578125" style="13" customWidth="1"/>
    <col min="21" max="21" width="13.85546875" style="13" customWidth="1"/>
    <col min="22" max="22" width="13.7109375" style="13" customWidth="1"/>
    <col min="23" max="23" width="15.28515625" style="13" customWidth="1"/>
    <col min="24" max="24" width="13.42578125" style="13" customWidth="1"/>
    <col min="25" max="25" width="16.85546875" style="13" customWidth="1"/>
    <col min="26" max="26" width="13.85546875" style="13" customWidth="1"/>
    <col min="27" max="27" width="15.28515625" style="13" customWidth="1"/>
    <col min="28" max="28" width="14.28515625" style="13" customWidth="1"/>
    <col min="29" max="29" width="14" style="13" customWidth="1"/>
    <col min="30" max="30" width="13.28515625" style="13" customWidth="1"/>
    <col min="31" max="31" width="12.85546875" style="13" customWidth="1"/>
    <col min="32" max="32" width="11.85546875" style="13" customWidth="1"/>
    <col min="33" max="33" width="12.42578125" style="13" customWidth="1"/>
    <col min="34" max="34" width="11" style="13" customWidth="1"/>
    <col min="35" max="35" width="9.7109375" style="13" customWidth="1"/>
    <col min="36" max="36" width="9.85546875" style="13" customWidth="1"/>
    <col min="37" max="37" width="9.140625" style="13"/>
    <col min="38" max="38" width="14.42578125" style="1" customWidth="1"/>
    <col min="39" max="39" width="16.42578125" style="1" customWidth="1"/>
    <col min="40" max="44" width="0" style="13" hidden="1" customWidth="1"/>
    <col min="45" max="48" width="9.140625" style="13"/>
    <col min="49" max="49" width="23.28515625" style="13" customWidth="1"/>
    <col min="50" max="50" width="9.140625" style="13" hidden="1" customWidth="1"/>
    <col min="51" max="16384" width="9.140625" style="13"/>
  </cols>
  <sheetData>
    <row r="1" spans="1:49" s="27" customFormat="1" ht="16.5" x14ac:dyDescent="0.25">
      <c r="A1" s="47"/>
      <c r="B1" s="139" t="s">
        <v>0</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L1" s="28"/>
      <c r="AM1" s="28"/>
    </row>
    <row r="2" spans="1:49" s="27" customFormat="1" ht="16.5" x14ac:dyDescent="0.25">
      <c r="A2" s="47"/>
      <c r="B2" s="139" t="s">
        <v>334</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L2" s="28"/>
      <c r="AM2" s="28"/>
    </row>
    <row r="3" spans="1:49" s="27" customFormat="1" ht="16.5" x14ac:dyDescent="0.25">
      <c r="A3" s="47"/>
      <c r="B3" s="139" t="s">
        <v>186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L3" s="28"/>
      <c r="AM3" s="28"/>
    </row>
    <row r="4" spans="1:49" ht="20.25" customHeight="1" x14ac:dyDescent="0.25">
      <c r="F4" s="23"/>
      <c r="G4" s="22"/>
      <c r="O4" s="24">
        <v>-962057.10000000056</v>
      </c>
      <c r="P4" s="26"/>
      <c r="Q4" s="26"/>
      <c r="R4" s="24">
        <v>-171458.90000000002</v>
      </c>
      <c r="S4" s="24">
        <v>0</v>
      </c>
      <c r="T4" s="26"/>
      <c r="U4" s="26"/>
      <c r="V4" s="24">
        <v>0</v>
      </c>
      <c r="W4" s="24">
        <v>0</v>
      </c>
      <c r="X4" s="24">
        <v>0</v>
      </c>
      <c r="Y4" s="24">
        <v>0</v>
      </c>
      <c r="Z4" s="24">
        <v>0</v>
      </c>
      <c r="AJ4" s="25" t="s">
        <v>1</v>
      </c>
    </row>
    <row r="5" spans="1:49" ht="20.45" customHeight="1" x14ac:dyDescent="0.2">
      <c r="A5" s="164" t="s">
        <v>188</v>
      </c>
      <c r="B5" s="156" t="s">
        <v>2</v>
      </c>
      <c r="C5" s="126" t="s">
        <v>3</v>
      </c>
      <c r="D5" s="126" t="s">
        <v>4</v>
      </c>
      <c r="E5" s="126" t="s">
        <v>5</v>
      </c>
      <c r="F5" s="126" t="s">
        <v>6</v>
      </c>
      <c r="G5" s="126" t="s">
        <v>7</v>
      </c>
      <c r="H5" s="126" t="s">
        <v>8</v>
      </c>
      <c r="I5" s="126"/>
      <c r="J5" s="126"/>
      <c r="K5" s="126" t="s">
        <v>9</v>
      </c>
      <c r="L5" s="140" t="s">
        <v>10</v>
      </c>
      <c r="M5" s="141"/>
      <c r="N5" s="142"/>
      <c r="O5" s="126" t="s">
        <v>341</v>
      </c>
      <c r="P5" s="126"/>
      <c r="Q5" s="126"/>
      <c r="R5" s="126"/>
      <c r="S5" s="146" t="s">
        <v>342</v>
      </c>
      <c r="T5" s="146"/>
      <c r="U5" s="146"/>
      <c r="V5" s="146"/>
      <c r="W5" s="146" t="s">
        <v>343</v>
      </c>
      <c r="X5" s="146"/>
      <c r="Y5" s="146"/>
      <c r="Z5" s="146"/>
      <c r="AA5" s="147" t="s">
        <v>344</v>
      </c>
      <c r="AB5" s="147"/>
      <c r="AC5" s="147"/>
      <c r="AD5" s="147"/>
      <c r="AE5" s="146" t="s">
        <v>345</v>
      </c>
      <c r="AF5" s="146"/>
      <c r="AG5" s="146"/>
      <c r="AH5" s="146"/>
      <c r="AI5" s="148" t="s">
        <v>11</v>
      </c>
      <c r="AJ5" s="149"/>
    </row>
    <row r="6" spans="1:49" ht="19.899999999999999" customHeight="1" x14ac:dyDescent="0.2">
      <c r="A6" s="165"/>
      <c r="B6" s="157"/>
      <c r="C6" s="126"/>
      <c r="D6" s="126"/>
      <c r="E6" s="126"/>
      <c r="F6" s="126"/>
      <c r="G6" s="126"/>
      <c r="H6" s="126"/>
      <c r="I6" s="126"/>
      <c r="J6" s="126"/>
      <c r="K6" s="126"/>
      <c r="L6" s="143"/>
      <c r="M6" s="144"/>
      <c r="N6" s="145"/>
      <c r="O6" s="126" t="s">
        <v>12</v>
      </c>
      <c r="P6" s="126" t="s">
        <v>13</v>
      </c>
      <c r="Q6" s="161"/>
      <c r="R6" s="126"/>
      <c r="S6" s="146" t="s">
        <v>12</v>
      </c>
      <c r="T6" s="146" t="s">
        <v>13</v>
      </c>
      <c r="U6" s="152"/>
      <c r="V6" s="146"/>
      <c r="W6" s="146" t="s">
        <v>12</v>
      </c>
      <c r="X6" s="146" t="s">
        <v>13</v>
      </c>
      <c r="Y6" s="152"/>
      <c r="Z6" s="146"/>
      <c r="AA6" s="147" t="s">
        <v>12</v>
      </c>
      <c r="AB6" s="147" t="s">
        <v>13</v>
      </c>
      <c r="AC6" s="167"/>
      <c r="AD6" s="147"/>
      <c r="AE6" s="146" t="s">
        <v>12</v>
      </c>
      <c r="AF6" s="146" t="s">
        <v>13</v>
      </c>
      <c r="AG6" s="152"/>
      <c r="AH6" s="146"/>
      <c r="AI6" s="150"/>
      <c r="AJ6" s="151"/>
    </row>
    <row r="7" spans="1:49" ht="14.45" customHeight="1" x14ac:dyDescent="0.2">
      <c r="A7" s="165"/>
      <c r="B7" s="157"/>
      <c r="C7" s="126"/>
      <c r="D7" s="126"/>
      <c r="E7" s="126"/>
      <c r="F7" s="126"/>
      <c r="G7" s="126"/>
      <c r="H7" s="153" t="s">
        <v>14</v>
      </c>
      <c r="I7" s="154" t="s">
        <v>15</v>
      </c>
      <c r="J7" s="153" t="s">
        <v>16</v>
      </c>
      <c r="K7" s="126"/>
      <c r="L7" s="153" t="s">
        <v>17</v>
      </c>
      <c r="M7" s="154" t="s">
        <v>15</v>
      </c>
      <c r="N7" s="153" t="s">
        <v>16</v>
      </c>
      <c r="O7" s="126"/>
      <c r="P7" s="162" t="s">
        <v>18</v>
      </c>
      <c r="Q7" s="126" t="s">
        <v>19</v>
      </c>
      <c r="R7" s="168" t="s">
        <v>20</v>
      </c>
      <c r="S7" s="146"/>
      <c r="T7" s="159" t="s">
        <v>21</v>
      </c>
      <c r="U7" s="126" t="s">
        <v>15</v>
      </c>
      <c r="V7" s="127" t="s">
        <v>20</v>
      </c>
      <c r="W7" s="146"/>
      <c r="X7" s="125" t="s">
        <v>21</v>
      </c>
      <c r="Y7" s="126" t="s">
        <v>15</v>
      </c>
      <c r="Z7" s="127" t="s">
        <v>20</v>
      </c>
      <c r="AA7" s="147"/>
      <c r="AB7" s="128" t="s">
        <v>21</v>
      </c>
      <c r="AC7" s="126" t="s">
        <v>15</v>
      </c>
      <c r="AD7" s="130" t="s">
        <v>20</v>
      </c>
      <c r="AE7" s="146"/>
      <c r="AF7" s="132" t="s">
        <v>21</v>
      </c>
      <c r="AG7" s="134" t="s">
        <v>15</v>
      </c>
      <c r="AH7" s="135" t="s">
        <v>20</v>
      </c>
      <c r="AI7" s="137" t="s">
        <v>22</v>
      </c>
      <c r="AJ7" s="124" t="s">
        <v>23</v>
      </c>
    </row>
    <row r="8" spans="1:49" ht="45.75" customHeight="1" x14ac:dyDescent="0.2">
      <c r="A8" s="166"/>
      <c r="B8" s="158"/>
      <c r="C8" s="126"/>
      <c r="D8" s="126"/>
      <c r="E8" s="126"/>
      <c r="F8" s="126"/>
      <c r="G8" s="126"/>
      <c r="H8" s="153"/>
      <c r="I8" s="155"/>
      <c r="J8" s="153"/>
      <c r="K8" s="126"/>
      <c r="L8" s="153"/>
      <c r="M8" s="155"/>
      <c r="N8" s="153"/>
      <c r="O8" s="126"/>
      <c r="P8" s="162"/>
      <c r="Q8" s="126"/>
      <c r="R8" s="168"/>
      <c r="S8" s="146"/>
      <c r="T8" s="160"/>
      <c r="U8" s="126"/>
      <c r="V8" s="127"/>
      <c r="W8" s="146"/>
      <c r="X8" s="125"/>
      <c r="Y8" s="126"/>
      <c r="Z8" s="127"/>
      <c r="AA8" s="147"/>
      <c r="AB8" s="129"/>
      <c r="AC8" s="126"/>
      <c r="AD8" s="131"/>
      <c r="AE8" s="146"/>
      <c r="AF8" s="133"/>
      <c r="AG8" s="134"/>
      <c r="AH8" s="136"/>
      <c r="AI8" s="138"/>
      <c r="AJ8" s="124"/>
    </row>
    <row r="9" spans="1:49" ht="10.9" customHeight="1" x14ac:dyDescent="0.2">
      <c r="A9" s="48" t="s">
        <v>187</v>
      </c>
      <c r="B9" s="49">
        <v>1</v>
      </c>
      <c r="C9" s="50">
        <v>2</v>
      </c>
      <c r="D9" s="50">
        <v>3</v>
      </c>
      <c r="E9" s="50">
        <v>4</v>
      </c>
      <c r="F9" s="50">
        <v>5</v>
      </c>
      <c r="G9" s="50">
        <v>6</v>
      </c>
      <c r="H9" s="169" t="s">
        <v>24</v>
      </c>
      <c r="I9" s="170"/>
      <c r="J9" s="170"/>
      <c r="K9" s="50">
        <v>7</v>
      </c>
      <c r="L9" s="169" t="s">
        <v>24</v>
      </c>
      <c r="M9" s="169"/>
      <c r="N9" s="169"/>
      <c r="O9" s="51">
        <v>8</v>
      </c>
      <c r="P9" s="52">
        <v>9</v>
      </c>
      <c r="Q9" s="52">
        <v>10</v>
      </c>
      <c r="R9" s="52">
        <v>11</v>
      </c>
      <c r="S9" s="50">
        <v>12</v>
      </c>
      <c r="T9" s="53">
        <v>13</v>
      </c>
      <c r="U9" s="50">
        <v>14</v>
      </c>
      <c r="V9" s="49">
        <v>15</v>
      </c>
      <c r="W9" s="50">
        <v>16</v>
      </c>
      <c r="X9" s="53">
        <v>17</v>
      </c>
      <c r="Y9" s="50">
        <v>18</v>
      </c>
      <c r="Z9" s="49">
        <v>19</v>
      </c>
      <c r="AA9" s="50">
        <v>20</v>
      </c>
      <c r="AB9" s="53">
        <v>21</v>
      </c>
      <c r="AC9" s="50">
        <v>22</v>
      </c>
      <c r="AD9" s="49">
        <v>23</v>
      </c>
      <c r="AE9" s="50">
        <v>27</v>
      </c>
      <c r="AF9" s="53">
        <v>25</v>
      </c>
      <c r="AG9" s="50">
        <v>26</v>
      </c>
      <c r="AH9" s="49">
        <v>27</v>
      </c>
      <c r="AI9" s="50">
        <v>28</v>
      </c>
      <c r="AJ9" s="50">
        <v>29</v>
      </c>
    </row>
    <row r="10" spans="1:49" ht="22.15" customHeight="1" x14ac:dyDescent="0.25">
      <c r="A10" s="48"/>
      <c r="B10" s="54" t="s">
        <v>25</v>
      </c>
      <c r="C10" s="18">
        <f>C11+C467</f>
        <v>34379967.795830995</v>
      </c>
      <c r="D10" s="18">
        <f t="shared" ref="D10:AH10" si="0">D11+D467</f>
        <v>823861.89270999993</v>
      </c>
      <c r="E10" s="18">
        <f t="shared" si="0"/>
        <v>6578343.5239399998</v>
      </c>
      <c r="F10" s="18">
        <f t="shared" si="0"/>
        <v>6550213.2610019995</v>
      </c>
      <c r="G10" s="18">
        <f t="shared" si="0"/>
        <v>507.7966600000579</v>
      </c>
      <c r="H10" s="18">
        <f t="shared" si="0"/>
        <v>0</v>
      </c>
      <c r="I10" s="18">
        <f t="shared" si="0"/>
        <v>14.842250000057902</v>
      </c>
      <c r="J10" s="18">
        <f t="shared" si="0"/>
        <v>1071.0104300000005</v>
      </c>
      <c r="K10" s="18">
        <f t="shared" si="0"/>
        <v>29412.630720000001</v>
      </c>
      <c r="L10" s="18">
        <f t="shared" si="0"/>
        <v>0</v>
      </c>
      <c r="M10" s="18">
        <f t="shared" si="0"/>
        <v>35940.504359999999</v>
      </c>
      <c r="N10" s="18">
        <f t="shared" si="0"/>
        <v>1064.29503</v>
      </c>
      <c r="O10" s="18">
        <f t="shared" si="0"/>
        <v>12503730.66340993</v>
      </c>
      <c r="P10" s="18">
        <f t="shared" si="0"/>
        <v>4522925.3</v>
      </c>
      <c r="Q10" s="18">
        <f t="shared" si="0"/>
        <v>7056103.7949999999</v>
      </c>
      <c r="R10" s="18">
        <f t="shared" si="0"/>
        <v>924701.40298335534</v>
      </c>
      <c r="S10" s="18">
        <f t="shared" si="0"/>
        <v>12080123.00900194</v>
      </c>
      <c r="T10" s="18">
        <f t="shared" si="0"/>
        <v>4515796.3769799992</v>
      </c>
      <c r="U10" s="18">
        <f t="shared" si="0"/>
        <v>6668344.1486554993</v>
      </c>
      <c r="V10" s="18">
        <f t="shared" si="0"/>
        <v>895982.44760644005</v>
      </c>
      <c r="W10" s="18">
        <f t="shared" si="0"/>
        <v>11863211.6673343</v>
      </c>
      <c r="X10" s="18">
        <f t="shared" si="0"/>
        <v>4321134.6884444179</v>
      </c>
      <c r="Y10" s="18">
        <f t="shared" si="0"/>
        <v>6645517.239680849</v>
      </c>
      <c r="Z10" s="18">
        <f t="shared" si="0"/>
        <v>896559.74036903004</v>
      </c>
      <c r="AA10" s="18">
        <f t="shared" si="0"/>
        <v>302.72921235704536</v>
      </c>
      <c r="AB10" s="18">
        <f t="shared" si="0"/>
        <v>2.4417968234047294E-5</v>
      </c>
      <c r="AC10" s="18">
        <f t="shared" si="0"/>
        <v>4.6053490893882554E-3</v>
      </c>
      <c r="AD10" s="18">
        <f t="shared" si="0"/>
        <v>302.72458258998773</v>
      </c>
      <c r="AE10" s="18">
        <f t="shared" si="0"/>
        <v>242371.28548000002</v>
      </c>
      <c r="AF10" s="18">
        <f t="shared" si="0"/>
        <v>194661.68856000001</v>
      </c>
      <c r="AG10" s="18">
        <f t="shared" si="0"/>
        <v>47430.791989999998</v>
      </c>
      <c r="AH10" s="18">
        <f t="shared" si="0"/>
        <v>278.80493000000001</v>
      </c>
      <c r="AI10" s="12"/>
      <c r="AJ10" s="12"/>
      <c r="AL10" s="29">
        <f>G10+W10-K10-S10</f>
        <v>-245816.17572764121</v>
      </c>
      <c r="AM10" s="29">
        <f>AA10-AE10</f>
        <v>-242068.55626764297</v>
      </c>
      <c r="AT10" s="45">
        <v>3747.5</v>
      </c>
      <c r="AW10" s="46">
        <f>P10-T10</f>
        <v>7128.9230200005695</v>
      </c>
    </row>
    <row r="11" spans="1:49" ht="32.450000000000003" customHeight="1" x14ac:dyDescent="0.25">
      <c r="A11" s="55"/>
      <c r="B11" s="56" t="s">
        <v>26</v>
      </c>
      <c r="C11" s="12">
        <f t="shared" ref="C11:AJ11" si="1">C12+C197+C206+C245+C397+C427</f>
        <v>14793043.658439998</v>
      </c>
      <c r="D11" s="12">
        <f t="shared" si="1"/>
        <v>637246.53206999996</v>
      </c>
      <c r="E11" s="12">
        <f t="shared" si="1"/>
        <v>1044734.5674599999</v>
      </c>
      <c r="F11" s="12">
        <f t="shared" si="1"/>
        <v>1027891.3997200001</v>
      </c>
      <c r="G11" s="12">
        <f t="shared" si="1"/>
        <v>14.842250000057902</v>
      </c>
      <c r="H11" s="12">
        <f t="shared" si="1"/>
        <v>0</v>
      </c>
      <c r="I11" s="12">
        <f t="shared" si="1"/>
        <v>14.842250000057902</v>
      </c>
      <c r="J11" s="12">
        <f t="shared" si="1"/>
        <v>0</v>
      </c>
      <c r="K11" s="12">
        <f t="shared" si="1"/>
        <v>17472.653109999999</v>
      </c>
      <c r="L11" s="12">
        <f t="shared" si="1"/>
        <v>0</v>
      </c>
      <c r="M11" s="12">
        <f t="shared" si="1"/>
        <v>17472.653109999999</v>
      </c>
      <c r="N11" s="12">
        <f t="shared" si="1"/>
        <v>0</v>
      </c>
      <c r="O11" s="12">
        <f t="shared" si="1"/>
        <v>3390642.3</v>
      </c>
      <c r="P11" s="12">
        <f t="shared" si="1"/>
        <v>1381236.5</v>
      </c>
      <c r="Q11" s="12">
        <f t="shared" si="1"/>
        <v>2009405.7999999998</v>
      </c>
      <c r="R11" s="12">
        <f t="shared" si="1"/>
        <v>0</v>
      </c>
      <c r="S11" s="12">
        <f t="shared" si="1"/>
        <v>3207773.2254399997</v>
      </c>
      <c r="T11" s="12">
        <f t="shared" si="1"/>
        <v>1378006.54776</v>
      </c>
      <c r="U11" s="12">
        <f t="shared" si="1"/>
        <v>1829766.67768</v>
      </c>
      <c r="V11" s="12">
        <f t="shared" si="1"/>
        <v>0</v>
      </c>
      <c r="W11" s="12">
        <f t="shared" si="1"/>
        <v>3206939.0113614174</v>
      </c>
      <c r="X11" s="12">
        <f t="shared" si="1"/>
        <v>1365919.4201244179</v>
      </c>
      <c r="Y11" s="12">
        <f t="shared" si="1"/>
        <v>1841019.591236999</v>
      </c>
      <c r="Z11" s="12">
        <f t="shared" si="1"/>
        <v>0</v>
      </c>
      <c r="AA11" s="12">
        <f t="shared" si="1"/>
        <v>2.1417027710413095E-5</v>
      </c>
      <c r="AB11" s="12">
        <f t="shared" si="1"/>
        <v>-2.8455820283852518E-3</v>
      </c>
      <c r="AC11" s="12">
        <f t="shared" si="1"/>
        <v>2.8669990560956649E-3</v>
      </c>
      <c r="AD11" s="12">
        <f t="shared" si="1"/>
        <v>0</v>
      </c>
      <c r="AE11" s="12">
        <f t="shared" si="1"/>
        <v>18292.024959999999</v>
      </c>
      <c r="AF11" s="12">
        <f t="shared" si="1"/>
        <v>12087.12479</v>
      </c>
      <c r="AG11" s="12">
        <f t="shared" si="1"/>
        <v>6204.9001699999999</v>
      </c>
      <c r="AH11" s="12">
        <f t="shared" si="1"/>
        <v>0</v>
      </c>
      <c r="AI11" s="12">
        <f t="shared" si="1"/>
        <v>71.209999999999994</v>
      </c>
      <c r="AJ11" s="12">
        <f t="shared" si="1"/>
        <v>65.102810000000005</v>
      </c>
      <c r="AL11" s="13"/>
      <c r="AM11" s="13"/>
      <c r="AW11" s="46">
        <f t="shared" ref="AW11:AW15" si="2">P11-T11</f>
        <v>3229.9522400000133</v>
      </c>
    </row>
    <row r="12" spans="1:49" ht="30" customHeight="1" x14ac:dyDescent="0.25">
      <c r="A12" s="55"/>
      <c r="B12" s="57" t="s">
        <v>27</v>
      </c>
      <c r="C12" s="12">
        <f t="shared" ref="C12:AJ12" si="3">C13+C126</f>
        <v>2376432.10152</v>
      </c>
      <c r="D12" s="12">
        <f t="shared" si="3"/>
        <v>73911.985430000001</v>
      </c>
      <c r="E12" s="12">
        <f t="shared" si="3"/>
        <v>133519.13916000002</v>
      </c>
      <c r="F12" s="12">
        <f t="shared" si="3"/>
        <v>133512.33940000003</v>
      </c>
      <c r="G12" s="12">
        <f t="shared" si="3"/>
        <v>0</v>
      </c>
      <c r="H12" s="12">
        <f t="shared" si="3"/>
        <v>0</v>
      </c>
      <c r="I12" s="12">
        <f t="shared" si="3"/>
        <v>0</v>
      </c>
      <c r="J12" s="12">
        <f t="shared" si="3"/>
        <v>0</v>
      </c>
      <c r="K12" s="12">
        <f t="shared" si="3"/>
        <v>621.44287999999995</v>
      </c>
      <c r="L12" s="12">
        <f t="shared" si="3"/>
        <v>0</v>
      </c>
      <c r="M12" s="12">
        <f t="shared" si="3"/>
        <v>621.44287999999995</v>
      </c>
      <c r="N12" s="12">
        <f t="shared" si="3"/>
        <v>0</v>
      </c>
      <c r="O12" s="12">
        <f t="shared" si="3"/>
        <v>1372443</v>
      </c>
      <c r="P12" s="12">
        <f t="shared" si="3"/>
        <v>826036.5</v>
      </c>
      <c r="Q12" s="12">
        <f t="shared" si="3"/>
        <v>546406.50000000012</v>
      </c>
      <c r="R12" s="12">
        <f t="shared" si="3"/>
        <v>0</v>
      </c>
      <c r="S12" s="12">
        <f t="shared" si="3"/>
        <v>1318731.7557599999</v>
      </c>
      <c r="T12" s="12">
        <f t="shared" si="3"/>
        <v>822806.54777999991</v>
      </c>
      <c r="U12" s="12">
        <f t="shared" si="3"/>
        <v>495925.20798000001</v>
      </c>
      <c r="V12" s="12">
        <f t="shared" si="3"/>
        <v>0</v>
      </c>
      <c r="W12" s="12">
        <f t="shared" si="3"/>
        <v>1318738.555522</v>
      </c>
      <c r="X12" s="12">
        <f t="shared" si="3"/>
        <v>822806.54777999991</v>
      </c>
      <c r="Y12" s="12">
        <f t="shared" si="3"/>
        <v>495932.00774200005</v>
      </c>
      <c r="Z12" s="12">
        <f t="shared" si="3"/>
        <v>0</v>
      </c>
      <c r="AA12" s="12">
        <f t="shared" si="3"/>
        <v>2.0000006770715117E-6</v>
      </c>
      <c r="AB12" s="12">
        <f t="shared" si="3"/>
        <v>0</v>
      </c>
      <c r="AC12" s="12">
        <f t="shared" si="3"/>
        <v>2.0000006770715117E-6</v>
      </c>
      <c r="AD12" s="12">
        <f t="shared" si="3"/>
        <v>0</v>
      </c>
      <c r="AE12" s="12">
        <f t="shared" si="3"/>
        <v>614.64311999999995</v>
      </c>
      <c r="AF12" s="12">
        <f t="shared" si="3"/>
        <v>0</v>
      </c>
      <c r="AG12" s="12">
        <f t="shared" si="3"/>
        <v>614.64311999999995</v>
      </c>
      <c r="AH12" s="12">
        <f t="shared" si="3"/>
        <v>0</v>
      </c>
      <c r="AI12" s="12">
        <f t="shared" si="3"/>
        <v>71.209999999999994</v>
      </c>
      <c r="AJ12" s="12">
        <f t="shared" si="3"/>
        <v>65.102810000000005</v>
      </c>
      <c r="AL12" s="13"/>
      <c r="AM12" s="13"/>
      <c r="AW12" s="46">
        <f t="shared" si="2"/>
        <v>3229.9522200000938</v>
      </c>
    </row>
    <row r="13" spans="1:49" ht="67.5" x14ac:dyDescent="0.25">
      <c r="A13" s="55"/>
      <c r="B13" s="58" t="s">
        <v>28</v>
      </c>
      <c r="C13" s="12">
        <f t="shared" ref="C13:R14" si="4">C14</f>
        <v>214430.69511</v>
      </c>
      <c r="D13" s="12">
        <f t="shared" si="4"/>
        <v>45850.380620000004</v>
      </c>
      <c r="E13" s="12">
        <f t="shared" si="4"/>
        <v>111446.53606000003</v>
      </c>
      <c r="F13" s="12">
        <f t="shared" si="4"/>
        <v>111439.73630000003</v>
      </c>
      <c r="G13" s="12">
        <f t="shared" si="4"/>
        <v>0</v>
      </c>
      <c r="H13" s="12">
        <f t="shared" si="4"/>
        <v>0</v>
      </c>
      <c r="I13" s="12">
        <f t="shared" si="4"/>
        <v>0</v>
      </c>
      <c r="J13" s="12">
        <f t="shared" si="4"/>
        <v>0</v>
      </c>
      <c r="K13" s="12">
        <f t="shared" si="4"/>
        <v>6.79976</v>
      </c>
      <c r="L13" s="12">
        <f t="shared" si="4"/>
        <v>0</v>
      </c>
      <c r="M13" s="12">
        <f t="shared" si="4"/>
        <v>6.79976</v>
      </c>
      <c r="N13" s="12">
        <f t="shared" si="4"/>
        <v>0</v>
      </c>
      <c r="O13" s="12">
        <f t="shared" si="4"/>
        <v>25917.599999999995</v>
      </c>
      <c r="P13" s="12">
        <f t="shared" si="4"/>
        <v>0</v>
      </c>
      <c r="Q13" s="12">
        <f t="shared" si="4"/>
        <v>25917.599999999995</v>
      </c>
      <c r="R13" s="12">
        <f t="shared" si="4"/>
        <v>0</v>
      </c>
      <c r="S13" s="12">
        <f t="shared" ref="S13:AJ14" si="5">S14</f>
        <v>25422.526950000007</v>
      </c>
      <c r="T13" s="12">
        <f t="shared" si="5"/>
        <v>0</v>
      </c>
      <c r="U13" s="12">
        <f t="shared" si="5"/>
        <v>25422.526950000007</v>
      </c>
      <c r="V13" s="12">
        <f t="shared" si="5"/>
        <v>0</v>
      </c>
      <c r="W13" s="12">
        <f t="shared" si="5"/>
        <v>25429.326712000006</v>
      </c>
      <c r="X13" s="12">
        <f t="shared" si="5"/>
        <v>0</v>
      </c>
      <c r="Y13" s="12">
        <f t="shared" si="5"/>
        <v>25429.326712000006</v>
      </c>
      <c r="Z13" s="12">
        <f t="shared" si="5"/>
        <v>0</v>
      </c>
      <c r="AA13" s="12">
        <f t="shared" si="5"/>
        <v>2.0000006770715117E-6</v>
      </c>
      <c r="AB13" s="12">
        <f t="shared" si="5"/>
        <v>0</v>
      </c>
      <c r="AC13" s="12">
        <f t="shared" si="5"/>
        <v>2.0000006770715117E-6</v>
      </c>
      <c r="AD13" s="12">
        <f t="shared" si="5"/>
        <v>0</v>
      </c>
      <c r="AE13" s="12">
        <f t="shared" si="5"/>
        <v>0</v>
      </c>
      <c r="AF13" s="12">
        <f t="shared" si="5"/>
        <v>0</v>
      </c>
      <c r="AG13" s="12">
        <f t="shared" si="5"/>
        <v>0</v>
      </c>
      <c r="AH13" s="12">
        <f t="shared" si="5"/>
        <v>0</v>
      </c>
      <c r="AI13" s="12">
        <f t="shared" si="5"/>
        <v>71.209999999999994</v>
      </c>
      <c r="AJ13" s="12">
        <f t="shared" si="5"/>
        <v>65.102810000000005</v>
      </c>
      <c r="AL13" s="13"/>
      <c r="AM13" s="13"/>
      <c r="AW13" s="46">
        <f t="shared" si="2"/>
        <v>0</v>
      </c>
    </row>
    <row r="14" spans="1:49" ht="57" x14ac:dyDescent="0.25">
      <c r="A14" s="55"/>
      <c r="B14" s="59" t="s">
        <v>29</v>
      </c>
      <c r="C14" s="60">
        <f t="shared" si="4"/>
        <v>214430.69511</v>
      </c>
      <c r="D14" s="60">
        <f t="shared" si="4"/>
        <v>45850.380620000004</v>
      </c>
      <c r="E14" s="60">
        <f t="shared" si="4"/>
        <v>111446.53606000003</v>
      </c>
      <c r="F14" s="60">
        <f t="shared" si="4"/>
        <v>111439.73630000003</v>
      </c>
      <c r="G14" s="60">
        <f t="shared" si="4"/>
        <v>0</v>
      </c>
      <c r="H14" s="60">
        <f t="shared" si="4"/>
        <v>0</v>
      </c>
      <c r="I14" s="60">
        <f t="shared" si="4"/>
        <v>0</v>
      </c>
      <c r="J14" s="60">
        <f t="shared" si="4"/>
        <v>0</v>
      </c>
      <c r="K14" s="60">
        <f t="shared" si="4"/>
        <v>6.79976</v>
      </c>
      <c r="L14" s="60">
        <f t="shared" si="4"/>
        <v>0</v>
      </c>
      <c r="M14" s="60">
        <f t="shared" si="4"/>
        <v>6.79976</v>
      </c>
      <c r="N14" s="60">
        <f t="shared" si="4"/>
        <v>0</v>
      </c>
      <c r="O14" s="60">
        <f>O15</f>
        <v>25917.599999999995</v>
      </c>
      <c r="P14" s="60">
        <f t="shared" si="4"/>
        <v>0</v>
      </c>
      <c r="Q14" s="60">
        <f t="shared" si="4"/>
        <v>25917.599999999995</v>
      </c>
      <c r="R14" s="60">
        <f t="shared" si="4"/>
        <v>0</v>
      </c>
      <c r="S14" s="60">
        <f t="shared" si="5"/>
        <v>25422.526950000007</v>
      </c>
      <c r="T14" s="60">
        <f t="shared" si="5"/>
        <v>0</v>
      </c>
      <c r="U14" s="60">
        <f t="shared" si="5"/>
        <v>25422.526950000007</v>
      </c>
      <c r="V14" s="60">
        <f t="shared" si="5"/>
        <v>0</v>
      </c>
      <c r="W14" s="60">
        <f t="shared" si="5"/>
        <v>25429.326712000006</v>
      </c>
      <c r="X14" s="60">
        <f t="shared" si="5"/>
        <v>0</v>
      </c>
      <c r="Y14" s="60">
        <f t="shared" si="5"/>
        <v>25429.326712000006</v>
      </c>
      <c r="Z14" s="60">
        <f t="shared" si="5"/>
        <v>0</v>
      </c>
      <c r="AA14" s="60">
        <f t="shared" si="5"/>
        <v>2.0000006770715117E-6</v>
      </c>
      <c r="AB14" s="60">
        <f t="shared" si="5"/>
        <v>0</v>
      </c>
      <c r="AC14" s="60">
        <f t="shared" si="5"/>
        <v>2.0000006770715117E-6</v>
      </c>
      <c r="AD14" s="60">
        <f t="shared" si="5"/>
        <v>0</v>
      </c>
      <c r="AE14" s="60">
        <f t="shared" si="5"/>
        <v>0</v>
      </c>
      <c r="AF14" s="60">
        <f t="shared" si="5"/>
        <v>0</v>
      </c>
      <c r="AG14" s="60">
        <f t="shared" si="5"/>
        <v>0</v>
      </c>
      <c r="AH14" s="60">
        <f t="shared" si="5"/>
        <v>0</v>
      </c>
      <c r="AI14" s="60">
        <f t="shared" si="5"/>
        <v>71.209999999999994</v>
      </c>
      <c r="AJ14" s="60">
        <f t="shared" si="5"/>
        <v>65.102810000000005</v>
      </c>
      <c r="AL14" s="13"/>
      <c r="AM14" s="13"/>
      <c r="AW14" s="46">
        <f t="shared" si="2"/>
        <v>0</v>
      </c>
    </row>
    <row r="15" spans="1:49" ht="42.75" x14ac:dyDescent="0.25">
      <c r="A15" s="55"/>
      <c r="B15" s="59" t="s">
        <v>30</v>
      </c>
      <c r="C15" s="60">
        <f>SUM(C21,C26,C31,C36,C41,C46,C51,C56,C61,C66,C71,C76,C81,C86,C16,C91,C96,C101,C106,C111,C116,C121)</f>
        <v>214430.69511</v>
      </c>
      <c r="D15" s="60">
        <f t="shared" ref="D15:AJ15" si="6">SUM(D21,D26,D31,D36,D41,D46,D51,D56,D61,D66,D71,D76,D81,D86,D16,D91,D96,D101,D106,D111,D116,D121)</f>
        <v>45850.380620000004</v>
      </c>
      <c r="E15" s="60">
        <f t="shared" si="6"/>
        <v>111446.53606000003</v>
      </c>
      <c r="F15" s="60">
        <f t="shared" si="6"/>
        <v>111439.73630000003</v>
      </c>
      <c r="G15" s="60">
        <f t="shared" si="6"/>
        <v>0</v>
      </c>
      <c r="H15" s="60">
        <f t="shared" si="6"/>
        <v>0</v>
      </c>
      <c r="I15" s="60">
        <f t="shared" si="6"/>
        <v>0</v>
      </c>
      <c r="J15" s="60">
        <f t="shared" si="6"/>
        <v>0</v>
      </c>
      <c r="K15" s="60">
        <f t="shared" si="6"/>
        <v>6.79976</v>
      </c>
      <c r="L15" s="60">
        <f t="shared" si="6"/>
        <v>0</v>
      </c>
      <c r="M15" s="60">
        <f t="shared" si="6"/>
        <v>6.79976</v>
      </c>
      <c r="N15" s="60">
        <f t="shared" si="6"/>
        <v>0</v>
      </c>
      <c r="O15" s="60">
        <f t="shared" si="6"/>
        <v>25917.599999999995</v>
      </c>
      <c r="P15" s="60">
        <f t="shared" si="6"/>
        <v>0</v>
      </c>
      <c r="Q15" s="60">
        <f t="shared" si="6"/>
        <v>25917.599999999995</v>
      </c>
      <c r="R15" s="60">
        <f t="shared" si="6"/>
        <v>0</v>
      </c>
      <c r="S15" s="60">
        <f t="shared" si="6"/>
        <v>25422.526950000007</v>
      </c>
      <c r="T15" s="60">
        <f t="shared" si="6"/>
        <v>0</v>
      </c>
      <c r="U15" s="60">
        <f t="shared" si="6"/>
        <v>25422.526950000007</v>
      </c>
      <c r="V15" s="60">
        <f t="shared" si="6"/>
        <v>0</v>
      </c>
      <c r="W15" s="60">
        <f t="shared" si="6"/>
        <v>25429.326712000006</v>
      </c>
      <c r="X15" s="60">
        <f t="shared" si="6"/>
        <v>0</v>
      </c>
      <c r="Y15" s="60">
        <f t="shared" si="6"/>
        <v>25429.326712000006</v>
      </c>
      <c r="Z15" s="60">
        <f t="shared" si="6"/>
        <v>0</v>
      </c>
      <c r="AA15" s="60">
        <f t="shared" si="6"/>
        <v>2.0000006770715117E-6</v>
      </c>
      <c r="AB15" s="60">
        <f t="shared" si="6"/>
        <v>0</v>
      </c>
      <c r="AC15" s="60">
        <f t="shared" si="6"/>
        <v>2.0000006770715117E-6</v>
      </c>
      <c r="AD15" s="60">
        <f t="shared" si="6"/>
        <v>0</v>
      </c>
      <c r="AE15" s="60">
        <f t="shared" si="6"/>
        <v>0</v>
      </c>
      <c r="AF15" s="60">
        <f t="shared" si="6"/>
        <v>0</v>
      </c>
      <c r="AG15" s="60">
        <f t="shared" si="6"/>
        <v>0</v>
      </c>
      <c r="AH15" s="60">
        <f t="shared" si="6"/>
        <v>0</v>
      </c>
      <c r="AI15" s="60">
        <f t="shared" si="6"/>
        <v>71.209999999999994</v>
      </c>
      <c r="AJ15" s="60">
        <f t="shared" si="6"/>
        <v>65.102810000000005</v>
      </c>
      <c r="AL15" s="13"/>
      <c r="AM15" s="13"/>
      <c r="AW15" s="46">
        <f t="shared" si="2"/>
        <v>0</v>
      </c>
    </row>
    <row r="16" spans="1:49" ht="87" customHeight="1" x14ac:dyDescent="0.25">
      <c r="A16" s="40">
        <v>1</v>
      </c>
      <c r="B16" s="61" t="s">
        <v>252</v>
      </c>
      <c r="C16" s="62">
        <v>2822.2130000000002</v>
      </c>
      <c r="D16" s="62">
        <f>SUM(D17:D20)</f>
        <v>2828.08</v>
      </c>
      <c r="E16" s="62">
        <v>0</v>
      </c>
      <c r="F16" s="62">
        <v>0</v>
      </c>
      <c r="G16" s="63">
        <f>H16+I16+J16</f>
        <v>0</v>
      </c>
      <c r="H16" s="63"/>
      <c r="I16" s="63"/>
      <c r="J16" s="63"/>
      <c r="K16" s="63">
        <f t="shared" ref="K16" si="7">L16+M16+N16</f>
        <v>0</v>
      </c>
      <c r="L16" s="63"/>
      <c r="M16" s="63"/>
      <c r="N16" s="63"/>
      <c r="O16" s="63">
        <f>P16+Q16+R16</f>
        <v>748.00000000000023</v>
      </c>
      <c r="P16" s="43">
        <v>0</v>
      </c>
      <c r="Q16" s="43">
        <v>748.00000000000023</v>
      </c>
      <c r="R16" s="43">
        <v>0</v>
      </c>
      <c r="S16" s="6">
        <f>SUM(T16,U16,V16)</f>
        <v>718.66</v>
      </c>
      <c r="T16" s="5" t="s">
        <v>185</v>
      </c>
      <c r="U16" s="5">
        <v>718.66</v>
      </c>
      <c r="V16" s="5" t="s">
        <v>185</v>
      </c>
      <c r="W16" s="63">
        <f>SUM(X16,Y16,Z16)</f>
        <v>718.66</v>
      </c>
      <c r="X16" s="43" t="s">
        <v>185</v>
      </c>
      <c r="Y16" s="43">
        <v>718.66</v>
      </c>
      <c r="Z16" s="43" t="s">
        <v>185</v>
      </c>
      <c r="AA16" s="12">
        <f>SUM(AB16:AD16)</f>
        <v>0</v>
      </c>
      <c r="AB16" s="5">
        <f t="shared" ref="AB16:AB20" si="8">SUM(X16,H16)-SUM(L16)-SUM(T16,-AF16)</f>
        <v>0</v>
      </c>
      <c r="AC16" s="6">
        <f t="shared" ref="AC16:AD20" si="9">SUM(Y16,I16)-SUM(M16)-SUM(U16,-AG16)</f>
        <v>0</v>
      </c>
      <c r="AD16" s="7">
        <f t="shared" si="9"/>
        <v>0</v>
      </c>
      <c r="AE16" s="63">
        <f>AF16+AG16+AH16</f>
        <v>0</v>
      </c>
      <c r="AF16" s="43"/>
      <c r="AG16" s="63"/>
      <c r="AH16" s="44"/>
      <c r="AI16" s="63"/>
      <c r="AJ16" s="63"/>
      <c r="AL16" s="13"/>
      <c r="AM16" s="13"/>
      <c r="AW16" s="46"/>
    </row>
    <row r="17" spans="1:49" ht="19.899999999999999" customHeight="1" x14ac:dyDescent="0.25">
      <c r="A17" s="40"/>
      <c r="B17" s="64" t="s">
        <v>32</v>
      </c>
      <c r="C17" s="5">
        <v>2717.9</v>
      </c>
      <c r="D17" s="5">
        <f>C17</f>
        <v>2717.9</v>
      </c>
      <c r="E17" s="5">
        <v>0</v>
      </c>
      <c r="F17" s="5">
        <v>0</v>
      </c>
      <c r="G17" s="6">
        <f>H17+I17+J17</f>
        <v>0</v>
      </c>
      <c r="H17" s="6"/>
      <c r="I17" s="6"/>
      <c r="J17" s="6"/>
      <c r="K17" s="6"/>
      <c r="L17" s="5"/>
      <c r="M17" s="5"/>
      <c r="N17" s="5"/>
      <c r="O17" s="6">
        <f>P17+Q17+R17</f>
        <v>720</v>
      </c>
      <c r="P17" s="5">
        <v>0</v>
      </c>
      <c r="Q17" s="5">
        <v>720</v>
      </c>
      <c r="R17" s="5">
        <v>0</v>
      </c>
      <c r="S17" s="6">
        <v>718.66</v>
      </c>
      <c r="T17" s="5" t="s">
        <v>185</v>
      </c>
      <c r="U17" s="5">
        <v>718.66</v>
      </c>
      <c r="V17" s="5" t="s">
        <v>185</v>
      </c>
      <c r="W17" s="6">
        <v>718.66</v>
      </c>
      <c r="X17" s="5" t="s">
        <v>185</v>
      </c>
      <c r="Y17" s="5">
        <v>718.66</v>
      </c>
      <c r="Z17" s="5" t="s">
        <v>185</v>
      </c>
      <c r="AA17" s="12">
        <f>SUM(AB17:AD17)</f>
        <v>0</v>
      </c>
      <c r="AB17" s="5">
        <f t="shared" si="8"/>
        <v>0</v>
      </c>
      <c r="AC17" s="6">
        <f t="shared" si="9"/>
        <v>0</v>
      </c>
      <c r="AD17" s="7">
        <f t="shared" si="9"/>
        <v>0</v>
      </c>
      <c r="AE17" s="6">
        <f>AF17+AG17+AH17</f>
        <v>0</v>
      </c>
      <c r="AF17" s="5"/>
      <c r="AG17" s="6"/>
      <c r="AH17" s="7"/>
      <c r="AI17" s="6"/>
      <c r="AJ17" s="6"/>
      <c r="AL17" s="13"/>
      <c r="AM17" s="13"/>
      <c r="AW17" s="46"/>
    </row>
    <row r="18" spans="1:49" ht="19.899999999999999" customHeight="1" x14ac:dyDescent="0.25">
      <c r="A18" s="40"/>
      <c r="B18" s="64" t="s">
        <v>33</v>
      </c>
      <c r="C18" s="5">
        <v>0</v>
      </c>
      <c r="D18" s="5"/>
      <c r="E18" s="5">
        <v>0</v>
      </c>
      <c r="F18" s="5">
        <v>0</v>
      </c>
      <c r="G18" s="6">
        <f t="shared" ref="G18" si="10">H18+I18+J18</f>
        <v>0</v>
      </c>
      <c r="H18" s="6"/>
      <c r="I18" s="6"/>
      <c r="J18" s="6"/>
      <c r="K18" s="6"/>
      <c r="L18" s="5"/>
      <c r="M18" s="5"/>
      <c r="N18" s="5"/>
      <c r="O18" s="6">
        <f>P18+Q18+R18</f>
        <v>0</v>
      </c>
      <c r="P18" s="5">
        <v>0</v>
      </c>
      <c r="Q18" s="5">
        <v>0</v>
      </c>
      <c r="R18" s="5">
        <v>0</v>
      </c>
      <c r="S18" s="6">
        <v>0</v>
      </c>
      <c r="T18" s="5" t="s">
        <v>185</v>
      </c>
      <c r="U18" s="5" t="s">
        <v>185</v>
      </c>
      <c r="V18" s="5" t="s">
        <v>185</v>
      </c>
      <c r="W18" s="6">
        <v>0</v>
      </c>
      <c r="X18" s="5" t="s">
        <v>185</v>
      </c>
      <c r="Y18" s="5" t="s">
        <v>185</v>
      </c>
      <c r="Z18" s="5" t="s">
        <v>185</v>
      </c>
      <c r="AA18" s="12">
        <f>SUM(AB18:AD18)</f>
        <v>0</v>
      </c>
      <c r="AB18" s="5">
        <f t="shared" si="8"/>
        <v>0</v>
      </c>
      <c r="AC18" s="6">
        <f t="shared" si="9"/>
        <v>0</v>
      </c>
      <c r="AD18" s="7">
        <f t="shared" si="9"/>
        <v>0</v>
      </c>
      <c r="AE18" s="6">
        <f>AF18+AG18+AH18</f>
        <v>0</v>
      </c>
      <c r="AF18" s="5"/>
      <c r="AG18" s="6"/>
      <c r="AH18" s="7"/>
      <c r="AI18" s="6"/>
      <c r="AJ18" s="6"/>
      <c r="AL18" s="13"/>
      <c r="AM18" s="13"/>
      <c r="AW18" s="46"/>
    </row>
    <row r="19" spans="1:49" ht="19.899999999999999" customHeight="1" x14ac:dyDescent="0.25">
      <c r="A19" s="40"/>
      <c r="B19" s="64" t="s">
        <v>34</v>
      </c>
      <c r="C19" s="5">
        <v>0</v>
      </c>
      <c r="D19" s="5"/>
      <c r="E19" s="5">
        <v>0</v>
      </c>
      <c r="F19" s="5">
        <v>0</v>
      </c>
      <c r="G19" s="6">
        <f>H19+I19+J19</f>
        <v>0</v>
      </c>
      <c r="H19" s="6"/>
      <c r="I19" s="6"/>
      <c r="J19" s="6"/>
      <c r="K19" s="6"/>
      <c r="L19" s="5"/>
      <c r="M19" s="5"/>
      <c r="N19" s="5"/>
      <c r="O19" s="6">
        <f>P19+Q19+R19</f>
        <v>0</v>
      </c>
      <c r="P19" s="5">
        <v>0</v>
      </c>
      <c r="Q19" s="5">
        <v>0</v>
      </c>
      <c r="R19" s="5">
        <v>0</v>
      </c>
      <c r="S19" s="6">
        <v>0</v>
      </c>
      <c r="T19" s="5"/>
      <c r="U19" s="5"/>
      <c r="V19" s="5"/>
      <c r="W19" s="6">
        <v>0</v>
      </c>
      <c r="X19" s="5"/>
      <c r="Y19" s="5"/>
      <c r="Z19" s="5"/>
      <c r="AA19" s="12">
        <f>SUM(AB19:AD19)</f>
        <v>0</v>
      </c>
      <c r="AB19" s="5">
        <f t="shared" si="8"/>
        <v>0</v>
      </c>
      <c r="AC19" s="6">
        <f t="shared" si="9"/>
        <v>0</v>
      </c>
      <c r="AD19" s="7">
        <f t="shared" si="9"/>
        <v>0</v>
      </c>
      <c r="AE19" s="6">
        <f>AF19+AG19+AH19</f>
        <v>0</v>
      </c>
      <c r="AF19" s="5"/>
      <c r="AG19" s="6"/>
      <c r="AH19" s="7"/>
      <c r="AI19" s="6"/>
      <c r="AJ19" s="6"/>
      <c r="AL19" s="13"/>
      <c r="AM19" s="13"/>
      <c r="AW19" s="46"/>
    </row>
    <row r="20" spans="1:49" ht="19.899999999999999" customHeight="1" x14ac:dyDescent="0.25">
      <c r="A20" s="40"/>
      <c r="B20" s="64" t="s">
        <v>35</v>
      </c>
      <c r="C20" s="5">
        <v>104.313</v>
      </c>
      <c r="D20" s="5">
        <v>110.18</v>
      </c>
      <c r="E20" s="5">
        <v>0</v>
      </c>
      <c r="F20" s="5">
        <v>0</v>
      </c>
      <c r="G20" s="6">
        <f t="shared" ref="G20:G81" si="11">H20+I20+J20</f>
        <v>0</v>
      </c>
      <c r="H20" s="6"/>
      <c r="I20" s="6"/>
      <c r="J20" s="6"/>
      <c r="K20" s="6"/>
      <c r="L20" s="5"/>
      <c r="M20" s="5"/>
      <c r="N20" s="5"/>
      <c r="O20" s="6">
        <f>P20+Q20+R20</f>
        <v>28</v>
      </c>
      <c r="P20" s="5">
        <v>0</v>
      </c>
      <c r="Q20" s="5">
        <v>28</v>
      </c>
      <c r="R20" s="5">
        <v>0</v>
      </c>
      <c r="S20" s="6">
        <f>SUM(T20:V20)</f>
        <v>0</v>
      </c>
      <c r="T20" s="5">
        <f>SUM(T16)-SUM(T17:T19)</f>
        <v>0</v>
      </c>
      <c r="U20" s="5">
        <f>SUM(U16)-SUM(U17:U19)</f>
        <v>0</v>
      </c>
      <c r="V20" s="5">
        <f>SUM(V16)-SUM(V17:V19)</f>
        <v>0</v>
      </c>
      <c r="W20" s="6">
        <f>SUM(X20:Z20)</f>
        <v>0</v>
      </c>
      <c r="X20" s="5">
        <f>SUM(X16)-SUM(X17:X19)</f>
        <v>0</v>
      </c>
      <c r="Y20" s="5">
        <f>SUM(Y16)-SUM(Y17:Y19)</f>
        <v>0</v>
      </c>
      <c r="Z20" s="5">
        <f>SUM(Z16)-SUM(Z17:Z19)</f>
        <v>0</v>
      </c>
      <c r="AA20" s="12">
        <f>SUM(AB20:AD20)</f>
        <v>0</v>
      </c>
      <c r="AB20" s="5">
        <f t="shared" si="8"/>
        <v>0</v>
      </c>
      <c r="AC20" s="6">
        <f t="shared" si="9"/>
        <v>0</v>
      </c>
      <c r="AD20" s="7">
        <f t="shared" si="9"/>
        <v>0</v>
      </c>
      <c r="AE20" s="6">
        <f>AF20+AG20+AH20</f>
        <v>0</v>
      </c>
      <c r="AF20" s="5"/>
      <c r="AG20" s="6"/>
      <c r="AH20" s="7"/>
      <c r="AI20" s="6"/>
      <c r="AJ20" s="6"/>
      <c r="AL20" s="13"/>
      <c r="AM20" s="13"/>
      <c r="AW20" s="46"/>
    </row>
    <row r="21" spans="1:49" ht="87" customHeight="1" x14ac:dyDescent="0.25">
      <c r="A21" s="40">
        <v>2</v>
      </c>
      <c r="B21" s="61" t="s">
        <v>31</v>
      </c>
      <c r="C21" s="62">
        <v>10237.153919999999</v>
      </c>
      <c r="D21" s="62">
        <f>SUM(D22:D25)</f>
        <v>1994.80249</v>
      </c>
      <c r="E21" s="62">
        <v>9520.6725699999988</v>
      </c>
      <c r="F21" s="62">
        <v>9520.6725699999988</v>
      </c>
      <c r="G21" s="63">
        <f t="shared" si="11"/>
        <v>0</v>
      </c>
      <c r="H21" s="63"/>
      <c r="I21" s="63"/>
      <c r="J21" s="63"/>
      <c r="K21" s="63">
        <f t="shared" ref="K21:K91" si="12">L21+M21+N21</f>
        <v>0</v>
      </c>
      <c r="L21" s="63"/>
      <c r="M21" s="63"/>
      <c r="N21" s="63"/>
      <c r="O21" s="63">
        <f t="shared" ref="O21:O96" si="13">P21+Q21+R21</f>
        <v>713</v>
      </c>
      <c r="P21" s="43">
        <v>0</v>
      </c>
      <c r="Q21" s="43">
        <v>713</v>
      </c>
      <c r="R21" s="43">
        <v>0</v>
      </c>
      <c r="S21" s="6">
        <f>SUM(T21,U21,V21)</f>
        <v>711.09602999999993</v>
      </c>
      <c r="T21" s="5" t="s">
        <v>185</v>
      </c>
      <c r="U21" s="5">
        <v>711.09602999999993</v>
      </c>
      <c r="V21" s="5" t="s">
        <v>185</v>
      </c>
      <c r="W21" s="63">
        <f>SUM(X21,Y21,Z21)</f>
        <v>711.09603000000004</v>
      </c>
      <c r="X21" s="43" t="s">
        <v>185</v>
      </c>
      <c r="Y21" s="43">
        <v>711.09603000000004</v>
      </c>
      <c r="Z21" s="43" t="s">
        <v>185</v>
      </c>
      <c r="AA21" s="12">
        <f t="shared" ref="AA21:AA99" si="14">SUM(AB21:AD21)</f>
        <v>0</v>
      </c>
      <c r="AB21" s="5">
        <f t="shared" ref="AB21:AD77" si="15">SUM(X21,H21)-SUM(L21)-SUM(T21,-AF21)</f>
        <v>0</v>
      </c>
      <c r="AC21" s="6">
        <f t="shared" si="15"/>
        <v>0</v>
      </c>
      <c r="AD21" s="7">
        <f t="shared" si="15"/>
        <v>0</v>
      </c>
      <c r="AE21" s="63">
        <f t="shared" ref="AE21:AE99" si="16">AF21+AG21+AH21</f>
        <v>0</v>
      </c>
      <c r="AF21" s="43"/>
      <c r="AG21" s="63"/>
      <c r="AH21" s="44"/>
      <c r="AI21" s="63">
        <v>12.55</v>
      </c>
      <c r="AJ21" s="63">
        <v>12.83</v>
      </c>
      <c r="AL21" s="13"/>
      <c r="AM21" s="13"/>
      <c r="AW21" s="46"/>
    </row>
    <row r="22" spans="1:49" ht="19.899999999999999" customHeight="1" x14ac:dyDescent="0.25">
      <c r="A22" s="40"/>
      <c r="B22" s="64" t="s">
        <v>32</v>
      </c>
      <c r="C22" s="5">
        <v>1919</v>
      </c>
      <c r="D22" s="5">
        <f>C22</f>
        <v>1919</v>
      </c>
      <c r="E22" s="5">
        <v>1919</v>
      </c>
      <c r="F22" s="5">
        <v>1919</v>
      </c>
      <c r="G22" s="6">
        <f>H22+I22+J22</f>
        <v>0</v>
      </c>
      <c r="H22" s="6"/>
      <c r="I22" s="6"/>
      <c r="J22" s="6"/>
      <c r="K22" s="6"/>
      <c r="L22" s="5"/>
      <c r="M22" s="5"/>
      <c r="N22" s="5"/>
      <c r="O22" s="6">
        <f t="shared" si="13"/>
        <v>0</v>
      </c>
      <c r="P22" s="5">
        <v>0</v>
      </c>
      <c r="Q22" s="5">
        <v>0</v>
      </c>
      <c r="R22" s="5">
        <v>0</v>
      </c>
      <c r="S22" s="6">
        <v>0</v>
      </c>
      <c r="T22" s="5" t="s">
        <v>185</v>
      </c>
      <c r="U22" s="5" t="s">
        <v>185</v>
      </c>
      <c r="V22" s="5" t="s">
        <v>185</v>
      </c>
      <c r="W22" s="6">
        <v>0</v>
      </c>
      <c r="X22" s="5" t="s">
        <v>185</v>
      </c>
      <c r="Y22" s="5" t="s">
        <v>185</v>
      </c>
      <c r="Z22" s="5" t="s">
        <v>185</v>
      </c>
      <c r="AA22" s="12">
        <f t="shared" si="14"/>
        <v>0</v>
      </c>
      <c r="AB22" s="5">
        <f t="shared" si="15"/>
        <v>0</v>
      </c>
      <c r="AC22" s="6">
        <f t="shared" si="15"/>
        <v>0</v>
      </c>
      <c r="AD22" s="7">
        <f t="shared" si="15"/>
        <v>0</v>
      </c>
      <c r="AE22" s="6">
        <f t="shared" si="16"/>
        <v>0</v>
      </c>
      <c r="AF22" s="5"/>
      <c r="AG22" s="6"/>
      <c r="AH22" s="7"/>
      <c r="AI22" s="6"/>
      <c r="AJ22" s="6"/>
      <c r="AL22" s="13"/>
      <c r="AM22" s="13"/>
      <c r="AW22" s="46"/>
    </row>
    <row r="23" spans="1:49" ht="19.899999999999999" customHeight="1" x14ac:dyDescent="0.25">
      <c r="A23" s="40"/>
      <c r="B23" s="64" t="s">
        <v>33</v>
      </c>
      <c r="C23" s="5">
        <v>7973.5060000000003</v>
      </c>
      <c r="D23" s="5"/>
      <c r="E23" s="5">
        <v>7339.3876</v>
      </c>
      <c r="F23" s="5">
        <v>7339.3876</v>
      </c>
      <c r="G23" s="6">
        <f t="shared" ref="G23" si="17">H23+I23+J23</f>
        <v>0</v>
      </c>
      <c r="H23" s="6"/>
      <c r="I23" s="6"/>
      <c r="J23" s="6"/>
      <c r="K23" s="6"/>
      <c r="L23" s="5"/>
      <c r="M23" s="5"/>
      <c r="N23" s="5"/>
      <c r="O23" s="6">
        <f t="shared" si="13"/>
        <v>634.11840000000029</v>
      </c>
      <c r="P23" s="5">
        <v>0</v>
      </c>
      <c r="Q23" s="5">
        <v>634.11840000000029</v>
      </c>
      <c r="R23" s="5">
        <v>0</v>
      </c>
      <c r="S23" s="6">
        <v>632.40359999999998</v>
      </c>
      <c r="T23" s="5" t="s">
        <v>185</v>
      </c>
      <c r="U23" s="5">
        <v>632.40359999999998</v>
      </c>
      <c r="V23" s="5" t="s">
        <v>185</v>
      </c>
      <c r="W23" s="6">
        <v>632.40359999999998</v>
      </c>
      <c r="X23" s="5" t="s">
        <v>185</v>
      </c>
      <c r="Y23" s="5">
        <v>632.40359999999998</v>
      </c>
      <c r="Z23" s="5" t="s">
        <v>185</v>
      </c>
      <c r="AA23" s="12">
        <f t="shared" si="14"/>
        <v>0</v>
      </c>
      <c r="AB23" s="5">
        <f t="shared" si="15"/>
        <v>0</v>
      </c>
      <c r="AC23" s="6">
        <f t="shared" si="15"/>
        <v>0</v>
      </c>
      <c r="AD23" s="7">
        <f t="shared" si="15"/>
        <v>0</v>
      </c>
      <c r="AE23" s="6">
        <f t="shared" si="16"/>
        <v>0</v>
      </c>
      <c r="AF23" s="5"/>
      <c r="AG23" s="6"/>
      <c r="AH23" s="7"/>
      <c r="AI23" s="6"/>
      <c r="AJ23" s="6"/>
      <c r="AL23" s="13"/>
      <c r="AM23" s="13"/>
      <c r="AW23" s="46"/>
    </row>
    <row r="24" spans="1:49" ht="19.899999999999999" customHeight="1" x14ac:dyDescent="0.25">
      <c r="A24" s="40"/>
      <c r="B24" s="64" t="s">
        <v>34</v>
      </c>
      <c r="C24" s="5">
        <v>0</v>
      </c>
      <c r="D24" s="5"/>
      <c r="E24" s="5">
        <v>0</v>
      </c>
      <c r="F24" s="5">
        <v>0</v>
      </c>
      <c r="G24" s="6">
        <f>H24+I24+J24</f>
        <v>0</v>
      </c>
      <c r="H24" s="6"/>
      <c r="I24" s="6"/>
      <c r="J24" s="6"/>
      <c r="K24" s="6"/>
      <c r="L24" s="5"/>
      <c r="M24" s="5"/>
      <c r="N24" s="5"/>
      <c r="O24" s="6">
        <f t="shared" si="13"/>
        <v>0</v>
      </c>
      <c r="P24" s="5">
        <v>0</v>
      </c>
      <c r="Q24" s="5">
        <v>0</v>
      </c>
      <c r="R24" s="5">
        <v>0</v>
      </c>
      <c r="S24" s="6">
        <v>0</v>
      </c>
      <c r="T24" s="5"/>
      <c r="U24" s="5"/>
      <c r="V24" s="5"/>
      <c r="W24" s="6">
        <v>0</v>
      </c>
      <c r="X24" s="5"/>
      <c r="Y24" s="5"/>
      <c r="Z24" s="5"/>
      <c r="AA24" s="12">
        <f t="shared" si="14"/>
        <v>0</v>
      </c>
      <c r="AB24" s="5">
        <f t="shared" si="15"/>
        <v>0</v>
      </c>
      <c r="AC24" s="6">
        <f t="shared" si="15"/>
        <v>0</v>
      </c>
      <c r="AD24" s="7">
        <f t="shared" si="15"/>
        <v>0</v>
      </c>
      <c r="AE24" s="6">
        <f t="shared" si="16"/>
        <v>0</v>
      </c>
      <c r="AF24" s="5"/>
      <c r="AG24" s="6"/>
      <c r="AH24" s="7"/>
      <c r="AI24" s="6"/>
      <c r="AJ24" s="6"/>
      <c r="AL24" s="13"/>
      <c r="AM24" s="13"/>
      <c r="AW24" s="46"/>
    </row>
    <row r="25" spans="1:49" ht="19.899999999999999" customHeight="1" x14ac:dyDescent="0.25">
      <c r="A25" s="40"/>
      <c r="B25" s="64" t="s">
        <v>35</v>
      </c>
      <c r="C25" s="5">
        <v>344.64792000000006</v>
      </c>
      <c r="D25" s="5">
        <v>75.802490000000006</v>
      </c>
      <c r="E25" s="5">
        <v>262.28497000000004</v>
      </c>
      <c r="F25" s="5">
        <v>262.28497000000004</v>
      </c>
      <c r="G25" s="6">
        <f t="shared" ref="G25:G26" si="18">H25+I25+J25</f>
        <v>0</v>
      </c>
      <c r="H25" s="6"/>
      <c r="I25" s="6"/>
      <c r="J25" s="6"/>
      <c r="K25" s="6"/>
      <c r="L25" s="5"/>
      <c r="M25" s="5"/>
      <c r="N25" s="5"/>
      <c r="O25" s="6">
        <f t="shared" si="13"/>
        <v>78.881599999999651</v>
      </c>
      <c r="P25" s="5">
        <v>0</v>
      </c>
      <c r="Q25" s="5">
        <v>78.881599999999651</v>
      </c>
      <c r="R25" s="5">
        <v>0</v>
      </c>
      <c r="S25" s="6">
        <f>SUM(T25:V25)</f>
        <v>78.692429999999945</v>
      </c>
      <c r="T25" s="5">
        <f>SUM(T21)-SUM(T22:T24)</f>
        <v>0</v>
      </c>
      <c r="U25" s="5">
        <f>SUM(U21)-SUM(U22:U24)</f>
        <v>78.692429999999945</v>
      </c>
      <c r="V25" s="5">
        <f>SUM(V21)-SUM(V22:V24)</f>
        <v>0</v>
      </c>
      <c r="W25" s="6">
        <f>SUM(X25:Z25)</f>
        <v>78.692430000000058</v>
      </c>
      <c r="X25" s="5">
        <f>SUM(X21)-SUM(X22:X24)</f>
        <v>0</v>
      </c>
      <c r="Y25" s="5">
        <f>SUM(Y21)-SUM(Y22:Y24)</f>
        <v>78.692430000000058</v>
      </c>
      <c r="Z25" s="5">
        <f>SUM(Z21)-SUM(Z22:Z24)</f>
        <v>0</v>
      </c>
      <c r="AA25" s="12">
        <f t="shared" si="14"/>
        <v>1.1368683772161603E-13</v>
      </c>
      <c r="AB25" s="5">
        <f t="shared" si="15"/>
        <v>0</v>
      </c>
      <c r="AC25" s="6">
        <f t="shared" si="15"/>
        <v>1.1368683772161603E-13</v>
      </c>
      <c r="AD25" s="7">
        <f t="shared" si="15"/>
        <v>0</v>
      </c>
      <c r="AE25" s="6">
        <f t="shared" si="16"/>
        <v>0</v>
      </c>
      <c r="AF25" s="5"/>
      <c r="AG25" s="6"/>
      <c r="AH25" s="7"/>
      <c r="AI25" s="6"/>
      <c r="AJ25" s="6"/>
      <c r="AL25" s="13"/>
      <c r="AM25" s="13"/>
      <c r="AW25" s="46"/>
    </row>
    <row r="26" spans="1:49" ht="87" customHeight="1" x14ac:dyDescent="0.25">
      <c r="A26" s="40">
        <v>3</v>
      </c>
      <c r="B26" s="61" t="s">
        <v>253</v>
      </c>
      <c r="C26" s="62">
        <v>11345.6968</v>
      </c>
      <c r="D26" s="62">
        <f>SUM(D27:D30)</f>
        <v>2232.5222000000003</v>
      </c>
      <c r="E26" s="62">
        <v>2232.5222000000003</v>
      </c>
      <c r="F26" s="62">
        <v>2232.5222000000003</v>
      </c>
      <c r="G26" s="63">
        <f t="shared" si="18"/>
        <v>0</v>
      </c>
      <c r="H26" s="63"/>
      <c r="I26" s="63"/>
      <c r="J26" s="63"/>
      <c r="K26" s="63">
        <f t="shared" ref="K26" si="19">L26+M26+N26</f>
        <v>0</v>
      </c>
      <c r="L26" s="63"/>
      <c r="M26" s="63"/>
      <c r="N26" s="63"/>
      <c r="O26" s="63">
        <f t="shared" si="13"/>
        <v>2463.6999999999998</v>
      </c>
      <c r="P26" s="43">
        <v>0</v>
      </c>
      <c r="Q26" s="43">
        <v>2463.6999999999998</v>
      </c>
      <c r="R26" s="43">
        <v>0</v>
      </c>
      <c r="S26" s="6">
        <f>SUM(T26,U26,V26)</f>
        <v>2381.7948000000001</v>
      </c>
      <c r="T26" s="5" t="s">
        <v>185</v>
      </c>
      <c r="U26" s="5">
        <v>2381.7948000000001</v>
      </c>
      <c r="V26" s="5" t="s">
        <v>185</v>
      </c>
      <c r="W26" s="63">
        <f>SUM(X26,Y26,Z26)</f>
        <v>2381.7948000000001</v>
      </c>
      <c r="X26" s="43" t="s">
        <v>185</v>
      </c>
      <c r="Y26" s="43">
        <v>2381.7948000000001</v>
      </c>
      <c r="Z26" s="43" t="s">
        <v>185</v>
      </c>
      <c r="AA26" s="12">
        <f t="shared" si="14"/>
        <v>0</v>
      </c>
      <c r="AB26" s="5">
        <f t="shared" si="15"/>
        <v>0</v>
      </c>
      <c r="AC26" s="6">
        <f t="shared" si="15"/>
        <v>0</v>
      </c>
      <c r="AD26" s="7">
        <f t="shared" si="15"/>
        <v>0</v>
      </c>
      <c r="AE26" s="63">
        <f t="shared" si="16"/>
        <v>0</v>
      </c>
      <c r="AF26" s="43"/>
      <c r="AG26" s="63"/>
      <c r="AH26" s="44"/>
      <c r="AI26" s="63"/>
      <c r="AJ26" s="63"/>
      <c r="AL26" s="13"/>
      <c r="AM26" s="13"/>
      <c r="AW26" s="46"/>
    </row>
    <row r="27" spans="1:49" ht="19.899999999999999" customHeight="1" x14ac:dyDescent="0.25">
      <c r="A27" s="40"/>
      <c r="B27" s="64" t="s">
        <v>32</v>
      </c>
      <c r="C27" s="5">
        <v>2150.0050000000001</v>
      </c>
      <c r="D27" s="5">
        <f>C27</f>
        <v>2150.0050000000001</v>
      </c>
      <c r="E27" s="5">
        <v>2150.0050000000001</v>
      </c>
      <c r="F27" s="5">
        <v>2150.0050000000001</v>
      </c>
      <c r="G27" s="6">
        <f>H27+I27+J27</f>
        <v>0</v>
      </c>
      <c r="H27" s="6"/>
      <c r="I27" s="6"/>
      <c r="J27" s="6"/>
      <c r="K27" s="6"/>
      <c r="L27" s="5"/>
      <c r="M27" s="5"/>
      <c r="N27" s="5"/>
      <c r="O27" s="6">
        <f t="shared" si="13"/>
        <v>0</v>
      </c>
      <c r="P27" s="5">
        <v>0</v>
      </c>
      <c r="Q27" s="5">
        <v>0</v>
      </c>
      <c r="R27" s="5">
        <v>0</v>
      </c>
      <c r="S27" s="6">
        <v>0</v>
      </c>
      <c r="T27" s="5" t="s">
        <v>185</v>
      </c>
      <c r="U27" s="5" t="s">
        <v>185</v>
      </c>
      <c r="V27" s="5" t="s">
        <v>185</v>
      </c>
      <c r="W27" s="6">
        <v>0</v>
      </c>
      <c r="X27" s="5" t="s">
        <v>185</v>
      </c>
      <c r="Y27" s="5" t="s">
        <v>185</v>
      </c>
      <c r="Z27" s="5" t="s">
        <v>185</v>
      </c>
      <c r="AA27" s="12">
        <f t="shared" si="14"/>
        <v>0</v>
      </c>
      <c r="AB27" s="5">
        <f t="shared" si="15"/>
        <v>0</v>
      </c>
      <c r="AC27" s="6">
        <f t="shared" si="15"/>
        <v>0</v>
      </c>
      <c r="AD27" s="7">
        <f t="shared" si="15"/>
        <v>0</v>
      </c>
      <c r="AE27" s="6">
        <f t="shared" si="16"/>
        <v>0</v>
      </c>
      <c r="AF27" s="5"/>
      <c r="AG27" s="6"/>
      <c r="AH27" s="7"/>
      <c r="AI27" s="6"/>
      <c r="AJ27" s="6"/>
      <c r="AL27" s="13"/>
      <c r="AM27" s="13"/>
      <c r="AW27" s="46"/>
    </row>
    <row r="28" spans="1:49" ht="19.899999999999999" customHeight="1" x14ac:dyDescent="0.25">
      <c r="A28" s="40"/>
      <c r="B28" s="64" t="s">
        <v>33</v>
      </c>
      <c r="C28" s="5">
        <v>8821.6301999999996</v>
      </c>
      <c r="D28" s="5"/>
      <c r="E28" s="5">
        <v>0</v>
      </c>
      <c r="F28" s="5">
        <v>0</v>
      </c>
      <c r="G28" s="6">
        <f t="shared" ref="G28" si="20">H28+I28+J28</f>
        <v>0</v>
      </c>
      <c r="H28" s="6"/>
      <c r="I28" s="6"/>
      <c r="J28" s="6"/>
      <c r="K28" s="6"/>
      <c r="L28" s="5"/>
      <c r="M28" s="5"/>
      <c r="N28" s="5"/>
      <c r="O28" s="6">
        <f t="shared" si="13"/>
        <v>2381.8040000000001</v>
      </c>
      <c r="P28" s="5">
        <v>0</v>
      </c>
      <c r="Q28" s="5">
        <v>2381.8040000000001</v>
      </c>
      <c r="R28" s="5">
        <v>0</v>
      </c>
      <c r="S28" s="6">
        <v>2381.7948000000001</v>
      </c>
      <c r="T28" s="5" t="s">
        <v>185</v>
      </c>
      <c r="U28" s="5">
        <v>2381.7948000000001</v>
      </c>
      <c r="V28" s="5" t="s">
        <v>185</v>
      </c>
      <c r="W28" s="6">
        <v>2381.7948000000001</v>
      </c>
      <c r="X28" s="5" t="s">
        <v>185</v>
      </c>
      <c r="Y28" s="5">
        <v>2381.7948000000001</v>
      </c>
      <c r="Z28" s="5" t="s">
        <v>185</v>
      </c>
      <c r="AA28" s="12">
        <f t="shared" si="14"/>
        <v>0</v>
      </c>
      <c r="AB28" s="5">
        <f t="shared" si="15"/>
        <v>0</v>
      </c>
      <c r="AC28" s="6">
        <f t="shared" si="15"/>
        <v>0</v>
      </c>
      <c r="AD28" s="7">
        <f t="shared" si="15"/>
        <v>0</v>
      </c>
      <c r="AE28" s="6">
        <f t="shared" si="16"/>
        <v>0</v>
      </c>
      <c r="AF28" s="5"/>
      <c r="AG28" s="6"/>
      <c r="AH28" s="7"/>
      <c r="AI28" s="6"/>
      <c r="AJ28" s="6"/>
      <c r="AL28" s="13"/>
      <c r="AM28" s="13"/>
      <c r="AW28" s="46"/>
    </row>
    <row r="29" spans="1:49" ht="19.899999999999999" customHeight="1" x14ac:dyDescent="0.25">
      <c r="A29" s="40"/>
      <c r="B29" s="64" t="s">
        <v>34</v>
      </c>
      <c r="C29" s="5">
        <v>0</v>
      </c>
      <c r="D29" s="5"/>
      <c r="E29" s="5">
        <v>0</v>
      </c>
      <c r="F29" s="5">
        <v>0</v>
      </c>
      <c r="G29" s="6">
        <f>H29+I29+J29</f>
        <v>0</v>
      </c>
      <c r="H29" s="6"/>
      <c r="I29" s="6"/>
      <c r="J29" s="6"/>
      <c r="K29" s="6"/>
      <c r="L29" s="5"/>
      <c r="M29" s="5"/>
      <c r="N29" s="5"/>
      <c r="O29" s="6">
        <f t="shared" si="13"/>
        <v>0</v>
      </c>
      <c r="P29" s="5">
        <v>0</v>
      </c>
      <c r="Q29" s="5">
        <v>0</v>
      </c>
      <c r="R29" s="5">
        <v>0</v>
      </c>
      <c r="S29" s="6">
        <v>0</v>
      </c>
      <c r="T29" s="5"/>
      <c r="U29" s="5"/>
      <c r="V29" s="5"/>
      <c r="W29" s="6">
        <v>0</v>
      </c>
      <c r="X29" s="5"/>
      <c r="Y29" s="5"/>
      <c r="Z29" s="5"/>
      <c r="AA29" s="12">
        <f t="shared" si="14"/>
        <v>0</v>
      </c>
      <c r="AB29" s="5">
        <f t="shared" si="15"/>
        <v>0</v>
      </c>
      <c r="AC29" s="6">
        <f t="shared" si="15"/>
        <v>0</v>
      </c>
      <c r="AD29" s="7">
        <f t="shared" si="15"/>
        <v>0</v>
      </c>
      <c r="AE29" s="6">
        <f t="shared" si="16"/>
        <v>0</v>
      </c>
      <c r="AF29" s="5"/>
      <c r="AG29" s="6"/>
      <c r="AH29" s="7"/>
      <c r="AI29" s="6"/>
      <c r="AJ29" s="6"/>
      <c r="AL29" s="13"/>
      <c r="AM29" s="13"/>
      <c r="AW29" s="46"/>
    </row>
    <row r="30" spans="1:49" ht="19.899999999999999" customHeight="1" x14ac:dyDescent="0.25">
      <c r="A30" s="40"/>
      <c r="B30" s="64" t="s">
        <v>35</v>
      </c>
      <c r="C30" s="5">
        <v>374.0616</v>
      </c>
      <c r="D30" s="5">
        <v>82.517200000000003</v>
      </c>
      <c r="E30" s="5">
        <v>82.517200000000003</v>
      </c>
      <c r="F30" s="5">
        <v>82.517200000000003</v>
      </c>
      <c r="G30" s="6">
        <f t="shared" ref="G30" si="21">H30+I30+J30</f>
        <v>0</v>
      </c>
      <c r="H30" s="6"/>
      <c r="I30" s="6"/>
      <c r="J30" s="6"/>
      <c r="K30" s="6"/>
      <c r="L30" s="5"/>
      <c r="M30" s="5"/>
      <c r="N30" s="5"/>
      <c r="O30" s="6">
        <f t="shared" si="13"/>
        <v>81.896000000000001</v>
      </c>
      <c r="P30" s="5">
        <v>0</v>
      </c>
      <c r="Q30" s="5">
        <v>81.896000000000001</v>
      </c>
      <c r="R30" s="5">
        <v>0</v>
      </c>
      <c r="S30" s="6">
        <f>SUM(T30:V30)</f>
        <v>0</v>
      </c>
      <c r="T30" s="5">
        <f>SUM(T26)-SUM(T27:T29)</f>
        <v>0</v>
      </c>
      <c r="U30" s="5">
        <f>SUM(U26)-SUM(U27:U29)</f>
        <v>0</v>
      </c>
      <c r="V30" s="5">
        <f>SUM(V26)-SUM(V27:V29)</f>
        <v>0</v>
      </c>
      <c r="W30" s="6">
        <f>SUM(X30:Z30)</f>
        <v>0</v>
      </c>
      <c r="X30" s="5">
        <f>SUM(X26)-SUM(X27:X29)</f>
        <v>0</v>
      </c>
      <c r="Y30" s="5">
        <f>SUM(Y26)-SUM(Y27:Y29)</f>
        <v>0</v>
      </c>
      <c r="Z30" s="5">
        <f>SUM(Z26)-SUM(Z27:Z29)</f>
        <v>0</v>
      </c>
      <c r="AA30" s="12">
        <f t="shared" si="14"/>
        <v>0</v>
      </c>
      <c r="AB30" s="5">
        <f t="shared" si="15"/>
        <v>0</v>
      </c>
      <c r="AC30" s="6">
        <f t="shared" si="15"/>
        <v>0</v>
      </c>
      <c r="AD30" s="7">
        <f t="shared" si="15"/>
        <v>0</v>
      </c>
      <c r="AE30" s="6">
        <f t="shared" si="16"/>
        <v>0</v>
      </c>
      <c r="AF30" s="5"/>
      <c r="AG30" s="6"/>
      <c r="AH30" s="7"/>
      <c r="AI30" s="6"/>
      <c r="AJ30" s="6"/>
      <c r="AL30" s="13"/>
      <c r="AM30" s="13"/>
      <c r="AW30" s="46"/>
    </row>
    <row r="31" spans="1:49" ht="112.5" customHeight="1" x14ac:dyDescent="0.25">
      <c r="A31" s="40">
        <v>4</v>
      </c>
      <c r="B31" s="61" t="s">
        <v>36</v>
      </c>
      <c r="C31" s="62">
        <v>11110.260910000001</v>
      </c>
      <c r="D31" s="62">
        <f>SUM(D32:D35)</f>
        <v>1416.0098499999999</v>
      </c>
      <c r="E31" s="62">
        <v>11110.260910000001</v>
      </c>
      <c r="F31" s="62">
        <v>11110.260910000001</v>
      </c>
      <c r="G31" s="63">
        <f t="shared" si="11"/>
        <v>0</v>
      </c>
      <c r="H31" s="63"/>
      <c r="I31" s="63"/>
      <c r="J31" s="63"/>
      <c r="K31" s="63">
        <f t="shared" si="12"/>
        <v>0</v>
      </c>
      <c r="L31" s="63"/>
      <c r="M31" s="63"/>
      <c r="N31" s="63"/>
      <c r="O31" s="63">
        <f t="shared" si="13"/>
        <v>0.40000000000009095</v>
      </c>
      <c r="P31" s="43">
        <v>0</v>
      </c>
      <c r="Q31" s="43">
        <v>0.40000000000009095</v>
      </c>
      <c r="R31" s="43">
        <v>0</v>
      </c>
      <c r="S31" s="6">
        <f>SUM(T31,U31,V31)</f>
        <v>0</v>
      </c>
      <c r="T31" s="5" t="s">
        <v>185</v>
      </c>
      <c r="U31" s="5" t="s">
        <v>185</v>
      </c>
      <c r="V31" s="5" t="s">
        <v>185</v>
      </c>
      <c r="W31" s="63">
        <f>SUM(X31,Y31,Z31)</f>
        <v>0</v>
      </c>
      <c r="X31" s="43" t="s">
        <v>185</v>
      </c>
      <c r="Y31" s="43" t="s">
        <v>185</v>
      </c>
      <c r="Z31" s="43" t="s">
        <v>185</v>
      </c>
      <c r="AA31" s="12">
        <f t="shared" si="14"/>
        <v>0</v>
      </c>
      <c r="AB31" s="5">
        <f t="shared" si="15"/>
        <v>0</v>
      </c>
      <c r="AC31" s="6">
        <f t="shared" si="15"/>
        <v>0</v>
      </c>
      <c r="AD31" s="7">
        <f t="shared" si="15"/>
        <v>0</v>
      </c>
      <c r="AE31" s="63">
        <f t="shared" si="16"/>
        <v>0</v>
      </c>
      <c r="AF31" s="43"/>
      <c r="AG31" s="63"/>
      <c r="AH31" s="44"/>
      <c r="AI31" s="63">
        <v>4.51</v>
      </c>
      <c r="AJ31" s="63"/>
      <c r="AL31" s="13"/>
      <c r="AM31" s="13"/>
      <c r="AW31" s="46"/>
    </row>
    <row r="32" spans="1:49" ht="19.899999999999999" customHeight="1" x14ac:dyDescent="0.25">
      <c r="A32" s="40"/>
      <c r="B32" s="64" t="s">
        <v>32</v>
      </c>
      <c r="C32" s="5">
        <v>1176</v>
      </c>
      <c r="D32" s="5">
        <f>C32</f>
        <v>1176</v>
      </c>
      <c r="E32" s="5">
        <v>1176</v>
      </c>
      <c r="F32" s="5">
        <v>1176</v>
      </c>
      <c r="G32" s="6">
        <f>H32+I32+J32</f>
        <v>0</v>
      </c>
      <c r="H32" s="6"/>
      <c r="I32" s="6"/>
      <c r="J32" s="6"/>
      <c r="K32" s="6"/>
      <c r="L32" s="5"/>
      <c r="M32" s="5"/>
      <c r="N32" s="5"/>
      <c r="O32" s="6">
        <f t="shared" si="13"/>
        <v>0</v>
      </c>
      <c r="P32" s="5">
        <v>0</v>
      </c>
      <c r="Q32" s="5">
        <v>0</v>
      </c>
      <c r="R32" s="5">
        <v>0</v>
      </c>
      <c r="S32" s="6">
        <v>0</v>
      </c>
      <c r="T32" s="5" t="s">
        <v>185</v>
      </c>
      <c r="U32" s="5" t="s">
        <v>185</v>
      </c>
      <c r="V32" s="5" t="s">
        <v>185</v>
      </c>
      <c r="W32" s="6">
        <v>0</v>
      </c>
      <c r="X32" s="5" t="s">
        <v>185</v>
      </c>
      <c r="Y32" s="5" t="s">
        <v>185</v>
      </c>
      <c r="Z32" s="5" t="s">
        <v>185</v>
      </c>
      <c r="AA32" s="12">
        <f t="shared" si="14"/>
        <v>0</v>
      </c>
      <c r="AB32" s="5">
        <f t="shared" si="15"/>
        <v>0</v>
      </c>
      <c r="AC32" s="6">
        <f t="shared" si="15"/>
        <v>0</v>
      </c>
      <c r="AD32" s="7">
        <f t="shared" si="15"/>
        <v>0</v>
      </c>
      <c r="AE32" s="6">
        <f t="shared" si="16"/>
        <v>0</v>
      </c>
      <c r="AF32" s="5"/>
      <c r="AG32" s="6"/>
      <c r="AH32" s="7"/>
      <c r="AI32" s="6"/>
      <c r="AJ32" s="6"/>
      <c r="AL32" s="13"/>
      <c r="AM32" s="13"/>
      <c r="AW32" s="46"/>
    </row>
    <row r="33" spans="1:49" ht="19.899999999999999" customHeight="1" x14ac:dyDescent="0.25">
      <c r="A33" s="40"/>
      <c r="B33" s="64" t="s">
        <v>33</v>
      </c>
      <c r="C33" s="5">
        <v>9429.8978399999996</v>
      </c>
      <c r="D33" s="5"/>
      <c r="E33" s="5">
        <v>9429.8978399999996</v>
      </c>
      <c r="F33" s="5">
        <v>9429.8978399999996</v>
      </c>
      <c r="G33" s="6">
        <f t="shared" ref="G33" si="22">H33+I33+J33</f>
        <v>0</v>
      </c>
      <c r="H33" s="6"/>
      <c r="I33" s="6"/>
      <c r="J33" s="6"/>
      <c r="K33" s="6"/>
      <c r="L33" s="5"/>
      <c r="M33" s="5"/>
      <c r="N33" s="5"/>
      <c r="O33" s="6">
        <f t="shared" si="13"/>
        <v>0</v>
      </c>
      <c r="P33" s="5">
        <v>0</v>
      </c>
      <c r="Q33" s="5">
        <v>0</v>
      </c>
      <c r="R33" s="5">
        <v>0</v>
      </c>
      <c r="S33" s="6">
        <v>0</v>
      </c>
      <c r="T33" s="5" t="s">
        <v>185</v>
      </c>
      <c r="U33" s="5" t="s">
        <v>185</v>
      </c>
      <c r="V33" s="5" t="s">
        <v>185</v>
      </c>
      <c r="W33" s="6">
        <v>0</v>
      </c>
      <c r="X33" s="5" t="s">
        <v>185</v>
      </c>
      <c r="Y33" s="5" t="s">
        <v>185</v>
      </c>
      <c r="Z33" s="5" t="s">
        <v>185</v>
      </c>
      <c r="AA33" s="12">
        <f t="shared" si="14"/>
        <v>0</v>
      </c>
      <c r="AB33" s="5">
        <f t="shared" si="15"/>
        <v>0</v>
      </c>
      <c r="AC33" s="6">
        <f t="shared" si="15"/>
        <v>0</v>
      </c>
      <c r="AD33" s="7">
        <f t="shared" si="15"/>
        <v>0</v>
      </c>
      <c r="AE33" s="6">
        <f t="shared" si="16"/>
        <v>0</v>
      </c>
      <c r="AF33" s="5"/>
      <c r="AG33" s="6"/>
      <c r="AH33" s="7"/>
      <c r="AI33" s="6"/>
      <c r="AJ33" s="6"/>
      <c r="AL33" s="13"/>
      <c r="AM33" s="13"/>
      <c r="AW33" s="46"/>
    </row>
    <row r="34" spans="1:49" ht="19.899999999999999" customHeight="1" x14ac:dyDescent="0.25">
      <c r="A34" s="40"/>
      <c r="B34" s="64" t="s">
        <v>34</v>
      </c>
      <c r="C34" s="5">
        <v>0</v>
      </c>
      <c r="D34" s="5"/>
      <c r="E34" s="5">
        <v>0</v>
      </c>
      <c r="F34" s="5">
        <v>0</v>
      </c>
      <c r="G34" s="6">
        <f>H34+I34+J34</f>
        <v>0</v>
      </c>
      <c r="H34" s="6"/>
      <c r="I34" s="6"/>
      <c r="J34" s="6"/>
      <c r="K34" s="6"/>
      <c r="L34" s="5"/>
      <c r="M34" s="5"/>
      <c r="N34" s="5"/>
      <c r="O34" s="6">
        <f t="shared" si="13"/>
        <v>0</v>
      </c>
      <c r="P34" s="5">
        <v>0</v>
      </c>
      <c r="Q34" s="5">
        <v>0</v>
      </c>
      <c r="R34" s="5">
        <v>0</v>
      </c>
      <c r="S34" s="6">
        <v>0</v>
      </c>
      <c r="T34" s="5" t="s">
        <v>185</v>
      </c>
      <c r="U34" s="5" t="s">
        <v>185</v>
      </c>
      <c r="V34" s="5" t="s">
        <v>185</v>
      </c>
      <c r="W34" s="6">
        <v>0</v>
      </c>
      <c r="X34" s="5"/>
      <c r="Y34" s="5"/>
      <c r="Z34" s="5"/>
      <c r="AA34" s="12">
        <f t="shared" si="14"/>
        <v>0</v>
      </c>
      <c r="AB34" s="5">
        <f t="shared" si="15"/>
        <v>0</v>
      </c>
      <c r="AC34" s="6">
        <f t="shared" si="15"/>
        <v>0</v>
      </c>
      <c r="AD34" s="7">
        <f t="shared" si="15"/>
        <v>0</v>
      </c>
      <c r="AE34" s="6">
        <f t="shared" si="16"/>
        <v>0</v>
      </c>
      <c r="AF34" s="5"/>
      <c r="AG34" s="6"/>
      <c r="AH34" s="7"/>
      <c r="AI34" s="6"/>
      <c r="AJ34" s="6"/>
      <c r="AL34" s="13"/>
      <c r="AM34" s="13"/>
      <c r="AW34" s="46"/>
    </row>
    <row r="35" spans="1:49" ht="19.899999999999999" customHeight="1" x14ac:dyDescent="0.25">
      <c r="A35" s="40"/>
      <c r="B35" s="64" t="s">
        <v>35</v>
      </c>
      <c r="C35" s="5">
        <v>504.36306999999999</v>
      </c>
      <c r="D35" s="5">
        <v>240.00985</v>
      </c>
      <c r="E35" s="5">
        <v>504.36306999999999</v>
      </c>
      <c r="F35" s="5">
        <v>504.36306999999999</v>
      </c>
      <c r="G35" s="6">
        <f t="shared" ref="G35" si="23">H35+I35+J35</f>
        <v>0</v>
      </c>
      <c r="H35" s="6"/>
      <c r="I35" s="6"/>
      <c r="J35" s="6"/>
      <c r="K35" s="6"/>
      <c r="L35" s="5"/>
      <c r="M35" s="5"/>
      <c r="N35" s="5"/>
      <c r="O35" s="6">
        <f t="shared" si="13"/>
        <v>0.40000000000009095</v>
      </c>
      <c r="P35" s="5">
        <v>0</v>
      </c>
      <c r="Q35" s="5">
        <v>0.40000000000009095</v>
      </c>
      <c r="R35" s="5">
        <v>0</v>
      </c>
      <c r="S35" s="6">
        <f>SUM(T35:V35)</f>
        <v>0</v>
      </c>
      <c r="T35" s="5">
        <f>SUM(T31)-SUM(T32:T34)</f>
        <v>0</v>
      </c>
      <c r="U35" s="5">
        <f>SUM(U31)-SUM(U32:U34)</f>
        <v>0</v>
      </c>
      <c r="V35" s="5">
        <f>SUM(V31)-SUM(V32:V34)</f>
        <v>0</v>
      </c>
      <c r="W35" s="6">
        <f>SUM(X35:Z35)</f>
        <v>0</v>
      </c>
      <c r="X35" s="5">
        <f>SUM(X31)-SUM(X32:X34)</f>
        <v>0</v>
      </c>
      <c r="Y35" s="5">
        <f>SUM(Y31)-SUM(Y32:Y34)</f>
        <v>0</v>
      </c>
      <c r="Z35" s="5">
        <f>SUM(Z31)-SUM(Z32:Z34)</f>
        <v>0</v>
      </c>
      <c r="AA35" s="12">
        <f t="shared" si="14"/>
        <v>0</v>
      </c>
      <c r="AB35" s="5">
        <f t="shared" si="15"/>
        <v>0</v>
      </c>
      <c r="AC35" s="6">
        <f t="shared" si="15"/>
        <v>0</v>
      </c>
      <c r="AD35" s="7">
        <f t="shared" si="15"/>
        <v>0</v>
      </c>
      <c r="AE35" s="6">
        <f t="shared" si="16"/>
        <v>0</v>
      </c>
      <c r="AF35" s="5"/>
      <c r="AG35" s="6"/>
      <c r="AH35" s="7"/>
      <c r="AI35" s="6"/>
      <c r="AJ35" s="6"/>
      <c r="AL35" s="13"/>
      <c r="AM35" s="13"/>
      <c r="AW35" s="46"/>
    </row>
    <row r="36" spans="1:49" ht="84.75" customHeight="1" x14ac:dyDescent="0.25">
      <c r="A36" s="40">
        <v>5</v>
      </c>
      <c r="B36" s="61" t="s">
        <v>232</v>
      </c>
      <c r="C36" s="62">
        <v>7265.4400099999984</v>
      </c>
      <c r="D36" s="62">
        <f>SUM(D37:D40)</f>
        <v>2620.5668900000001</v>
      </c>
      <c r="E36" s="62">
        <v>2620.5668900000001</v>
      </c>
      <c r="F36" s="62">
        <v>2620.5668900000001</v>
      </c>
      <c r="G36" s="63">
        <f t="shared" si="11"/>
        <v>0</v>
      </c>
      <c r="H36" s="63"/>
      <c r="I36" s="63"/>
      <c r="J36" s="63"/>
      <c r="K36" s="63">
        <f t="shared" si="12"/>
        <v>0</v>
      </c>
      <c r="L36" s="63"/>
      <c r="M36" s="63"/>
      <c r="N36" s="63"/>
      <c r="O36" s="63">
        <f t="shared" si="13"/>
        <v>4568</v>
      </c>
      <c r="P36" s="43">
        <v>0</v>
      </c>
      <c r="Q36" s="43">
        <v>4568</v>
      </c>
      <c r="R36" s="43">
        <v>0</v>
      </c>
      <c r="S36" s="6">
        <f>SUM(T36,U36,V36)</f>
        <v>4562.857</v>
      </c>
      <c r="T36" s="5" t="s">
        <v>185</v>
      </c>
      <c r="U36" s="5">
        <v>4562.857</v>
      </c>
      <c r="V36" s="5" t="s">
        <v>185</v>
      </c>
      <c r="W36" s="63">
        <f>SUM(X36,Y36,Z36)</f>
        <v>4562.8570020000006</v>
      </c>
      <c r="X36" s="43" t="s">
        <v>185</v>
      </c>
      <c r="Y36" s="43">
        <v>4562.8570020000006</v>
      </c>
      <c r="Z36" s="43" t="s">
        <v>185</v>
      </c>
      <c r="AA36" s="12">
        <f t="shared" si="14"/>
        <v>2.0000006770715117E-6</v>
      </c>
      <c r="AB36" s="5">
        <f t="shared" si="15"/>
        <v>0</v>
      </c>
      <c r="AC36" s="6">
        <f t="shared" si="15"/>
        <v>2.0000006770715117E-6</v>
      </c>
      <c r="AD36" s="7">
        <f t="shared" si="15"/>
        <v>0</v>
      </c>
      <c r="AE36" s="63">
        <f t="shared" si="16"/>
        <v>0</v>
      </c>
      <c r="AF36" s="43"/>
      <c r="AG36" s="63"/>
      <c r="AH36" s="44"/>
      <c r="AI36" s="63">
        <v>8.58</v>
      </c>
      <c r="AJ36" s="63">
        <v>8.1</v>
      </c>
      <c r="AL36" s="13"/>
      <c r="AM36" s="13"/>
      <c r="AW36" s="46"/>
    </row>
    <row r="37" spans="1:49" ht="19.899999999999999" customHeight="1" x14ac:dyDescent="0.25">
      <c r="A37" s="40"/>
      <c r="B37" s="64" t="s">
        <v>32</v>
      </c>
      <c r="C37" s="5">
        <v>2523.7069999999999</v>
      </c>
      <c r="D37" s="5">
        <f>C37</f>
        <v>2523.7069999999999</v>
      </c>
      <c r="E37" s="5">
        <v>2523.7069999999999</v>
      </c>
      <c r="F37" s="5">
        <v>2523.7069999999999</v>
      </c>
      <c r="G37" s="6">
        <f>H37+I37+J37</f>
        <v>0</v>
      </c>
      <c r="H37" s="6"/>
      <c r="I37" s="6"/>
      <c r="J37" s="6"/>
      <c r="K37" s="6"/>
      <c r="L37" s="5"/>
      <c r="M37" s="5"/>
      <c r="N37" s="5"/>
      <c r="O37" s="6">
        <f t="shared" si="13"/>
        <v>0</v>
      </c>
      <c r="P37" s="5">
        <v>0</v>
      </c>
      <c r="Q37" s="5">
        <v>0</v>
      </c>
      <c r="R37" s="5">
        <v>0</v>
      </c>
      <c r="S37" s="6">
        <v>0</v>
      </c>
      <c r="T37" s="5" t="s">
        <v>185</v>
      </c>
      <c r="U37" s="5" t="s">
        <v>185</v>
      </c>
      <c r="V37" s="5" t="s">
        <v>185</v>
      </c>
      <c r="W37" s="6">
        <v>0</v>
      </c>
      <c r="X37" s="5" t="s">
        <v>185</v>
      </c>
      <c r="Y37" s="5" t="s">
        <v>185</v>
      </c>
      <c r="Z37" s="5" t="s">
        <v>185</v>
      </c>
      <c r="AA37" s="12">
        <f t="shared" si="14"/>
        <v>0</v>
      </c>
      <c r="AB37" s="5">
        <f t="shared" si="15"/>
        <v>0</v>
      </c>
      <c r="AC37" s="6">
        <f t="shared" si="15"/>
        <v>0</v>
      </c>
      <c r="AD37" s="7">
        <f t="shared" si="15"/>
        <v>0</v>
      </c>
      <c r="AE37" s="6">
        <f t="shared" si="16"/>
        <v>0</v>
      </c>
      <c r="AF37" s="5"/>
      <c r="AG37" s="6"/>
      <c r="AH37" s="7"/>
      <c r="AI37" s="6"/>
      <c r="AJ37" s="6"/>
      <c r="AL37" s="13"/>
      <c r="AM37" s="13"/>
      <c r="AW37" s="46"/>
    </row>
    <row r="38" spans="1:49" ht="19.899999999999999" customHeight="1" x14ac:dyDescent="0.25">
      <c r="A38" s="40"/>
      <c r="B38" s="64" t="s">
        <v>33</v>
      </c>
      <c r="C38" s="5">
        <v>4427.0649999999996</v>
      </c>
      <c r="D38" s="5"/>
      <c r="E38" s="5">
        <v>0</v>
      </c>
      <c r="F38" s="5">
        <v>0</v>
      </c>
      <c r="G38" s="6">
        <f t="shared" ref="G38" si="24">H38+I38+J38</f>
        <v>0</v>
      </c>
      <c r="H38" s="6"/>
      <c r="I38" s="6"/>
      <c r="J38" s="6"/>
      <c r="K38" s="6"/>
      <c r="L38" s="5"/>
      <c r="M38" s="5"/>
      <c r="N38" s="5"/>
      <c r="O38" s="6">
        <f t="shared" si="13"/>
        <v>4427.0649999999996</v>
      </c>
      <c r="P38" s="5">
        <v>0</v>
      </c>
      <c r="Q38" s="5">
        <v>4427.0649999999996</v>
      </c>
      <c r="R38" s="5">
        <v>0</v>
      </c>
      <c r="S38" s="6">
        <v>4427.0650000000005</v>
      </c>
      <c r="T38" s="5" t="s">
        <v>185</v>
      </c>
      <c r="U38" s="5">
        <v>4427.0650000000005</v>
      </c>
      <c r="V38" s="5" t="s">
        <v>185</v>
      </c>
      <c r="W38" s="6">
        <v>4427.0650000000005</v>
      </c>
      <c r="X38" s="5" t="s">
        <v>185</v>
      </c>
      <c r="Y38" s="5">
        <v>4427.0650000000005</v>
      </c>
      <c r="Z38" s="5" t="s">
        <v>185</v>
      </c>
      <c r="AA38" s="12">
        <f t="shared" si="14"/>
        <v>0</v>
      </c>
      <c r="AB38" s="5">
        <f t="shared" si="15"/>
        <v>0</v>
      </c>
      <c r="AC38" s="6">
        <f t="shared" si="15"/>
        <v>0</v>
      </c>
      <c r="AD38" s="7">
        <f t="shared" si="15"/>
        <v>0</v>
      </c>
      <c r="AE38" s="6">
        <f t="shared" si="16"/>
        <v>0</v>
      </c>
      <c r="AF38" s="5"/>
      <c r="AG38" s="6"/>
      <c r="AH38" s="7"/>
      <c r="AI38" s="6"/>
      <c r="AJ38" s="6"/>
      <c r="AL38" s="13"/>
      <c r="AM38" s="13"/>
      <c r="AW38" s="46"/>
    </row>
    <row r="39" spans="1:49" ht="19.899999999999999" customHeight="1" x14ac:dyDescent="0.25">
      <c r="A39" s="40"/>
      <c r="B39" s="64" t="s">
        <v>34</v>
      </c>
      <c r="C39" s="5">
        <v>0</v>
      </c>
      <c r="D39" s="5"/>
      <c r="E39" s="5">
        <v>0</v>
      </c>
      <c r="F39" s="5">
        <v>0</v>
      </c>
      <c r="G39" s="6">
        <f>H39+I39+J39</f>
        <v>0</v>
      </c>
      <c r="H39" s="6"/>
      <c r="I39" s="6"/>
      <c r="J39" s="6"/>
      <c r="K39" s="6"/>
      <c r="L39" s="5"/>
      <c r="M39" s="5"/>
      <c r="N39" s="5"/>
      <c r="O39" s="6">
        <f t="shared" si="13"/>
        <v>0</v>
      </c>
      <c r="P39" s="5">
        <v>0</v>
      </c>
      <c r="Q39" s="5">
        <v>0</v>
      </c>
      <c r="R39" s="5">
        <v>0</v>
      </c>
      <c r="S39" s="6">
        <v>0</v>
      </c>
      <c r="T39" s="5"/>
      <c r="U39" s="5"/>
      <c r="V39" s="5"/>
      <c r="W39" s="6">
        <v>0</v>
      </c>
      <c r="X39" s="5"/>
      <c r="Y39" s="5"/>
      <c r="Z39" s="5"/>
      <c r="AA39" s="12">
        <f t="shared" si="14"/>
        <v>0</v>
      </c>
      <c r="AB39" s="5">
        <f t="shared" si="15"/>
        <v>0</v>
      </c>
      <c r="AC39" s="6">
        <f t="shared" si="15"/>
        <v>0</v>
      </c>
      <c r="AD39" s="7">
        <f t="shared" si="15"/>
        <v>0</v>
      </c>
      <c r="AE39" s="6">
        <f t="shared" si="16"/>
        <v>0</v>
      </c>
      <c r="AF39" s="5"/>
      <c r="AG39" s="6"/>
      <c r="AH39" s="7"/>
      <c r="AI39" s="6"/>
      <c r="AJ39" s="6"/>
      <c r="AL39" s="13"/>
      <c r="AM39" s="13"/>
      <c r="AW39" s="46"/>
    </row>
    <row r="40" spans="1:49" ht="19.899999999999999" customHeight="1" x14ac:dyDescent="0.25">
      <c r="A40" s="40"/>
      <c r="B40" s="64" t="s">
        <v>35</v>
      </c>
      <c r="C40" s="5">
        <v>314.66800999999998</v>
      </c>
      <c r="D40" s="5">
        <v>96.859889999999993</v>
      </c>
      <c r="E40" s="5">
        <v>96.859889999999993</v>
      </c>
      <c r="F40" s="5">
        <v>96.859889999999993</v>
      </c>
      <c r="G40" s="6">
        <f t="shared" ref="G40" si="25">H40+I40+J40</f>
        <v>0</v>
      </c>
      <c r="H40" s="6"/>
      <c r="I40" s="6"/>
      <c r="J40" s="6"/>
      <c r="K40" s="6"/>
      <c r="L40" s="5"/>
      <c r="M40" s="5"/>
      <c r="N40" s="5"/>
      <c r="O40" s="6">
        <f t="shared" si="13"/>
        <v>140.93500000000046</v>
      </c>
      <c r="P40" s="5">
        <v>0</v>
      </c>
      <c r="Q40" s="5">
        <v>140.93500000000046</v>
      </c>
      <c r="R40" s="5">
        <v>0</v>
      </c>
      <c r="S40" s="6">
        <f>SUM(T40:V40)</f>
        <v>135.79199999999946</v>
      </c>
      <c r="T40" s="5">
        <f>SUM(T36)-SUM(T37:T39)</f>
        <v>0</v>
      </c>
      <c r="U40" s="5">
        <f>SUM(U36)-SUM(U37:U39)</f>
        <v>135.79199999999946</v>
      </c>
      <c r="V40" s="5">
        <f>SUM(V36)-SUM(V37:V39)</f>
        <v>0</v>
      </c>
      <c r="W40" s="6">
        <f>SUM(X40:Z40)</f>
        <v>135.79200200000014</v>
      </c>
      <c r="X40" s="5">
        <f>SUM(X36)-SUM(X37:X39)</f>
        <v>0</v>
      </c>
      <c r="Y40" s="5">
        <f>SUM(Y36)-SUM(Y37:Y39)</f>
        <v>135.79200200000014</v>
      </c>
      <c r="Z40" s="5">
        <f>SUM(Z36)-SUM(Z37:Z39)</f>
        <v>0</v>
      </c>
      <c r="AA40" s="12">
        <f t="shared" si="14"/>
        <v>2.0000006770715117E-6</v>
      </c>
      <c r="AB40" s="5">
        <f t="shared" si="15"/>
        <v>0</v>
      </c>
      <c r="AC40" s="6">
        <f t="shared" si="15"/>
        <v>2.0000006770715117E-6</v>
      </c>
      <c r="AD40" s="7">
        <f t="shared" si="15"/>
        <v>0</v>
      </c>
      <c r="AE40" s="6">
        <f t="shared" si="16"/>
        <v>0</v>
      </c>
      <c r="AF40" s="5"/>
      <c r="AG40" s="6"/>
      <c r="AH40" s="7"/>
      <c r="AI40" s="6"/>
      <c r="AJ40" s="6"/>
      <c r="AL40" s="13"/>
      <c r="AM40" s="13"/>
      <c r="AW40" s="46"/>
    </row>
    <row r="41" spans="1:49" ht="99" customHeight="1" x14ac:dyDescent="0.25">
      <c r="A41" s="40">
        <v>6</v>
      </c>
      <c r="B41" s="61" t="s">
        <v>37</v>
      </c>
      <c r="C41" s="62">
        <v>7293.4483100000016</v>
      </c>
      <c r="D41" s="62">
        <f>SUM(D42:D45)</f>
        <v>2389.4120899999998</v>
      </c>
      <c r="E41" s="62">
        <v>7090.42209</v>
      </c>
      <c r="F41" s="62">
        <v>7090.42209</v>
      </c>
      <c r="G41" s="63">
        <f t="shared" si="11"/>
        <v>0</v>
      </c>
      <c r="H41" s="63"/>
      <c r="I41" s="63"/>
      <c r="J41" s="63"/>
      <c r="K41" s="63">
        <f t="shared" si="12"/>
        <v>0</v>
      </c>
      <c r="L41" s="63"/>
      <c r="M41" s="63"/>
      <c r="N41" s="63"/>
      <c r="O41" s="63">
        <f t="shared" si="13"/>
        <v>211.10000000000002</v>
      </c>
      <c r="P41" s="43">
        <v>0</v>
      </c>
      <c r="Q41" s="43">
        <v>211.10000000000002</v>
      </c>
      <c r="R41" s="43">
        <v>0</v>
      </c>
      <c r="S41" s="6">
        <f>SUM(T41,U41,V41)</f>
        <v>203.02622000000002</v>
      </c>
      <c r="T41" s="5" t="s">
        <v>185</v>
      </c>
      <c r="U41" s="5">
        <v>203.02622000000002</v>
      </c>
      <c r="V41" s="5" t="s">
        <v>185</v>
      </c>
      <c r="W41" s="63">
        <f>SUM(X41,Y41,Z41)</f>
        <v>203.02622000000002</v>
      </c>
      <c r="X41" s="43" t="s">
        <v>185</v>
      </c>
      <c r="Y41" s="43">
        <v>203.02622000000002</v>
      </c>
      <c r="Z41" s="43" t="s">
        <v>185</v>
      </c>
      <c r="AA41" s="12">
        <f t="shared" si="14"/>
        <v>0</v>
      </c>
      <c r="AB41" s="5">
        <f t="shared" si="15"/>
        <v>0</v>
      </c>
      <c r="AC41" s="6">
        <f t="shared" si="15"/>
        <v>0</v>
      </c>
      <c r="AD41" s="7">
        <f t="shared" si="15"/>
        <v>0</v>
      </c>
      <c r="AE41" s="63">
        <f t="shared" si="16"/>
        <v>0</v>
      </c>
      <c r="AF41" s="43"/>
      <c r="AG41" s="63"/>
      <c r="AH41" s="44"/>
      <c r="AI41" s="63">
        <v>7.82</v>
      </c>
      <c r="AJ41" s="63">
        <v>7.8630000000000004</v>
      </c>
      <c r="AL41" s="13"/>
      <c r="AM41" s="13"/>
      <c r="AW41" s="46"/>
    </row>
    <row r="42" spans="1:49" ht="19.899999999999999" customHeight="1" x14ac:dyDescent="0.25">
      <c r="A42" s="40"/>
      <c r="B42" s="64" t="s">
        <v>32</v>
      </c>
      <c r="C42" s="5">
        <v>2301.096</v>
      </c>
      <c r="D42" s="5">
        <f>C42</f>
        <v>2301.096</v>
      </c>
      <c r="E42" s="5">
        <v>2301.096</v>
      </c>
      <c r="F42" s="5">
        <v>2301.096</v>
      </c>
      <c r="G42" s="6">
        <f>H42+I42+J42</f>
        <v>0</v>
      </c>
      <c r="H42" s="6"/>
      <c r="I42" s="6"/>
      <c r="J42" s="6"/>
      <c r="K42" s="6"/>
      <c r="L42" s="5"/>
      <c r="M42" s="5"/>
      <c r="N42" s="5"/>
      <c r="O42" s="6">
        <f t="shared" si="13"/>
        <v>0</v>
      </c>
      <c r="P42" s="5">
        <v>0</v>
      </c>
      <c r="Q42" s="5">
        <v>0</v>
      </c>
      <c r="R42" s="5">
        <v>0</v>
      </c>
      <c r="S42" s="6">
        <v>0</v>
      </c>
      <c r="T42" s="5" t="s">
        <v>185</v>
      </c>
      <c r="U42" s="5" t="s">
        <v>185</v>
      </c>
      <c r="V42" s="5" t="s">
        <v>185</v>
      </c>
      <c r="W42" s="6">
        <v>0</v>
      </c>
      <c r="X42" s="5" t="s">
        <v>185</v>
      </c>
      <c r="Y42" s="5" t="s">
        <v>185</v>
      </c>
      <c r="Z42" s="5" t="s">
        <v>185</v>
      </c>
      <c r="AA42" s="12">
        <f t="shared" si="14"/>
        <v>0</v>
      </c>
      <c r="AB42" s="5">
        <f t="shared" si="15"/>
        <v>0</v>
      </c>
      <c r="AC42" s="6">
        <f t="shared" si="15"/>
        <v>0</v>
      </c>
      <c r="AD42" s="7">
        <f t="shared" si="15"/>
        <v>0</v>
      </c>
      <c r="AE42" s="6">
        <f t="shared" si="16"/>
        <v>0</v>
      </c>
      <c r="AF42" s="5"/>
      <c r="AG42" s="6"/>
      <c r="AH42" s="7"/>
      <c r="AI42" s="6"/>
      <c r="AJ42" s="6"/>
      <c r="AL42" s="13"/>
      <c r="AM42" s="13"/>
      <c r="AW42" s="46"/>
    </row>
    <row r="43" spans="1:49" ht="19.899999999999999" customHeight="1" x14ac:dyDescent="0.25">
      <c r="A43" s="40"/>
      <c r="B43" s="64" t="s">
        <v>33</v>
      </c>
      <c r="C43" s="5">
        <v>4682.4260000000004</v>
      </c>
      <c r="D43" s="5"/>
      <c r="E43" s="5">
        <v>4520.5720000000001</v>
      </c>
      <c r="F43" s="5">
        <v>4520.5720000000001</v>
      </c>
      <c r="G43" s="6">
        <f t="shared" ref="G43" si="26">H43+I43+J43</f>
        <v>0</v>
      </c>
      <c r="H43" s="6"/>
      <c r="I43" s="6"/>
      <c r="J43" s="6"/>
      <c r="K43" s="6"/>
      <c r="L43" s="5"/>
      <c r="M43" s="5"/>
      <c r="N43" s="5"/>
      <c r="O43" s="6">
        <f t="shared" si="13"/>
        <v>161.85400000000001</v>
      </c>
      <c r="P43" s="5">
        <v>0</v>
      </c>
      <c r="Q43" s="5">
        <v>161.85400000000001</v>
      </c>
      <c r="R43" s="5">
        <v>0</v>
      </c>
      <c r="S43" s="6">
        <v>161.85400000000001</v>
      </c>
      <c r="T43" s="5" t="s">
        <v>185</v>
      </c>
      <c r="U43" s="5">
        <v>161.85400000000001</v>
      </c>
      <c r="V43" s="5" t="s">
        <v>185</v>
      </c>
      <c r="W43" s="6">
        <v>161.85400000000001</v>
      </c>
      <c r="X43" s="5" t="s">
        <v>185</v>
      </c>
      <c r="Y43" s="5">
        <v>161.85400000000001</v>
      </c>
      <c r="Z43" s="5" t="s">
        <v>185</v>
      </c>
      <c r="AA43" s="12">
        <f t="shared" si="14"/>
        <v>0</v>
      </c>
      <c r="AB43" s="5">
        <f t="shared" si="15"/>
        <v>0</v>
      </c>
      <c r="AC43" s="6">
        <f t="shared" si="15"/>
        <v>0</v>
      </c>
      <c r="AD43" s="7">
        <f t="shared" si="15"/>
        <v>0</v>
      </c>
      <c r="AE43" s="6">
        <f t="shared" si="16"/>
        <v>0</v>
      </c>
      <c r="AF43" s="5"/>
      <c r="AG43" s="6"/>
      <c r="AH43" s="7"/>
      <c r="AI43" s="6"/>
      <c r="AJ43" s="6"/>
      <c r="AL43" s="13"/>
      <c r="AM43" s="13"/>
      <c r="AW43" s="46"/>
    </row>
    <row r="44" spans="1:49" ht="19.899999999999999" customHeight="1" x14ac:dyDescent="0.25">
      <c r="A44" s="40"/>
      <c r="B44" s="64" t="s">
        <v>34</v>
      </c>
      <c r="C44" s="5">
        <v>0</v>
      </c>
      <c r="D44" s="5"/>
      <c r="E44" s="5">
        <v>0</v>
      </c>
      <c r="F44" s="5">
        <v>0</v>
      </c>
      <c r="G44" s="6">
        <f>H44+I44+J44</f>
        <v>0</v>
      </c>
      <c r="H44" s="6"/>
      <c r="I44" s="6"/>
      <c r="J44" s="6"/>
      <c r="K44" s="6"/>
      <c r="L44" s="5"/>
      <c r="M44" s="5"/>
      <c r="N44" s="5"/>
      <c r="O44" s="6">
        <f t="shared" si="13"/>
        <v>0</v>
      </c>
      <c r="P44" s="5">
        <v>0</v>
      </c>
      <c r="Q44" s="5">
        <v>0</v>
      </c>
      <c r="R44" s="5">
        <v>0</v>
      </c>
      <c r="S44" s="6">
        <v>0</v>
      </c>
      <c r="T44" s="5"/>
      <c r="U44" s="5"/>
      <c r="V44" s="5"/>
      <c r="W44" s="6">
        <v>0</v>
      </c>
      <c r="X44" s="5"/>
      <c r="Y44" s="5"/>
      <c r="Z44" s="5"/>
      <c r="AA44" s="12">
        <f t="shared" si="14"/>
        <v>0</v>
      </c>
      <c r="AB44" s="5">
        <f t="shared" si="15"/>
        <v>0</v>
      </c>
      <c r="AC44" s="6">
        <f t="shared" si="15"/>
        <v>0</v>
      </c>
      <c r="AD44" s="7">
        <f t="shared" si="15"/>
        <v>0</v>
      </c>
      <c r="AE44" s="6">
        <f t="shared" si="16"/>
        <v>0</v>
      </c>
      <c r="AF44" s="5"/>
      <c r="AG44" s="6"/>
      <c r="AH44" s="7"/>
      <c r="AI44" s="6"/>
      <c r="AJ44" s="6"/>
      <c r="AL44" s="13"/>
      <c r="AM44" s="13"/>
      <c r="AW44" s="46"/>
    </row>
    <row r="45" spans="1:49" ht="19.899999999999999" customHeight="1" x14ac:dyDescent="0.25">
      <c r="A45" s="40"/>
      <c r="B45" s="64" t="s">
        <v>35</v>
      </c>
      <c r="C45" s="5">
        <v>309.92631</v>
      </c>
      <c r="D45" s="5">
        <v>88.316090000000003</v>
      </c>
      <c r="E45" s="5">
        <v>268.75409000000002</v>
      </c>
      <c r="F45" s="5">
        <v>268.75409000000002</v>
      </c>
      <c r="G45" s="6">
        <f t="shared" ref="G45:G46" si="27">H45+I45+J45</f>
        <v>0</v>
      </c>
      <c r="H45" s="6"/>
      <c r="I45" s="6"/>
      <c r="J45" s="6"/>
      <c r="K45" s="6"/>
      <c r="L45" s="5"/>
      <c r="M45" s="5"/>
      <c r="N45" s="5"/>
      <c r="O45" s="6">
        <f t="shared" si="13"/>
        <v>49.246000000000002</v>
      </c>
      <c r="P45" s="5">
        <v>0</v>
      </c>
      <c r="Q45" s="5">
        <v>49.246000000000002</v>
      </c>
      <c r="R45" s="5">
        <v>0</v>
      </c>
      <c r="S45" s="6">
        <f>SUM(T45:V45)</f>
        <v>41.17222000000001</v>
      </c>
      <c r="T45" s="5">
        <f>SUM(T41)-SUM(T42:T44)</f>
        <v>0</v>
      </c>
      <c r="U45" s="5">
        <f>SUM(U41)-SUM(U42:U44)</f>
        <v>41.17222000000001</v>
      </c>
      <c r="V45" s="5">
        <f>SUM(V41)-SUM(V42:V44)</f>
        <v>0</v>
      </c>
      <c r="W45" s="6">
        <f>SUM(X45:Z45)</f>
        <v>41.17222000000001</v>
      </c>
      <c r="X45" s="5">
        <f>SUM(X41)-SUM(X42:X44)</f>
        <v>0</v>
      </c>
      <c r="Y45" s="5">
        <f>SUM(Y41)-SUM(Y42:Y44)</f>
        <v>41.17222000000001</v>
      </c>
      <c r="Z45" s="5">
        <f>SUM(Z41)-SUM(Z42:Z44)</f>
        <v>0</v>
      </c>
      <c r="AA45" s="12">
        <f t="shared" si="14"/>
        <v>0</v>
      </c>
      <c r="AB45" s="5">
        <f t="shared" si="15"/>
        <v>0</v>
      </c>
      <c r="AC45" s="6">
        <f t="shared" si="15"/>
        <v>0</v>
      </c>
      <c r="AD45" s="7">
        <f t="shared" si="15"/>
        <v>0</v>
      </c>
      <c r="AE45" s="6">
        <f t="shared" si="16"/>
        <v>0</v>
      </c>
      <c r="AF45" s="5"/>
      <c r="AG45" s="6"/>
      <c r="AH45" s="7"/>
      <c r="AI45" s="6"/>
      <c r="AJ45" s="6"/>
      <c r="AL45" s="13"/>
      <c r="AM45" s="13"/>
      <c r="AW45" s="46"/>
    </row>
    <row r="46" spans="1:49" ht="111" customHeight="1" x14ac:dyDescent="0.25">
      <c r="A46" s="40">
        <v>7</v>
      </c>
      <c r="B46" s="61" t="s">
        <v>254</v>
      </c>
      <c r="C46" s="62">
        <v>6800.5461399999995</v>
      </c>
      <c r="D46" s="62">
        <f>SUM(D47:D50)</f>
        <v>1817.5793199999998</v>
      </c>
      <c r="E46" s="62">
        <v>1817.5793199999998</v>
      </c>
      <c r="F46" s="62">
        <v>1817.5793199999998</v>
      </c>
      <c r="G46" s="63">
        <f t="shared" si="27"/>
        <v>0</v>
      </c>
      <c r="H46" s="63"/>
      <c r="I46" s="63"/>
      <c r="J46" s="63"/>
      <c r="K46" s="63">
        <f t="shared" ref="K46" si="28">L46+M46+N46</f>
        <v>0</v>
      </c>
      <c r="L46" s="63"/>
      <c r="M46" s="63"/>
      <c r="N46" s="63"/>
      <c r="O46" s="63">
        <f t="shared" si="13"/>
        <v>12.5</v>
      </c>
      <c r="P46" s="43">
        <v>0</v>
      </c>
      <c r="Q46" s="43">
        <v>12.5</v>
      </c>
      <c r="R46" s="43">
        <v>0</v>
      </c>
      <c r="S46" s="6">
        <f>SUM(T46,U46,V46)</f>
        <v>11.999000000000001</v>
      </c>
      <c r="T46" s="5" t="s">
        <v>185</v>
      </c>
      <c r="U46" s="5">
        <v>11.999000000000001</v>
      </c>
      <c r="V46" s="5" t="s">
        <v>185</v>
      </c>
      <c r="W46" s="63">
        <f>SUM(X46,Y46,Z46)</f>
        <v>11.999000000000001</v>
      </c>
      <c r="X46" s="43" t="s">
        <v>185</v>
      </c>
      <c r="Y46" s="43">
        <v>11.999000000000001</v>
      </c>
      <c r="Z46" s="43" t="s">
        <v>185</v>
      </c>
      <c r="AA46" s="12">
        <f t="shared" si="14"/>
        <v>0</v>
      </c>
      <c r="AB46" s="5">
        <f t="shared" si="15"/>
        <v>0</v>
      </c>
      <c r="AC46" s="6">
        <f t="shared" ref="AC46:AD50" si="29">SUM(Y46,I46)-SUM(M46)-SUM(U46,-AG46)</f>
        <v>0</v>
      </c>
      <c r="AD46" s="7">
        <f t="shared" si="29"/>
        <v>0</v>
      </c>
      <c r="AE46" s="63">
        <f t="shared" si="16"/>
        <v>0</v>
      </c>
      <c r="AF46" s="43"/>
      <c r="AG46" s="63"/>
      <c r="AH46" s="44"/>
      <c r="AI46" s="63"/>
      <c r="AJ46" s="63"/>
      <c r="AL46" s="13"/>
      <c r="AM46" s="13"/>
      <c r="AW46" s="46"/>
    </row>
    <row r="47" spans="1:49" ht="19.899999999999999" customHeight="1" x14ac:dyDescent="0.25">
      <c r="A47" s="40"/>
      <c r="B47" s="64" t="s">
        <v>32</v>
      </c>
      <c r="C47" s="5">
        <v>1750.3989999999999</v>
      </c>
      <c r="D47" s="5">
        <f>C47</f>
        <v>1750.3989999999999</v>
      </c>
      <c r="E47" s="5">
        <v>1750.3989999999999</v>
      </c>
      <c r="F47" s="5">
        <v>1750.3989999999999</v>
      </c>
      <c r="G47" s="6">
        <f>H47+I47+J47</f>
        <v>0</v>
      </c>
      <c r="H47" s="6"/>
      <c r="I47" s="6"/>
      <c r="J47" s="6"/>
      <c r="K47" s="6"/>
      <c r="L47" s="5"/>
      <c r="M47" s="5"/>
      <c r="N47" s="5"/>
      <c r="O47" s="6">
        <f t="shared" si="13"/>
        <v>0</v>
      </c>
      <c r="P47" s="5">
        <v>0</v>
      </c>
      <c r="Q47" s="5">
        <v>0</v>
      </c>
      <c r="R47" s="5">
        <v>0</v>
      </c>
      <c r="S47" s="6">
        <v>0</v>
      </c>
      <c r="T47" s="5" t="s">
        <v>185</v>
      </c>
      <c r="U47" s="5" t="s">
        <v>185</v>
      </c>
      <c r="V47" s="5" t="s">
        <v>185</v>
      </c>
      <c r="W47" s="6">
        <v>0</v>
      </c>
      <c r="X47" s="5" t="s">
        <v>185</v>
      </c>
      <c r="Y47" s="5" t="s">
        <v>185</v>
      </c>
      <c r="Z47" s="5" t="s">
        <v>185</v>
      </c>
      <c r="AA47" s="12">
        <f t="shared" si="14"/>
        <v>0</v>
      </c>
      <c r="AB47" s="5">
        <f t="shared" si="15"/>
        <v>0</v>
      </c>
      <c r="AC47" s="6">
        <f t="shared" si="29"/>
        <v>0</v>
      </c>
      <c r="AD47" s="7">
        <f t="shared" si="29"/>
        <v>0</v>
      </c>
      <c r="AE47" s="6">
        <f t="shared" si="16"/>
        <v>0</v>
      </c>
      <c r="AF47" s="5"/>
      <c r="AG47" s="6"/>
      <c r="AH47" s="7"/>
      <c r="AI47" s="6"/>
      <c r="AJ47" s="6"/>
      <c r="AL47" s="13"/>
      <c r="AM47" s="13"/>
      <c r="AW47" s="46"/>
    </row>
    <row r="48" spans="1:49" ht="19.899999999999999" customHeight="1" x14ac:dyDescent="0.25">
      <c r="A48" s="40"/>
      <c r="B48" s="64" t="s">
        <v>33</v>
      </c>
      <c r="C48" s="5">
        <v>4782.1639999999998</v>
      </c>
      <c r="D48" s="5"/>
      <c r="E48" s="5">
        <v>0</v>
      </c>
      <c r="F48" s="5">
        <v>0</v>
      </c>
      <c r="G48" s="6">
        <f t="shared" ref="G48" si="30">H48+I48+J48</f>
        <v>0</v>
      </c>
      <c r="H48" s="6"/>
      <c r="I48" s="6"/>
      <c r="J48" s="6"/>
      <c r="K48" s="6"/>
      <c r="L48" s="5"/>
      <c r="M48" s="5"/>
      <c r="N48" s="5"/>
      <c r="O48" s="6">
        <f t="shared" si="13"/>
        <v>12.5</v>
      </c>
      <c r="P48" s="5">
        <v>0</v>
      </c>
      <c r="Q48" s="5">
        <v>12.5</v>
      </c>
      <c r="R48" s="5">
        <v>0</v>
      </c>
      <c r="S48" s="6">
        <v>11.999000000000001</v>
      </c>
      <c r="T48" s="5" t="s">
        <v>185</v>
      </c>
      <c r="U48" s="5">
        <v>11.999000000000001</v>
      </c>
      <c r="V48" s="5" t="s">
        <v>185</v>
      </c>
      <c r="W48" s="6">
        <v>11.999000000000001</v>
      </c>
      <c r="X48" s="5" t="s">
        <v>185</v>
      </c>
      <c r="Y48" s="5">
        <v>11.999000000000001</v>
      </c>
      <c r="Z48" s="5" t="s">
        <v>185</v>
      </c>
      <c r="AA48" s="12">
        <f t="shared" si="14"/>
        <v>0</v>
      </c>
      <c r="AB48" s="5">
        <f t="shared" si="15"/>
        <v>0</v>
      </c>
      <c r="AC48" s="6">
        <f t="shared" si="29"/>
        <v>0</v>
      </c>
      <c r="AD48" s="7">
        <f t="shared" si="29"/>
        <v>0</v>
      </c>
      <c r="AE48" s="6">
        <f t="shared" si="16"/>
        <v>0</v>
      </c>
      <c r="AF48" s="5"/>
      <c r="AG48" s="6"/>
      <c r="AH48" s="7"/>
      <c r="AI48" s="6"/>
      <c r="AJ48" s="6"/>
      <c r="AL48" s="13"/>
      <c r="AM48" s="13"/>
      <c r="AW48" s="46"/>
    </row>
    <row r="49" spans="1:49" ht="19.899999999999999" customHeight="1" x14ac:dyDescent="0.25">
      <c r="A49" s="40"/>
      <c r="B49" s="64" t="s">
        <v>34</v>
      </c>
      <c r="C49" s="5">
        <v>0</v>
      </c>
      <c r="D49" s="5"/>
      <c r="E49" s="5">
        <v>0</v>
      </c>
      <c r="F49" s="5">
        <v>0</v>
      </c>
      <c r="G49" s="6">
        <f>H49+I49+J49</f>
        <v>0</v>
      </c>
      <c r="H49" s="6"/>
      <c r="I49" s="6"/>
      <c r="J49" s="6"/>
      <c r="K49" s="6"/>
      <c r="L49" s="5"/>
      <c r="M49" s="5"/>
      <c r="N49" s="5"/>
      <c r="O49" s="6">
        <f t="shared" si="13"/>
        <v>0</v>
      </c>
      <c r="P49" s="5">
        <v>0</v>
      </c>
      <c r="Q49" s="5">
        <v>0</v>
      </c>
      <c r="R49" s="5">
        <v>0</v>
      </c>
      <c r="S49" s="6">
        <v>0</v>
      </c>
      <c r="T49" s="5"/>
      <c r="U49" s="5"/>
      <c r="V49" s="5"/>
      <c r="W49" s="6">
        <v>0</v>
      </c>
      <c r="X49" s="5"/>
      <c r="Y49" s="5"/>
      <c r="Z49" s="5"/>
      <c r="AA49" s="12">
        <f t="shared" si="14"/>
        <v>0</v>
      </c>
      <c r="AB49" s="5">
        <f t="shared" si="15"/>
        <v>0</v>
      </c>
      <c r="AC49" s="6">
        <f t="shared" si="29"/>
        <v>0</v>
      </c>
      <c r="AD49" s="7">
        <f t="shared" si="29"/>
        <v>0</v>
      </c>
      <c r="AE49" s="6">
        <f t="shared" si="16"/>
        <v>0</v>
      </c>
      <c r="AF49" s="5"/>
      <c r="AG49" s="6"/>
      <c r="AH49" s="7"/>
      <c r="AI49" s="6"/>
      <c r="AJ49" s="6"/>
      <c r="AL49" s="13"/>
      <c r="AM49" s="13"/>
      <c r="AW49" s="46"/>
    </row>
    <row r="50" spans="1:49" ht="19.899999999999999" customHeight="1" x14ac:dyDescent="0.25">
      <c r="A50" s="40"/>
      <c r="B50" s="64" t="s">
        <v>35</v>
      </c>
      <c r="C50" s="5">
        <v>267.98313999999999</v>
      </c>
      <c r="D50" s="5">
        <v>67.180319999999995</v>
      </c>
      <c r="E50" s="5">
        <v>67.180319999999995</v>
      </c>
      <c r="F50" s="5">
        <v>67.180319999999995</v>
      </c>
      <c r="G50" s="6">
        <f t="shared" ref="G50" si="31">H50+I50+J50</f>
        <v>0</v>
      </c>
      <c r="H50" s="6"/>
      <c r="I50" s="6"/>
      <c r="J50" s="6"/>
      <c r="K50" s="6"/>
      <c r="L50" s="5"/>
      <c r="M50" s="5"/>
      <c r="N50" s="5"/>
      <c r="O50" s="6">
        <f t="shared" si="13"/>
        <v>0</v>
      </c>
      <c r="P50" s="5">
        <v>0</v>
      </c>
      <c r="Q50" s="5">
        <v>0</v>
      </c>
      <c r="R50" s="5">
        <v>0</v>
      </c>
      <c r="S50" s="6">
        <f>SUM(T50:V50)</f>
        <v>0</v>
      </c>
      <c r="T50" s="5">
        <f>SUM(T46)-SUM(T47:T49)</f>
        <v>0</v>
      </c>
      <c r="U50" s="5">
        <f>SUM(U46)-SUM(U47:U49)</f>
        <v>0</v>
      </c>
      <c r="V50" s="5">
        <f>SUM(V46)-SUM(V47:V49)</f>
        <v>0</v>
      </c>
      <c r="W50" s="6">
        <f>SUM(X50:Z50)</f>
        <v>0</v>
      </c>
      <c r="X50" s="5">
        <f>SUM(X46)-SUM(X47:X49)</f>
        <v>0</v>
      </c>
      <c r="Y50" s="5">
        <f>SUM(Y46)-SUM(Y47:Y49)</f>
        <v>0</v>
      </c>
      <c r="Z50" s="5">
        <f>SUM(Z46)-SUM(Z47:Z49)</f>
        <v>0</v>
      </c>
      <c r="AA50" s="12">
        <f t="shared" si="14"/>
        <v>0</v>
      </c>
      <c r="AB50" s="5">
        <f t="shared" si="15"/>
        <v>0</v>
      </c>
      <c r="AC50" s="6">
        <f t="shared" si="29"/>
        <v>0</v>
      </c>
      <c r="AD50" s="7">
        <f t="shared" si="29"/>
        <v>0</v>
      </c>
      <c r="AE50" s="6">
        <f t="shared" si="16"/>
        <v>0</v>
      </c>
      <c r="AF50" s="5"/>
      <c r="AG50" s="6"/>
      <c r="AH50" s="7"/>
      <c r="AI50" s="6"/>
      <c r="AJ50" s="6"/>
      <c r="AL50" s="13"/>
      <c r="AM50" s="13"/>
      <c r="AW50" s="46"/>
    </row>
    <row r="51" spans="1:49" ht="121.5" customHeight="1" x14ac:dyDescent="0.25">
      <c r="A51" s="40">
        <v>8</v>
      </c>
      <c r="B51" s="61" t="s">
        <v>255</v>
      </c>
      <c r="C51" s="62">
        <v>91212.284830000019</v>
      </c>
      <c r="D51" s="62">
        <f>SUM(D52:D55)</f>
        <v>8804.4410599999992</v>
      </c>
      <c r="E51" s="62">
        <v>32900.455719999998</v>
      </c>
      <c r="F51" s="62">
        <v>32900.455719999998</v>
      </c>
      <c r="G51" s="63">
        <f t="shared" si="11"/>
        <v>0</v>
      </c>
      <c r="H51" s="63"/>
      <c r="I51" s="63"/>
      <c r="J51" s="63"/>
      <c r="K51" s="63">
        <f t="shared" si="12"/>
        <v>0</v>
      </c>
      <c r="L51" s="63"/>
      <c r="M51" s="63"/>
      <c r="N51" s="63"/>
      <c r="O51" s="63">
        <f t="shared" si="13"/>
        <v>1830.5</v>
      </c>
      <c r="P51" s="43">
        <v>0</v>
      </c>
      <c r="Q51" s="43">
        <v>1830.5</v>
      </c>
      <c r="R51" s="43">
        <v>0</v>
      </c>
      <c r="S51" s="6">
        <f>SUM(T51,U51,V51)</f>
        <v>1824.7051999999999</v>
      </c>
      <c r="T51" s="5" t="s">
        <v>185</v>
      </c>
      <c r="U51" s="5">
        <v>1824.7051999999999</v>
      </c>
      <c r="V51" s="5" t="s">
        <v>185</v>
      </c>
      <c r="W51" s="63">
        <f>SUM(X51,Y51,Z51)</f>
        <v>1824.7051999999999</v>
      </c>
      <c r="X51" s="43" t="s">
        <v>185</v>
      </c>
      <c r="Y51" s="43">
        <v>1824.7051999999999</v>
      </c>
      <c r="Z51" s="43" t="s">
        <v>185</v>
      </c>
      <c r="AA51" s="12">
        <f t="shared" si="14"/>
        <v>0</v>
      </c>
      <c r="AB51" s="5">
        <f t="shared" si="15"/>
        <v>0</v>
      </c>
      <c r="AC51" s="6">
        <f t="shared" si="15"/>
        <v>0</v>
      </c>
      <c r="AD51" s="7">
        <f t="shared" si="15"/>
        <v>0</v>
      </c>
      <c r="AE51" s="63">
        <f t="shared" si="16"/>
        <v>0</v>
      </c>
      <c r="AF51" s="43"/>
      <c r="AG51" s="63"/>
      <c r="AH51" s="44"/>
      <c r="AI51" s="63">
        <v>16.239999999999998</v>
      </c>
      <c r="AJ51" s="63">
        <v>16.3</v>
      </c>
      <c r="AL51" s="13"/>
      <c r="AM51" s="13"/>
      <c r="AW51" s="46"/>
    </row>
    <row r="52" spans="1:49" ht="19.899999999999999" customHeight="1" x14ac:dyDescent="0.25">
      <c r="A52" s="40"/>
      <c r="B52" s="64" t="s">
        <v>32</v>
      </c>
      <c r="C52" s="5">
        <v>8690</v>
      </c>
      <c r="D52" s="5">
        <f>C52</f>
        <v>8690</v>
      </c>
      <c r="E52" s="5">
        <v>8690</v>
      </c>
      <c r="F52" s="5">
        <v>8690</v>
      </c>
      <c r="G52" s="6">
        <f>H52+I52+J52</f>
        <v>0</v>
      </c>
      <c r="H52" s="6"/>
      <c r="I52" s="6"/>
      <c r="J52" s="6"/>
      <c r="K52" s="6"/>
      <c r="L52" s="5"/>
      <c r="M52" s="5"/>
      <c r="N52" s="5"/>
      <c r="O52" s="6">
        <f t="shared" si="13"/>
        <v>0</v>
      </c>
      <c r="P52" s="5">
        <v>0</v>
      </c>
      <c r="Q52" s="5">
        <v>0</v>
      </c>
      <c r="R52" s="5">
        <v>0</v>
      </c>
      <c r="S52" s="6">
        <v>0</v>
      </c>
      <c r="T52" s="5" t="s">
        <v>185</v>
      </c>
      <c r="U52" s="5" t="s">
        <v>185</v>
      </c>
      <c r="V52" s="5" t="s">
        <v>185</v>
      </c>
      <c r="W52" s="6">
        <v>0</v>
      </c>
      <c r="X52" s="5" t="s">
        <v>185</v>
      </c>
      <c r="Y52" s="5" t="s">
        <v>185</v>
      </c>
      <c r="Z52" s="5" t="s">
        <v>185</v>
      </c>
      <c r="AA52" s="12">
        <f t="shared" si="14"/>
        <v>0</v>
      </c>
      <c r="AB52" s="5">
        <f t="shared" si="15"/>
        <v>0</v>
      </c>
      <c r="AC52" s="6">
        <f t="shared" si="15"/>
        <v>0</v>
      </c>
      <c r="AD52" s="7">
        <f t="shared" si="15"/>
        <v>0</v>
      </c>
      <c r="AE52" s="6">
        <f t="shared" si="16"/>
        <v>0</v>
      </c>
      <c r="AF52" s="5"/>
      <c r="AG52" s="6"/>
      <c r="AH52" s="7"/>
      <c r="AI52" s="6"/>
      <c r="AJ52" s="6"/>
      <c r="AL52" s="13"/>
      <c r="AM52" s="13"/>
      <c r="AW52" s="46"/>
    </row>
    <row r="53" spans="1:49" ht="19.899999999999999" customHeight="1" x14ac:dyDescent="0.25">
      <c r="A53" s="40"/>
      <c r="B53" s="64" t="s">
        <v>33</v>
      </c>
      <c r="C53" s="5">
        <v>79330.179390000005</v>
      </c>
      <c r="D53" s="5"/>
      <c r="E53" s="5">
        <v>23083.859690000001</v>
      </c>
      <c r="F53" s="5">
        <v>23083.859690000001</v>
      </c>
      <c r="G53" s="6">
        <f t="shared" ref="G53" si="32">H53+I53+J53</f>
        <v>0</v>
      </c>
      <c r="H53" s="6"/>
      <c r="I53" s="6"/>
      <c r="J53" s="6"/>
      <c r="K53" s="6"/>
      <c r="L53" s="5"/>
      <c r="M53" s="5"/>
      <c r="N53" s="5"/>
      <c r="O53" s="6">
        <f t="shared" si="13"/>
        <v>1717.0979</v>
      </c>
      <c r="P53" s="5">
        <v>0</v>
      </c>
      <c r="Q53" s="5">
        <v>1717.0979</v>
      </c>
      <c r="R53" s="5">
        <v>0</v>
      </c>
      <c r="S53" s="6">
        <v>1715.5712799999999</v>
      </c>
      <c r="T53" s="5" t="s">
        <v>185</v>
      </c>
      <c r="U53" s="5">
        <v>1715.5712799999999</v>
      </c>
      <c r="V53" s="5" t="s">
        <v>185</v>
      </c>
      <c r="W53" s="6">
        <v>1715.5712799999999</v>
      </c>
      <c r="X53" s="5" t="s">
        <v>185</v>
      </c>
      <c r="Y53" s="5">
        <v>1715.5712799999999</v>
      </c>
      <c r="Z53" s="5" t="s">
        <v>185</v>
      </c>
      <c r="AA53" s="12">
        <f t="shared" si="14"/>
        <v>0</v>
      </c>
      <c r="AB53" s="5">
        <f t="shared" si="15"/>
        <v>0</v>
      </c>
      <c r="AC53" s="6">
        <f t="shared" si="15"/>
        <v>0</v>
      </c>
      <c r="AD53" s="7">
        <f t="shared" si="15"/>
        <v>0</v>
      </c>
      <c r="AE53" s="6">
        <f t="shared" si="16"/>
        <v>0</v>
      </c>
      <c r="AF53" s="5"/>
      <c r="AG53" s="6"/>
      <c r="AH53" s="7"/>
      <c r="AI53" s="6"/>
      <c r="AJ53" s="6"/>
      <c r="AL53" s="13"/>
      <c r="AM53" s="13"/>
      <c r="AW53" s="46"/>
    </row>
    <row r="54" spans="1:49" ht="19.899999999999999" customHeight="1" x14ac:dyDescent="0.25">
      <c r="A54" s="40"/>
      <c r="B54" s="64" t="s">
        <v>34</v>
      </c>
      <c r="C54" s="5">
        <v>0</v>
      </c>
      <c r="D54" s="5"/>
      <c r="E54" s="5">
        <v>0</v>
      </c>
      <c r="F54" s="5">
        <v>0</v>
      </c>
      <c r="G54" s="6">
        <f>H54+I54+J54</f>
        <v>0</v>
      </c>
      <c r="H54" s="6"/>
      <c r="I54" s="6"/>
      <c r="J54" s="6"/>
      <c r="K54" s="6"/>
      <c r="L54" s="5"/>
      <c r="M54" s="5"/>
      <c r="N54" s="5"/>
      <c r="O54" s="6">
        <f t="shared" si="13"/>
        <v>0</v>
      </c>
      <c r="P54" s="5">
        <v>0</v>
      </c>
      <c r="Q54" s="5">
        <v>0</v>
      </c>
      <c r="R54" s="5">
        <v>0</v>
      </c>
      <c r="S54" s="6">
        <v>0</v>
      </c>
      <c r="T54" s="5"/>
      <c r="U54" s="5"/>
      <c r="V54" s="5"/>
      <c r="W54" s="6">
        <v>0</v>
      </c>
      <c r="X54" s="5"/>
      <c r="Y54" s="5"/>
      <c r="Z54" s="5"/>
      <c r="AA54" s="12">
        <f t="shared" si="14"/>
        <v>0</v>
      </c>
      <c r="AB54" s="5">
        <f t="shared" si="15"/>
        <v>0</v>
      </c>
      <c r="AC54" s="6">
        <f t="shared" si="15"/>
        <v>0</v>
      </c>
      <c r="AD54" s="7">
        <f t="shared" si="15"/>
        <v>0</v>
      </c>
      <c r="AE54" s="6">
        <f t="shared" si="16"/>
        <v>0</v>
      </c>
      <c r="AF54" s="5"/>
      <c r="AG54" s="6"/>
      <c r="AH54" s="7"/>
      <c r="AI54" s="6"/>
      <c r="AJ54" s="6"/>
      <c r="AL54" s="13"/>
      <c r="AM54" s="13"/>
      <c r="AW54" s="46"/>
    </row>
    <row r="55" spans="1:49" ht="19.899999999999999" customHeight="1" x14ac:dyDescent="0.25">
      <c r="A55" s="40"/>
      <c r="B55" s="64" t="s">
        <v>35</v>
      </c>
      <c r="C55" s="5">
        <v>3192.1054399999998</v>
      </c>
      <c r="D55" s="5">
        <v>114.44105999999999</v>
      </c>
      <c r="E55" s="5">
        <v>1126.5960299999999</v>
      </c>
      <c r="F55" s="5">
        <v>1126.5960299999999</v>
      </c>
      <c r="G55" s="6">
        <f t="shared" ref="G55" si="33">H55+I55+J55</f>
        <v>0</v>
      </c>
      <c r="H55" s="6"/>
      <c r="I55" s="6"/>
      <c r="J55" s="6"/>
      <c r="K55" s="6"/>
      <c r="L55" s="5"/>
      <c r="M55" s="5"/>
      <c r="N55" s="5"/>
      <c r="O55" s="6">
        <f t="shared" si="13"/>
        <v>113.40210000000006</v>
      </c>
      <c r="P55" s="5">
        <v>0</v>
      </c>
      <c r="Q55" s="5">
        <v>113.40210000000006</v>
      </c>
      <c r="R55" s="5">
        <v>0</v>
      </c>
      <c r="S55" s="6">
        <f>SUM(T55:V55)</f>
        <v>109.13391999999999</v>
      </c>
      <c r="T55" s="5">
        <f>SUM(T51)-SUM(T52:T54)</f>
        <v>0</v>
      </c>
      <c r="U55" s="5">
        <f>SUM(U51)-SUM(U52:U54)</f>
        <v>109.13391999999999</v>
      </c>
      <c r="V55" s="5">
        <f>SUM(V51)-SUM(V52:V54)</f>
        <v>0</v>
      </c>
      <c r="W55" s="6">
        <f>SUM(X55:Z55)</f>
        <v>109.13391999999999</v>
      </c>
      <c r="X55" s="5">
        <f>SUM(X51)-SUM(X52:X54)</f>
        <v>0</v>
      </c>
      <c r="Y55" s="5">
        <f>SUM(Y51)-SUM(Y52:Y54)</f>
        <v>109.13391999999999</v>
      </c>
      <c r="Z55" s="5">
        <f>SUM(Z51)-SUM(Z52:Z54)</f>
        <v>0</v>
      </c>
      <c r="AA55" s="12">
        <f t="shared" si="14"/>
        <v>0</v>
      </c>
      <c r="AB55" s="5">
        <f t="shared" si="15"/>
        <v>0</v>
      </c>
      <c r="AC55" s="6">
        <f t="shared" si="15"/>
        <v>0</v>
      </c>
      <c r="AD55" s="7">
        <f t="shared" si="15"/>
        <v>0</v>
      </c>
      <c r="AE55" s="6">
        <f t="shared" si="16"/>
        <v>0</v>
      </c>
      <c r="AF55" s="5"/>
      <c r="AG55" s="6"/>
      <c r="AH55" s="7"/>
      <c r="AI55" s="6"/>
      <c r="AJ55" s="6"/>
      <c r="AL55" s="13"/>
      <c r="AM55" s="13"/>
      <c r="AW55" s="46"/>
    </row>
    <row r="56" spans="1:49" ht="99.75" customHeight="1" x14ac:dyDescent="0.25">
      <c r="A56" s="40">
        <v>9</v>
      </c>
      <c r="B56" s="61" t="s">
        <v>38</v>
      </c>
      <c r="C56" s="62">
        <v>1866.28316</v>
      </c>
      <c r="D56" s="62">
        <f>SUM(D57:D60)</f>
        <v>862.78585999999996</v>
      </c>
      <c r="E56" s="62">
        <v>1833.0380399999999</v>
      </c>
      <c r="F56" s="62">
        <v>1833.0380399999999</v>
      </c>
      <c r="G56" s="63">
        <f t="shared" si="11"/>
        <v>0</v>
      </c>
      <c r="H56" s="63"/>
      <c r="I56" s="63"/>
      <c r="J56" s="63"/>
      <c r="K56" s="63">
        <f t="shared" si="12"/>
        <v>0</v>
      </c>
      <c r="L56" s="63"/>
      <c r="M56" s="63"/>
      <c r="N56" s="63"/>
      <c r="O56" s="63">
        <f t="shared" si="13"/>
        <v>57.4</v>
      </c>
      <c r="P56" s="43">
        <v>0</v>
      </c>
      <c r="Q56" s="43">
        <v>57.4</v>
      </c>
      <c r="R56" s="43">
        <v>0</v>
      </c>
      <c r="S56" s="6">
        <f>SUM(T56,U56,V56)</f>
        <v>33.24512</v>
      </c>
      <c r="T56" s="5" t="s">
        <v>185</v>
      </c>
      <c r="U56" s="5">
        <v>33.24512</v>
      </c>
      <c r="V56" s="5" t="s">
        <v>185</v>
      </c>
      <c r="W56" s="63">
        <f>SUM(X56,Y56,Z56)</f>
        <v>33.24512</v>
      </c>
      <c r="X56" s="43" t="s">
        <v>185</v>
      </c>
      <c r="Y56" s="43">
        <v>33.24512</v>
      </c>
      <c r="Z56" s="43" t="s">
        <v>185</v>
      </c>
      <c r="AA56" s="12">
        <f t="shared" si="14"/>
        <v>0</v>
      </c>
      <c r="AB56" s="5">
        <f t="shared" si="15"/>
        <v>0</v>
      </c>
      <c r="AC56" s="6">
        <f t="shared" si="15"/>
        <v>0</v>
      </c>
      <c r="AD56" s="7">
        <f t="shared" si="15"/>
        <v>0</v>
      </c>
      <c r="AE56" s="63">
        <f t="shared" si="16"/>
        <v>0</v>
      </c>
      <c r="AF56" s="43"/>
      <c r="AG56" s="63"/>
      <c r="AH56" s="44"/>
      <c r="AI56" s="63"/>
      <c r="AJ56" s="63"/>
      <c r="AL56" s="13"/>
      <c r="AM56" s="13"/>
      <c r="AW56" s="46"/>
    </row>
    <row r="57" spans="1:49" ht="19.899999999999999" customHeight="1" x14ac:dyDescent="0.25">
      <c r="A57" s="40"/>
      <c r="B57" s="64" t="s">
        <v>32</v>
      </c>
      <c r="C57" s="5">
        <v>830</v>
      </c>
      <c r="D57" s="5">
        <f>C57</f>
        <v>830</v>
      </c>
      <c r="E57" s="5">
        <v>830</v>
      </c>
      <c r="F57" s="5">
        <v>830</v>
      </c>
      <c r="G57" s="6">
        <f>H57+I57+J57</f>
        <v>0</v>
      </c>
      <c r="H57" s="6"/>
      <c r="I57" s="6"/>
      <c r="J57" s="6"/>
      <c r="K57" s="6"/>
      <c r="L57" s="5"/>
      <c r="M57" s="5"/>
      <c r="N57" s="5"/>
      <c r="O57" s="6">
        <f t="shared" si="13"/>
        <v>0</v>
      </c>
      <c r="P57" s="5">
        <v>0</v>
      </c>
      <c r="Q57" s="5">
        <v>0</v>
      </c>
      <c r="R57" s="5">
        <v>0</v>
      </c>
      <c r="S57" s="6">
        <v>0</v>
      </c>
      <c r="T57" s="5" t="s">
        <v>185</v>
      </c>
      <c r="U57" s="5" t="s">
        <v>185</v>
      </c>
      <c r="V57" s="5" t="s">
        <v>185</v>
      </c>
      <c r="W57" s="6">
        <v>0</v>
      </c>
      <c r="X57" s="5" t="s">
        <v>185</v>
      </c>
      <c r="Y57" s="5" t="s">
        <v>185</v>
      </c>
      <c r="Z57" s="5" t="s">
        <v>185</v>
      </c>
      <c r="AA57" s="12">
        <f t="shared" si="14"/>
        <v>0</v>
      </c>
      <c r="AB57" s="5">
        <f t="shared" si="15"/>
        <v>0</v>
      </c>
      <c r="AC57" s="6">
        <f t="shared" si="15"/>
        <v>0</v>
      </c>
      <c r="AD57" s="7">
        <f t="shared" si="15"/>
        <v>0</v>
      </c>
      <c r="AE57" s="6">
        <f t="shared" si="16"/>
        <v>0</v>
      </c>
      <c r="AF57" s="5"/>
      <c r="AG57" s="6"/>
      <c r="AH57" s="7"/>
      <c r="AI57" s="6"/>
      <c r="AJ57" s="6"/>
      <c r="AL57" s="13"/>
      <c r="AM57" s="13"/>
      <c r="AW57" s="46"/>
    </row>
    <row r="58" spans="1:49" ht="19.899999999999999" customHeight="1" x14ac:dyDescent="0.25">
      <c r="A58" s="40"/>
      <c r="B58" s="64" t="s">
        <v>33</v>
      </c>
      <c r="C58" s="5">
        <v>932.07817999999997</v>
      </c>
      <c r="D58" s="5"/>
      <c r="E58" s="5">
        <v>932.07817999999997</v>
      </c>
      <c r="F58" s="5">
        <v>932.07817999999997</v>
      </c>
      <c r="G58" s="6">
        <f t="shared" ref="G58" si="34">H58+I58+J58</f>
        <v>0</v>
      </c>
      <c r="H58" s="6"/>
      <c r="I58" s="6"/>
      <c r="J58" s="6"/>
      <c r="K58" s="6"/>
      <c r="L58" s="5"/>
      <c r="M58" s="5"/>
      <c r="N58" s="5"/>
      <c r="O58" s="6">
        <f t="shared" si="13"/>
        <v>0</v>
      </c>
      <c r="P58" s="5">
        <v>0</v>
      </c>
      <c r="Q58" s="5">
        <v>0</v>
      </c>
      <c r="R58" s="5">
        <v>0</v>
      </c>
      <c r="S58" s="6">
        <v>0</v>
      </c>
      <c r="T58" s="5" t="s">
        <v>185</v>
      </c>
      <c r="U58" s="5" t="s">
        <v>185</v>
      </c>
      <c r="V58" s="5" t="s">
        <v>185</v>
      </c>
      <c r="W58" s="6">
        <v>0</v>
      </c>
      <c r="X58" s="5" t="s">
        <v>185</v>
      </c>
      <c r="Y58" s="5" t="s">
        <v>185</v>
      </c>
      <c r="Z58" s="5" t="s">
        <v>185</v>
      </c>
      <c r="AA58" s="12">
        <f t="shared" si="14"/>
        <v>0</v>
      </c>
      <c r="AB58" s="5">
        <f t="shared" si="15"/>
        <v>0</v>
      </c>
      <c r="AC58" s="6">
        <f t="shared" si="15"/>
        <v>0</v>
      </c>
      <c r="AD58" s="7">
        <f t="shared" si="15"/>
        <v>0</v>
      </c>
      <c r="AE58" s="6">
        <f t="shared" si="16"/>
        <v>0</v>
      </c>
      <c r="AF58" s="5"/>
      <c r="AG58" s="6"/>
      <c r="AH58" s="7"/>
      <c r="AI58" s="6"/>
      <c r="AJ58" s="6"/>
      <c r="AL58" s="13"/>
      <c r="AM58" s="13"/>
      <c r="AW58" s="46"/>
    </row>
    <row r="59" spans="1:49" ht="19.899999999999999" customHeight="1" x14ac:dyDescent="0.25">
      <c r="A59" s="40"/>
      <c r="B59" s="64" t="s">
        <v>34</v>
      </c>
      <c r="C59" s="5">
        <v>0</v>
      </c>
      <c r="D59" s="5"/>
      <c r="E59" s="5">
        <v>0</v>
      </c>
      <c r="F59" s="5">
        <v>0</v>
      </c>
      <c r="G59" s="6">
        <f>H59+I59+J59</f>
        <v>0</v>
      </c>
      <c r="H59" s="6"/>
      <c r="I59" s="6"/>
      <c r="J59" s="6"/>
      <c r="K59" s="6"/>
      <c r="L59" s="5"/>
      <c r="M59" s="5"/>
      <c r="N59" s="5"/>
      <c r="O59" s="6">
        <f t="shared" si="13"/>
        <v>0</v>
      </c>
      <c r="P59" s="5">
        <v>0</v>
      </c>
      <c r="Q59" s="5">
        <v>0</v>
      </c>
      <c r="R59" s="5">
        <v>0</v>
      </c>
      <c r="S59" s="6">
        <v>0</v>
      </c>
      <c r="T59" s="5"/>
      <c r="U59" s="5"/>
      <c r="V59" s="5"/>
      <c r="W59" s="6">
        <v>0</v>
      </c>
      <c r="X59" s="5"/>
      <c r="Y59" s="5"/>
      <c r="Z59" s="5"/>
      <c r="AA59" s="12">
        <f t="shared" si="14"/>
        <v>0</v>
      </c>
      <c r="AB59" s="5">
        <f t="shared" si="15"/>
        <v>0</v>
      </c>
      <c r="AC59" s="6">
        <f t="shared" si="15"/>
        <v>0</v>
      </c>
      <c r="AD59" s="7">
        <f t="shared" si="15"/>
        <v>0</v>
      </c>
      <c r="AE59" s="6">
        <f t="shared" si="16"/>
        <v>0</v>
      </c>
      <c r="AF59" s="5"/>
      <c r="AG59" s="6"/>
      <c r="AH59" s="7"/>
      <c r="AI59" s="6"/>
      <c r="AJ59" s="6"/>
      <c r="AL59" s="13"/>
      <c r="AM59" s="13"/>
      <c r="AW59" s="46"/>
    </row>
    <row r="60" spans="1:49" ht="19.899999999999999" customHeight="1" x14ac:dyDescent="0.25">
      <c r="A60" s="40"/>
      <c r="B60" s="64" t="s">
        <v>35</v>
      </c>
      <c r="C60" s="5">
        <v>104.20498000000001</v>
      </c>
      <c r="D60" s="5">
        <v>32.78586</v>
      </c>
      <c r="E60" s="5">
        <v>70.959859999999992</v>
      </c>
      <c r="F60" s="5">
        <v>70.959859999999992</v>
      </c>
      <c r="G60" s="6">
        <f t="shared" ref="G60:G61" si="35">H60+I60+J60</f>
        <v>0</v>
      </c>
      <c r="H60" s="6"/>
      <c r="I60" s="6"/>
      <c r="J60" s="6"/>
      <c r="K60" s="6"/>
      <c r="L60" s="5"/>
      <c r="M60" s="5"/>
      <c r="N60" s="5"/>
      <c r="O60" s="6">
        <f t="shared" si="13"/>
        <v>57.4</v>
      </c>
      <c r="P60" s="5">
        <v>0</v>
      </c>
      <c r="Q60" s="5">
        <v>57.4</v>
      </c>
      <c r="R60" s="5">
        <v>0</v>
      </c>
      <c r="S60" s="6">
        <f>SUM(T60:V60)</f>
        <v>33.24512</v>
      </c>
      <c r="T60" s="5">
        <f>SUM(T56)-SUM(T57:T59)</f>
        <v>0</v>
      </c>
      <c r="U60" s="5">
        <f>SUM(U56)-SUM(U57:U59)</f>
        <v>33.24512</v>
      </c>
      <c r="V60" s="5">
        <f>SUM(V56)-SUM(V57:V59)</f>
        <v>0</v>
      </c>
      <c r="W60" s="6">
        <f>SUM(X60:Z60)</f>
        <v>33.24512</v>
      </c>
      <c r="X60" s="5">
        <f>SUM(X56)-SUM(X57:X59)</f>
        <v>0</v>
      </c>
      <c r="Y60" s="5">
        <f>SUM(Y56)-SUM(Y57:Y59)</f>
        <v>33.24512</v>
      </c>
      <c r="Z60" s="5">
        <f>SUM(Z56)-SUM(Z57:Z59)</f>
        <v>0</v>
      </c>
      <c r="AA60" s="12">
        <f t="shared" si="14"/>
        <v>0</v>
      </c>
      <c r="AB60" s="5">
        <f t="shared" si="15"/>
        <v>0</v>
      </c>
      <c r="AC60" s="6">
        <f t="shared" si="15"/>
        <v>0</v>
      </c>
      <c r="AD60" s="7">
        <f t="shared" si="15"/>
        <v>0</v>
      </c>
      <c r="AE60" s="6">
        <f t="shared" si="16"/>
        <v>0</v>
      </c>
      <c r="AF60" s="5"/>
      <c r="AG60" s="6"/>
      <c r="AH60" s="7"/>
      <c r="AI60" s="6"/>
      <c r="AJ60" s="6"/>
      <c r="AL60" s="13"/>
      <c r="AM60" s="13"/>
      <c r="AW60" s="46"/>
    </row>
    <row r="61" spans="1:49" ht="87" customHeight="1" x14ac:dyDescent="0.25">
      <c r="A61" s="40">
        <v>10</v>
      </c>
      <c r="B61" s="61" t="s">
        <v>256</v>
      </c>
      <c r="C61" s="62">
        <v>1193.92932</v>
      </c>
      <c r="D61" s="62">
        <f>SUM(D62:D65)</f>
        <v>1149.8</v>
      </c>
      <c r="E61" s="62">
        <v>0</v>
      </c>
      <c r="F61" s="62">
        <v>0</v>
      </c>
      <c r="G61" s="63">
        <f t="shared" si="35"/>
        <v>0</v>
      </c>
      <c r="H61" s="63"/>
      <c r="I61" s="63"/>
      <c r="J61" s="63"/>
      <c r="K61" s="63">
        <f t="shared" ref="K61" si="36">L61+M61+N61</f>
        <v>0</v>
      </c>
      <c r="L61" s="63"/>
      <c r="M61" s="63"/>
      <c r="N61" s="63"/>
      <c r="O61" s="63">
        <f t="shared" si="13"/>
        <v>50</v>
      </c>
      <c r="P61" s="43">
        <v>0</v>
      </c>
      <c r="Q61" s="43">
        <v>50</v>
      </c>
      <c r="R61" s="43">
        <v>0</v>
      </c>
      <c r="S61" s="6">
        <f>SUM(T61,U61,V61)</f>
        <v>0</v>
      </c>
      <c r="T61" s="5" t="s">
        <v>185</v>
      </c>
      <c r="U61" s="5" t="s">
        <v>185</v>
      </c>
      <c r="V61" s="5" t="s">
        <v>185</v>
      </c>
      <c r="W61" s="63">
        <f>SUM(X61,Y61,Z61)</f>
        <v>0</v>
      </c>
      <c r="X61" s="43" t="s">
        <v>185</v>
      </c>
      <c r="Y61" s="43" t="s">
        <v>185</v>
      </c>
      <c r="Z61" s="43" t="s">
        <v>185</v>
      </c>
      <c r="AA61" s="12">
        <f t="shared" si="14"/>
        <v>0</v>
      </c>
      <c r="AB61" s="5">
        <f t="shared" si="15"/>
        <v>0</v>
      </c>
      <c r="AC61" s="6">
        <f t="shared" si="15"/>
        <v>0</v>
      </c>
      <c r="AD61" s="7">
        <f t="shared" si="15"/>
        <v>0</v>
      </c>
      <c r="AE61" s="63">
        <f t="shared" si="16"/>
        <v>0</v>
      </c>
      <c r="AF61" s="43"/>
      <c r="AG61" s="63"/>
      <c r="AH61" s="44"/>
      <c r="AI61" s="63"/>
      <c r="AJ61" s="63"/>
      <c r="AL61" s="13"/>
      <c r="AM61" s="13"/>
      <c r="AW61" s="46"/>
    </row>
    <row r="62" spans="1:49" ht="19.899999999999999" customHeight="1" x14ac:dyDescent="0.25">
      <c r="A62" s="40"/>
      <c r="B62" s="64" t="s">
        <v>32</v>
      </c>
      <c r="C62" s="5">
        <v>1149.8</v>
      </c>
      <c r="D62" s="5">
        <f>C62</f>
        <v>1149.8</v>
      </c>
      <c r="E62" s="5">
        <v>0</v>
      </c>
      <c r="F62" s="5">
        <v>0</v>
      </c>
      <c r="G62" s="6">
        <f>H62+I62+J62</f>
        <v>0</v>
      </c>
      <c r="H62" s="6"/>
      <c r="I62" s="6"/>
      <c r="J62" s="6"/>
      <c r="K62" s="6"/>
      <c r="L62" s="5"/>
      <c r="M62" s="5"/>
      <c r="N62" s="5"/>
      <c r="O62" s="6">
        <f t="shared" si="13"/>
        <v>50</v>
      </c>
      <c r="P62" s="5">
        <v>0</v>
      </c>
      <c r="Q62" s="5">
        <v>50</v>
      </c>
      <c r="R62" s="5">
        <v>0</v>
      </c>
      <c r="S62" s="6">
        <v>0</v>
      </c>
      <c r="T62" s="5" t="s">
        <v>185</v>
      </c>
      <c r="U62" s="5" t="s">
        <v>185</v>
      </c>
      <c r="V62" s="5" t="s">
        <v>185</v>
      </c>
      <c r="W62" s="6">
        <v>0</v>
      </c>
      <c r="X62" s="5" t="s">
        <v>185</v>
      </c>
      <c r="Y62" s="5" t="s">
        <v>185</v>
      </c>
      <c r="Z62" s="5" t="s">
        <v>185</v>
      </c>
      <c r="AA62" s="12">
        <f t="shared" si="14"/>
        <v>0</v>
      </c>
      <c r="AB62" s="5">
        <f t="shared" si="15"/>
        <v>0</v>
      </c>
      <c r="AC62" s="6">
        <f t="shared" si="15"/>
        <v>0</v>
      </c>
      <c r="AD62" s="7">
        <f t="shared" si="15"/>
        <v>0</v>
      </c>
      <c r="AE62" s="6">
        <f t="shared" si="16"/>
        <v>0</v>
      </c>
      <c r="AF62" s="5"/>
      <c r="AG62" s="6"/>
      <c r="AH62" s="7"/>
      <c r="AI62" s="6"/>
      <c r="AJ62" s="6"/>
      <c r="AL62" s="13"/>
      <c r="AM62" s="13"/>
      <c r="AW62" s="46"/>
    </row>
    <row r="63" spans="1:49" ht="19.899999999999999" customHeight="1" x14ac:dyDescent="0.25">
      <c r="A63" s="40"/>
      <c r="B63" s="64" t="s">
        <v>33</v>
      </c>
      <c r="C63" s="5">
        <v>0</v>
      </c>
      <c r="D63" s="5"/>
      <c r="E63" s="5">
        <v>0</v>
      </c>
      <c r="F63" s="5">
        <v>0</v>
      </c>
      <c r="G63" s="6">
        <f t="shared" ref="G63" si="37">H63+I63+J63</f>
        <v>0</v>
      </c>
      <c r="H63" s="6"/>
      <c r="I63" s="6"/>
      <c r="J63" s="6"/>
      <c r="K63" s="6"/>
      <c r="L63" s="5"/>
      <c r="M63" s="5"/>
      <c r="N63" s="5"/>
      <c r="O63" s="6">
        <f t="shared" si="13"/>
        <v>0</v>
      </c>
      <c r="P63" s="5">
        <v>0</v>
      </c>
      <c r="Q63" s="5">
        <v>0</v>
      </c>
      <c r="R63" s="5">
        <v>0</v>
      </c>
      <c r="S63" s="6">
        <v>0</v>
      </c>
      <c r="T63" s="5" t="s">
        <v>185</v>
      </c>
      <c r="U63" s="5" t="s">
        <v>185</v>
      </c>
      <c r="V63" s="5" t="s">
        <v>185</v>
      </c>
      <c r="W63" s="6">
        <v>0</v>
      </c>
      <c r="X63" s="5" t="s">
        <v>185</v>
      </c>
      <c r="Y63" s="5" t="s">
        <v>185</v>
      </c>
      <c r="Z63" s="5" t="s">
        <v>185</v>
      </c>
      <c r="AA63" s="12">
        <f t="shared" si="14"/>
        <v>0</v>
      </c>
      <c r="AB63" s="5">
        <f t="shared" si="15"/>
        <v>0</v>
      </c>
      <c r="AC63" s="6">
        <f t="shared" si="15"/>
        <v>0</v>
      </c>
      <c r="AD63" s="7">
        <f t="shared" si="15"/>
        <v>0</v>
      </c>
      <c r="AE63" s="6">
        <f t="shared" si="16"/>
        <v>0</v>
      </c>
      <c r="AF63" s="5"/>
      <c r="AG63" s="6"/>
      <c r="AH63" s="7"/>
      <c r="AI63" s="6"/>
      <c r="AJ63" s="6"/>
      <c r="AL63" s="13"/>
      <c r="AM63" s="13"/>
      <c r="AW63" s="46"/>
    </row>
    <row r="64" spans="1:49" ht="19.899999999999999" customHeight="1" x14ac:dyDescent="0.25">
      <c r="A64" s="40"/>
      <c r="B64" s="64" t="s">
        <v>34</v>
      </c>
      <c r="C64" s="5">
        <v>0</v>
      </c>
      <c r="D64" s="5"/>
      <c r="E64" s="5">
        <v>0</v>
      </c>
      <c r="F64" s="5">
        <v>0</v>
      </c>
      <c r="G64" s="6">
        <f>H64+I64+J64</f>
        <v>0</v>
      </c>
      <c r="H64" s="6"/>
      <c r="I64" s="6"/>
      <c r="J64" s="6"/>
      <c r="K64" s="6"/>
      <c r="L64" s="5"/>
      <c r="M64" s="5"/>
      <c r="N64" s="5"/>
      <c r="O64" s="6">
        <f t="shared" si="13"/>
        <v>0</v>
      </c>
      <c r="P64" s="5">
        <v>0</v>
      </c>
      <c r="Q64" s="5">
        <v>0</v>
      </c>
      <c r="R64" s="5">
        <v>0</v>
      </c>
      <c r="S64" s="6">
        <v>0</v>
      </c>
      <c r="T64" s="5" t="s">
        <v>185</v>
      </c>
      <c r="U64" s="5" t="s">
        <v>185</v>
      </c>
      <c r="V64" s="5" t="s">
        <v>185</v>
      </c>
      <c r="W64" s="6">
        <v>0</v>
      </c>
      <c r="X64" s="5"/>
      <c r="Y64" s="5"/>
      <c r="Z64" s="5"/>
      <c r="AA64" s="12">
        <f t="shared" si="14"/>
        <v>0</v>
      </c>
      <c r="AB64" s="5">
        <f t="shared" si="15"/>
        <v>0</v>
      </c>
      <c r="AC64" s="6">
        <f t="shared" si="15"/>
        <v>0</v>
      </c>
      <c r="AD64" s="7">
        <f t="shared" si="15"/>
        <v>0</v>
      </c>
      <c r="AE64" s="6">
        <f t="shared" si="16"/>
        <v>0</v>
      </c>
      <c r="AF64" s="5"/>
      <c r="AG64" s="6"/>
      <c r="AH64" s="7"/>
      <c r="AI64" s="6"/>
      <c r="AJ64" s="6"/>
      <c r="AL64" s="13"/>
      <c r="AM64" s="13"/>
      <c r="AW64" s="46"/>
    </row>
    <row r="65" spans="1:49" ht="19.899999999999999" customHeight="1" x14ac:dyDescent="0.25">
      <c r="A65" s="40"/>
      <c r="B65" s="64" t="s">
        <v>35</v>
      </c>
      <c r="C65" s="5">
        <v>44.12932</v>
      </c>
      <c r="D65" s="5"/>
      <c r="E65" s="5">
        <v>0</v>
      </c>
      <c r="F65" s="5">
        <v>0</v>
      </c>
      <c r="G65" s="6">
        <f t="shared" ref="G65:G66" si="38">H65+I65+J65</f>
        <v>0</v>
      </c>
      <c r="H65" s="6"/>
      <c r="I65" s="6"/>
      <c r="J65" s="6"/>
      <c r="K65" s="6"/>
      <c r="L65" s="5"/>
      <c r="M65" s="5"/>
      <c r="N65" s="5"/>
      <c r="O65" s="6">
        <f t="shared" si="13"/>
        <v>0</v>
      </c>
      <c r="P65" s="5">
        <v>0</v>
      </c>
      <c r="Q65" s="5">
        <v>0</v>
      </c>
      <c r="R65" s="5">
        <v>0</v>
      </c>
      <c r="S65" s="6">
        <f>SUM(T65:V65)</f>
        <v>0</v>
      </c>
      <c r="T65" s="5">
        <f>SUM(T61)-SUM(T62:T64)</f>
        <v>0</v>
      </c>
      <c r="U65" s="5">
        <f>SUM(U61)-SUM(U62:U64)</f>
        <v>0</v>
      </c>
      <c r="V65" s="5">
        <f>SUM(V61)-SUM(V62:V64)</f>
        <v>0</v>
      </c>
      <c r="W65" s="6">
        <f>SUM(X65:Z65)</f>
        <v>0</v>
      </c>
      <c r="X65" s="5">
        <f>SUM(X61)-SUM(X62:X64)</f>
        <v>0</v>
      </c>
      <c r="Y65" s="5">
        <f>SUM(Y61)-SUM(Y62:Y64)</f>
        <v>0</v>
      </c>
      <c r="Z65" s="5">
        <f>SUM(Z61)-SUM(Z62:Z64)</f>
        <v>0</v>
      </c>
      <c r="AA65" s="12">
        <f t="shared" si="14"/>
        <v>0</v>
      </c>
      <c r="AB65" s="5">
        <f t="shared" si="15"/>
        <v>0</v>
      </c>
      <c r="AC65" s="6">
        <f t="shared" si="15"/>
        <v>0</v>
      </c>
      <c r="AD65" s="7">
        <f t="shared" si="15"/>
        <v>0</v>
      </c>
      <c r="AE65" s="6">
        <f t="shared" si="16"/>
        <v>0</v>
      </c>
      <c r="AF65" s="5"/>
      <c r="AG65" s="6"/>
      <c r="AH65" s="7"/>
      <c r="AI65" s="6"/>
      <c r="AJ65" s="6"/>
      <c r="AL65" s="13"/>
      <c r="AM65" s="13"/>
      <c r="AW65" s="46"/>
    </row>
    <row r="66" spans="1:49" ht="138" customHeight="1" x14ac:dyDescent="0.25">
      <c r="A66" s="40">
        <v>11</v>
      </c>
      <c r="B66" s="61" t="s">
        <v>257</v>
      </c>
      <c r="C66" s="62">
        <v>1995.36762</v>
      </c>
      <c r="D66" s="62">
        <f>SUM(D67:D70)</f>
        <v>1921.616</v>
      </c>
      <c r="E66" s="62">
        <v>0</v>
      </c>
      <c r="F66" s="62">
        <v>0</v>
      </c>
      <c r="G66" s="63">
        <f t="shared" si="38"/>
        <v>0</v>
      </c>
      <c r="H66" s="63"/>
      <c r="I66" s="63"/>
      <c r="J66" s="63"/>
      <c r="K66" s="63">
        <f t="shared" ref="K66" si="39">L66+M66+N66</f>
        <v>0</v>
      </c>
      <c r="L66" s="63"/>
      <c r="M66" s="63"/>
      <c r="N66" s="63"/>
      <c r="O66" s="63">
        <f t="shared" si="13"/>
        <v>50</v>
      </c>
      <c r="P66" s="43">
        <v>0</v>
      </c>
      <c r="Q66" s="43">
        <v>50</v>
      </c>
      <c r="R66" s="43">
        <v>0</v>
      </c>
      <c r="S66" s="6">
        <f>SUM(T66,U66,V66)</f>
        <v>0</v>
      </c>
      <c r="T66" s="5" t="s">
        <v>185</v>
      </c>
      <c r="U66" s="5" t="s">
        <v>185</v>
      </c>
      <c r="V66" s="5" t="s">
        <v>185</v>
      </c>
      <c r="W66" s="63">
        <f>SUM(X66,Y66,Z66)</f>
        <v>0</v>
      </c>
      <c r="X66" s="43" t="s">
        <v>185</v>
      </c>
      <c r="Y66" s="43" t="s">
        <v>185</v>
      </c>
      <c r="Z66" s="43" t="s">
        <v>185</v>
      </c>
      <c r="AA66" s="12">
        <f t="shared" si="14"/>
        <v>0</v>
      </c>
      <c r="AB66" s="5">
        <f t="shared" si="15"/>
        <v>0</v>
      </c>
      <c r="AC66" s="6">
        <f t="shared" si="15"/>
        <v>0</v>
      </c>
      <c r="AD66" s="7">
        <f t="shared" si="15"/>
        <v>0</v>
      </c>
      <c r="AE66" s="63">
        <f t="shared" si="16"/>
        <v>0</v>
      </c>
      <c r="AF66" s="43"/>
      <c r="AG66" s="63"/>
      <c r="AH66" s="44"/>
      <c r="AI66" s="63"/>
      <c r="AJ66" s="63"/>
      <c r="AL66" s="13"/>
      <c r="AM66" s="13"/>
      <c r="AW66" s="46"/>
    </row>
    <row r="67" spans="1:49" ht="19.899999999999999" customHeight="1" x14ac:dyDescent="0.25">
      <c r="A67" s="40"/>
      <c r="B67" s="64" t="s">
        <v>32</v>
      </c>
      <c r="C67" s="5">
        <v>1921.616</v>
      </c>
      <c r="D67" s="5">
        <f>C67</f>
        <v>1921.616</v>
      </c>
      <c r="E67" s="5">
        <v>0</v>
      </c>
      <c r="F67" s="5">
        <v>0</v>
      </c>
      <c r="G67" s="6">
        <f>H67+I67+J67</f>
        <v>0</v>
      </c>
      <c r="H67" s="6"/>
      <c r="I67" s="6"/>
      <c r="J67" s="6"/>
      <c r="K67" s="6"/>
      <c r="L67" s="5"/>
      <c r="M67" s="5"/>
      <c r="N67" s="5"/>
      <c r="O67" s="6">
        <f t="shared" si="13"/>
        <v>50</v>
      </c>
      <c r="P67" s="5">
        <v>0</v>
      </c>
      <c r="Q67" s="5">
        <v>50</v>
      </c>
      <c r="R67" s="5">
        <v>0</v>
      </c>
      <c r="S67" s="6">
        <v>0</v>
      </c>
      <c r="T67" s="5" t="s">
        <v>185</v>
      </c>
      <c r="U67" s="5" t="s">
        <v>185</v>
      </c>
      <c r="V67" s="5" t="s">
        <v>185</v>
      </c>
      <c r="W67" s="6">
        <v>0</v>
      </c>
      <c r="X67" s="5" t="s">
        <v>185</v>
      </c>
      <c r="Y67" s="5" t="s">
        <v>185</v>
      </c>
      <c r="Z67" s="5" t="s">
        <v>185</v>
      </c>
      <c r="AA67" s="12">
        <f t="shared" si="14"/>
        <v>0</v>
      </c>
      <c r="AB67" s="5">
        <f t="shared" si="15"/>
        <v>0</v>
      </c>
      <c r="AC67" s="6">
        <f t="shared" si="15"/>
        <v>0</v>
      </c>
      <c r="AD67" s="7">
        <f t="shared" si="15"/>
        <v>0</v>
      </c>
      <c r="AE67" s="6">
        <f t="shared" si="16"/>
        <v>0</v>
      </c>
      <c r="AF67" s="5"/>
      <c r="AG67" s="6"/>
      <c r="AH67" s="7"/>
      <c r="AI67" s="6"/>
      <c r="AJ67" s="6"/>
      <c r="AL67" s="13"/>
      <c r="AM67" s="13"/>
      <c r="AW67" s="46"/>
    </row>
    <row r="68" spans="1:49" ht="19.899999999999999" customHeight="1" x14ac:dyDescent="0.25">
      <c r="A68" s="40"/>
      <c r="B68" s="64" t="s">
        <v>33</v>
      </c>
      <c r="C68" s="5">
        <v>0</v>
      </c>
      <c r="D68" s="5"/>
      <c r="E68" s="5">
        <v>0</v>
      </c>
      <c r="F68" s="5">
        <v>0</v>
      </c>
      <c r="G68" s="6">
        <f t="shared" ref="G68" si="40">H68+I68+J68</f>
        <v>0</v>
      </c>
      <c r="H68" s="6"/>
      <c r="I68" s="6"/>
      <c r="J68" s="6"/>
      <c r="K68" s="6"/>
      <c r="L68" s="5"/>
      <c r="M68" s="5"/>
      <c r="N68" s="5"/>
      <c r="O68" s="6">
        <f t="shared" si="13"/>
        <v>0</v>
      </c>
      <c r="P68" s="5">
        <v>0</v>
      </c>
      <c r="Q68" s="5">
        <v>0</v>
      </c>
      <c r="R68" s="5">
        <v>0</v>
      </c>
      <c r="S68" s="6">
        <v>0</v>
      </c>
      <c r="T68" s="5" t="s">
        <v>185</v>
      </c>
      <c r="U68" s="5" t="s">
        <v>185</v>
      </c>
      <c r="V68" s="5" t="s">
        <v>185</v>
      </c>
      <c r="W68" s="6">
        <v>0</v>
      </c>
      <c r="X68" s="5" t="s">
        <v>185</v>
      </c>
      <c r="Y68" s="5" t="s">
        <v>185</v>
      </c>
      <c r="Z68" s="5" t="s">
        <v>185</v>
      </c>
      <c r="AA68" s="12">
        <f t="shared" si="14"/>
        <v>0</v>
      </c>
      <c r="AB68" s="5">
        <f t="shared" si="15"/>
        <v>0</v>
      </c>
      <c r="AC68" s="6">
        <f t="shared" si="15"/>
        <v>0</v>
      </c>
      <c r="AD68" s="7">
        <f t="shared" si="15"/>
        <v>0</v>
      </c>
      <c r="AE68" s="6">
        <f t="shared" si="16"/>
        <v>0</v>
      </c>
      <c r="AF68" s="5"/>
      <c r="AG68" s="6"/>
      <c r="AH68" s="7"/>
      <c r="AI68" s="6"/>
      <c r="AJ68" s="6"/>
      <c r="AL68" s="13"/>
      <c r="AM68" s="13"/>
      <c r="AW68" s="46"/>
    </row>
    <row r="69" spans="1:49" ht="19.899999999999999" customHeight="1" x14ac:dyDescent="0.25">
      <c r="A69" s="40"/>
      <c r="B69" s="64" t="s">
        <v>34</v>
      </c>
      <c r="C69" s="5">
        <v>0</v>
      </c>
      <c r="D69" s="5"/>
      <c r="E69" s="5">
        <v>0</v>
      </c>
      <c r="F69" s="5">
        <v>0</v>
      </c>
      <c r="G69" s="6">
        <f>H69+I69+J69</f>
        <v>0</v>
      </c>
      <c r="H69" s="6"/>
      <c r="I69" s="6"/>
      <c r="J69" s="6"/>
      <c r="K69" s="6"/>
      <c r="L69" s="5"/>
      <c r="M69" s="5"/>
      <c r="N69" s="5"/>
      <c r="O69" s="6">
        <f t="shared" si="13"/>
        <v>0</v>
      </c>
      <c r="P69" s="5">
        <v>0</v>
      </c>
      <c r="Q69" s="5">
        <v>0</v>
      </c>
      <c r="R69" s="5">
        <v>0</v>
      </c>
      <c r="S69" s="6">
        <v>0</v>
      </c>
      <c r="T69" s="5" t="s">
        <v>185</v>
      </c>
      <c r="U69" s="5" t="s">
        <v>185</v>
      </c>
      <c r="V69" s="5" t="s">
        <v>185</v>
      </c>
      <c r="W69" s="6">
        <v>0</v>
      </c>
      <c r="X69" s="5"/>
      <c r="Y69" s="5"/>
      <c r="Z69" s="5"/>
      <c r="AA69" s="12">
        <f t="shared" si="14"/>
        <v>0</v>
      </c>
      <c r="AB69" s="5">
        <f t="shared" si="15"/>
        <v>0</v>
      </c>
      <c r="AC69" s="6">
        <f t="shared" si="15"/>
        <v>0</v>
      </c>
      <c r="AD69" s="7">
        <f t="shared" si="15"/>
        <v>0</v>
      </c>
      <c r="AE69" s="6">
        <f t="shared" si="16"/>
        <v>0</v>
      </c>
      <c r="AF69" s="5"/>
      <c r="AG69" s="6"/>
      <c r="AH69" s="7"/>
      <c r="AI69" s="6"/>
      <c r="AJ69" s="6"/>
      <c r="AL69" s="13"/>
      <c r="AM69" s="13"/>
      <c r="AW69" s="46"/>
    </row>
    <row r="70" spans="1:49" ht="19.899999999999999" customHeight="1" x14ac:dyDescent="0.25">
      <c r="A70" s="40"/>
      <c r="B70" s="64" t="s">
        <v>35</v>
      </c>
      <c r="C70" s="5">
        <v>73.751620000000003</v>
      </c>
      <c r="D70" s="5"/>
      <c r="E70" s="5">
        <v>0</v>
      </c>
      <c r="F70" s="5">
        <v>0</v>
      </c>
      <c r="G70" s="6">
        <f t="shared" ref="G70:G71" si="41">H70+I70+J70</f>
        <v>0</v>
      </c>
      <c r="H70" s="6"/>
      <c r="I70" s="6"/>
      <c r="J70" s="6"/>
      <c r="K70" s="6"/>
      <c r="L70" s="5"/>
      <c r="M70" s="5"/>
      <c r="N70" s="5"/>
      <c r="O70" s="6">
        <f t="shared" si="13"/>
        <v>0</v>
      </c>
      <c r="P70" s="5">
        <v>0</v>
      </c>
      <c r="Q70" s="5">
        <v>0</v>
      </c>
      <c r="R70" s="5">
        <v>0</v>
      </c>
      <c r="S70" s="6">
        <f>SUM(T70:V70)</f>
        <v>0</v>
      </c>
      <c r="T70" s="5">
        <f>SUM(T66)-SUM(T67:T69)</f>
        <v>0</v>
      </c>
      <c r="U70" s="5">
        <f>SUM(U66)-SUM(U67:U69)</f>
        <v>0</v>
      </c>
      <c r="V70" s="5">
        <f>SUM(V66)-SUM(V67:V69)</f>
        <v>0</v>
      </c>
      <c r="W70" s="6">
        <f>SUM(X70:Z70)</f>
        <v>0</v>
      </c>
      <c r="X70" s="5">
        <f>SUM(X66)-SUM(X67:X69)</f>
        <v>0</v>
      </c>
      <c r="Y70" s="5">
        <f>SUM(Y66)-SUM(Y67:Y69)</f>
        <v>0</v>
      </c>
      <c r="Z70" s="5">
        <f>SUM(Z66)-SUM(Z67:Z69)</f>
        <v>0</v>
      </c>
      <c r="AA70" s="12">
        <f t="shared" si="14"/>
        <v>0</v>
      </c>
      <c r="AB70" s="5">
        <f t="shared" si="15"/>
        <v>0</v>
      </c>
      <c r="AC70" s="6">
        <f t="shared" si="15"/>
        <v>0</v>
      </c>
      <c r="AD70" s="7">
        <f t="shared" si="15"/>
        <v>0</v>
      </c>
      <c r="AE70" s="6">
        <f t="shared" si="16"/>
        <v>0</v>
      </c>
      <c r="AF70" s="5"/>
      <c r="AG70" s="6"/>
      <c r="AH70" s="7"/>
      <c r="AI70" s="6"/>
      <c r="AJ70" s="6"/>
      <c r="AL70" s="13"/>
      <c r="AM70" s="13"/>
      <c r="AW70" s="46"/>
    </row>
    <row r="71" spans="1:49" ht="87" customHeight="1" x14ac:dyDescent="0.25">
      <c r="A71" s="40">
        <v>12</v>
      </c>
      <c r="B71" s="61" t="s">
        <v>258</v>
      </c>
      <c r="C71" s="62">
        <v>3842.0059999999999</v>
      </c>
      <c r="D71" s="62">
        <f>SUM(D72:D75)</f>
        <v>3700</v>
      </c>
      <c r="E71" s="62">
        <v>0</v>
      </c>
      <c r="F71" s="62">
        <v>0</v>
      </c>
      <c r="G71" s="63">
        <f t="shared" si="41"/>
        <v>0</v>
      </c>
      <c r="H71" s="63"/>
      <c r="I71" s="63"/>
      <c r="J71" s="63"/>
      <c r="K71" s="63">
        <f t="shared" ref="K71" si="42">L71+M71+N71</f>
        <v>0</v>
      </c>
      <c r="L71" s="63"/>
      <c r="M71" s="63"/>
      <c r="N71" s="63"/>
      <c r="O71" s="63">
        <f t="shared" si="13"/>
        <v>1148</v>
      </c>
      <c r="P71" s="43">
        <v>0</v>
      </c>
      <c r="Q71" s="43">
        <v>1148</v>
      </c>
      <c r="R71" s="43">
        <v>0</v>
      </c>
      <c r="S71" s="6">
        <f>SUM(T71,U71,V71)</f>
        <v>1100</v>
      </c>
      <c r="T71" s="5" t="s">
        <v>185</v>
      </c>
      <c r="U71" s="5">
        <v>1100</v>
      </c>
      <c r="V71" s="5" t="s">
        <v>185</v>
      </c>
      <c r="W71" s="63">
        <f>SUM(X71,Y71,Z71)</f>
        <v>1100</v>
      </c>
      <c r="X71" s="43" t="s">
        <v>185</v>
      </c>
      <c r="Y71" s="43">
        <v>1100</v>
      </c>
      <c r="Z71" s="43" t="s">
        <v>185</v>
      </c>
      <c r="AA71" s="12">
        <f t="shared" si="14"/>
        <v>0</v>
      </c>
      <c r="AB71" s="5">
        <f t="shared" si="15"/>
        <v>0</v>
      </c>
      <c r="AC71" s="6">
        <f t="shared" ref="AC71:AD75" si="43">SUM(Y71,I71)-SUM(M71)-SUM(U71,-AG71)</f>
        <v>0</v>
      </c>
      <c r="AD71" s="7">
        <f t="shared" si="43"/>
        <v>0</v>
      </c>
      <c r="AE71" s="63">
        <f t="shared" si="16"/>
        <v>0</v>
      </c>
      <c r="AF71" s="43"/>
      <c r="AG71" s="63"/>
      <c r="AH71" s="44"/>
      <c r="AI71" s="63"/>
      <c r="AJ71" s="63"/>
      <c r="AL71" s="13"/>
      <c r="AM71" s="13"/>
      <c r="AW71" s="46"/>
    </row>
    <row r="72" spans="1:49" ht="19.899999999999999" customHeight="1" x14ac:dyDescent="0.25">
      <c r="A72" s="40"/>
      <c r="B72" s="64" t="s">
        <v>32</v>
      </c>
      <c r="C72" s="5">
        <v>3700</v>
      </c>
      <c r="D72" s="5">
        <f>C72</f>
        <v>3700</v>
      </c>
      <c r="E72" s="5">
        <v>0</v>
      </c>
      <c r="F72" s="5">
        <v>0</v>
      </c>
      <c r="G72" s="6">
        <f>H72+I72+J72</f>
        <v>0</v>
      </c>
      <c r="H72" s="6"/>
      <c r="I72" s="6"/>
      <c r="J72" s="6"/>
      <c r="K72" s="6"/>
      <c r="L72" s="5"/>
      <c r="M72" s="5"/>
      <c r="N72" s="5"/>
      <c r="O72" s="6">
        <f t="shared" si="13"/>
        <v>1100</v>
      </c>
      <c r="P72" s="5">
        <v>0</v>
      </c>
      <c r="Q72" s="5">
        <v>1100</v>
      </c>
      <c r="R72" s="5">
        <v>0</v>
      </c>
      <c r="S72" s="6">
        <v>1100</v>
      </c>
      <c r="T72" s="5" t="s">
        <v>185</v>
      </c>
      <c r="U72" s="5">
        <v>1100</v>
      </c>
      <c r="V72" s="5" t="s">
        <v>185</v>
      </c>
      <c r="W72" s="6">
        <v>1100</v>
      </c>
      <c r="X72" s="5" t="s">
        <v>185</v>
      </c>
      <c r="Y72" s="5">
        <v>1100</v>
      </c>
      <c r="Z72" s="5" t="s">
        <v>185</v>
      </c>
      <c r="AA72" s="12">
        <f t="shared" si="14"/>
        <v>0</v>
      </c>
      <c r="AB72" s="5">
        <f t="shared" si="15"/>
        <v>0</v>
      </c>
      <c r="AC72" s="6">
        <f t="shared" si="43"/>
        <v>0</v>
      </c>
      <c r="AD72" s="7">
        <f t="shared" si="43"/>
        <v>0</v>
      </c>
      <c r="AE72" s="6">
        <f t="shared" si="16"/>
        <v>0</v>
      </c>
      <c r="AF72" s="5"/>
      <c r="AG72" s="6"/>
      <c r="AH72" s="7"/>
      <c r="AI72" s="6"/>
      <c r="AJ72" s="6"/>
      <c r="AL72" s="13"/>
      <c r="AM72" s="13"/>
      <c r="AW72" s="46"/>
    </row>
    <row r="73" spans="1:49" ht="19.899999999999999" customHeight="1" x14ac:dyDescent="0.25">
      <c r="A73" s="40"/>
      <c r="B73" s="64" t="s">
        <v>33</v>
      </c>
      <c r="C73" s="5">
        <v>0</v>
      </c>
      <c r="D73" s="5"/>
      <c r="E73" s="5">
        <v>0</v>
      </c>
      <c r="F73" s="5">
        <v>0</v>
      </c>
      <c r="G73" s="6">
        <f t="shared" ref="G73" si="44">H73+I73+J73</f>
        <v>0</v>
      </c>
      <c r="H73" s="6"/>
      <c r="I73" s="6"/>
      <c r="J73" s="6"/>
      <c r="K73" s="6"/>
      <c r="L73" s="5"/>
      <c r="M73" s="5"/>
      <c r="N73" s="5"/>
      <c r="O73" s="6">
        <f t="shared" si="13"/>
        <v>0</v>
      </c>
      <c r="P73" s="5">
        <v>0</v>
      </c>
      <c r="Q73" s="5">
        <v>0</v>
      </c>
      <c r="R73" s="5">
        <v>0</v>
      </c>
      <c r="S73" s="6">
        <v>0</v>
      </c>
      <c r="T73" s="5" t="s">
        <v>185</v>
      </c>
      <c r="U73" s="5" t="s">
        <v>185</v>
      </c>
      <c r="V73" s="5" t="s">
        <v>185</v>
      </c>
      <c r="W73" s="6">
        <v>0</v>
      </c>
      <c r="X73" s="5" t="s">
        <v>185</v>
      </c>
      <c r="Y73" s="5" t="s">
        <v>185</v>
      </c>
      <c r="Z73" s="5" t="s">
        <v>185</v>
      </c>
      <c r="AA73" s="12">
        <f t="shared" si="14"/>
        <v>0</v>
      </c>
      <c r="AB73" s="5">
        <f t="shared" si="15"/>
        <v>0</v>
      </c>
      <c r="AC73" s="6">
        <f t="shared" si="43"/>
        <v>0</v>
      </c>
      <c r="AD73" s="7">
        <f t="shared" si="43"/>
        <v>0</v>
      </c>
      <c r="AE73" s="6">
        <f t="shared" si="16"/>
        <v>0</v>
      </c>
      <c r="AF73" s="5"/>
      <c r="AG73" s="6"/>
      <c r="AH73" s="7"/>
      <c r="AI73" s="6"/>
      <c r="AJ73" s="6"/>
      <c r="AL73" s="13"/>
      <c r="AM73" s="13"/>
      <c r="AW73" s="46"/>
    </row>
    <row r="74" spans="1:49" ht="19.899999999999999" customHeight="1" x14ac:dyDescent="0.25">
      <c r="A74" s="40"/>
      <c r="B74" s="64" t="s">
        <v>34</v>
      </c>
      <c r="C74" s="5">
        <v>0</v>
      </c>
      <c r="D74" s="5"/>
      <c r="E74" s="5">
        <v>0</v>
      </c>
      <c r="F74" s="5">
        <v>0</v>
      </c>
      <c r="G74" s="6">
        <f>H74+I74+J74</f>
        <v>0</v>
      </c>
      <c r="H74" s="6"/>
      <c r="I74" s="6"/>
      <c r="J74" s="6"/>
      <c r="K74" s="6"/>
      <c r="L74" s="5"/>
      <c r="M74" s="5"/>
      <c r="N74" s="5"/>
      <c r="O74" s="6">
        <f t="shared" si="13"/>
        <v>0</v>
      </c>
      <c r="P74" s="5">
        <v>0</v>
      </c>
      <c r="Q74" s="5">
        <v>0</v>
      </c>
      <c r="R74" s="5">
        <v>0</v>
      </c>
      <c r="S74" s="6">
        <v>0</v>
      </c>
      <c r="T74" s="5"/>
      <c r="U74" s="5"/>
      <c r="V74" s="5"/>
      <c r="W74" s="6">
        <v>0</v>
      </c>
      <c r="X74" s="5"/>
      <c r="Y74" s="5"/>
      <c r="Z74" s="5"/>
      <c r="AA74" s="12">
        <f t="shared" si="14"/>
        <v>0</v>
      </c>
      <c r="AB74" s="5">
        <f t="shared" si="15"/>
        <v>0</v>
      </c>
      <c r="AC74" s="6">
        <f t="shared" si="43"/>
        <v>0</v>
      </c>
      <c r="AD74" s="7">
        <f t="shared" si="43"/>
        <v>0</v>
      </c>
      <c r="AE74" s="6">
        <f t="shared" si="16"/>
        <v>0</v>
      </c>
      <c r="AF74" s="5"/>
      <c r="AG74" s="6"/>
      <c r="AH74" s="7"/>
      <c r="AI74" s="6"/>
      <c r="AJ74" s="6"/>
      <c r="AL74" s="13"/>
      <c r="AM74" s="13"/>
      <c r="AW74" s="46"/>
    </row>
    <row r="75" spans="1:49" ht="19.899999999999999" customHeight="1" x14ac:dyDescent="0.25">
      <c r="A75" s="40"/>
      <c r="B75" s="64" t="s">
        <v>35</v>
      </c>
      <c r="C75" s="5">
        <v>142.006</v>
      </c>
      <c r="D75" s="5"/>
      <c r="E75" s="5">
        <v>0</v>
      </c>
      <c r="F75" s="5">
        <v>0</v>
      </c>
      <c r="G75" s="6">
        <f t="shared" ref="G75" si="45">H75+I75+J75</f>
        <v>0</v>
      </c>
      <c r="H75" s="6"/>
      <c r="I75" s="6"/>
      <c r="J75" s="6"/>
      <c r="K75" s="6"/>
      <c r="L75" s="5"/>
      <c r="M75" s="5"/>
      <c r="N75" s="5"/>
      <c r="O75" s="6">
        <f t="shared" si="13"/>
        <v>48</v>
      </c>
      <c r="P75" s="5">
        <v>0</v>
      </c>
      <c r="Q75" s="5">
        <v>48</v>
      </c>
      <c r="R75" s="5">
        <v>0</v>
      </c>
      <c r="S75" s="6">
        <f>SUM(T75:V75)</f>
        <v>0</v>
      </c>
      <c r="T75" s="5">
        <f>SUM(T71)-SUM(T72:T74)</f>
        <v>0</v>
      </c>
      <c r="U75" s="5">
        <f>SUM(U71)-SUM(U72:U74)</f>
        <v>0</v>
      </c>
      <c r="V75" s="5">
        <f>SUM(V71)-SUM(V72:V74)</f>
        <v>0</v>
      </c>
      <c r="W75" s="6">
        <f>SUM(X75:Z75)</f>
        <v>0</v>
      </c>
      <c r="X75" s="5">
        <f>SUM(X71)-SUM(X72:X74)</f>
        <v>0</v>
      </c>
      <c r="Y75" s="5">
        <f>SUM(Y71)-SUM(Y72:Y74)</f>
        <v>0</v>
      </c>
      <c r="Z75" s="5">
        <f>SUM(Z71)-SUM(Z72:Z74)</f>
        <v>0</v>
      </c>
      <c r="AA75" s="12">
        <f t="shared" si="14"/>
        <v>0</v>
      </c>
      <c r="AB75" s="5">
        <f t="shared" si="15"/>
        <v>0</v>
      </c>
      <c r="AC75" s="6">
        <f t="shared" si="43"/>
        <v>0</v>
      </c>
      <c r="AD75" s="7">
        <f t="shared" si="43"/>
        <v>0</v>
      </c>
      <c r="AE75" s="6">
        <f t="shared" si="16"/>
        <v>0</v>
      </c>
      <c r="AF75" s="5"/>
      <c r="AG75" s="6"/>
      <c r="AH75" s="7"/>
      <c r="AI75" s="6"/>
      <c r="AJ75" s="6"/>
      <c r="AL75" s="13"/>
      <c r="AM75" s="13"/>
      <c r="AW75" s="46"/>
    </row>
    <row r="76" spans="1:49" ht="85.5" customHeight="1" x14ac:dyDescent="0.25">
      <c r="A76" s="40">
        <v>13</v>
      </c>
      <c r="B76" s="61" t="s">
        <v>39</v>
      </c>
      <c r="C76" s="62">
        <v>8151.8646800000015</v>
      </c>
      <c r="D76" s="62">
        <f>SUM(D77:D80)</f>
        <v>2054.8680600000002</v>
      </c>
      <c r="E76" s="62">
        <v>5166.53431</v>
      </c>
      <c r="F76" s="62">
        <v>5166.53431</v>
      </c>
      <c r="G76" s="63">
        <f t="shared" si="11"/>
        <v>0</v>
      </c>
      <c r="H76" s="63"/>
      <c r="I76" s="63"/>
      <c r="J76" s="63"/>
      <c r="K76" s="63">
        <f t="shared" si="12"/>
        <v>0</v>
      </c>
      <c r="L76" s="63"/>
      <c r="M76" s="63"/>
      <c r="N76" s="63"/>
      <c r="O76" s="63">
        <f t="shared" si="13"/>
        <v>3076.2</v>
      </c>
      <c r="P76" s="43">
        <v>0</v>
      </c>
      <c r="Q76" s="43">
        <v>3076.2</v>
      </c>
      <c r="R76" s="43">
        <v>0</v>
      </c>
      <c r="S76" s="6">
        <f>SUM(T76,U76,V76)</f>
        <v>2985.3303699999997</v>
      </c>
      <c r="T76" s="5" t="s">
        <v>185</v>
      </c>
      <c r="U76" s="5">
        <v>2985.3303699999997</v>
      </c>
      <c r="V76" s="5" t="s">
        <v>185</v>
      </c>
      <c r="W76" s="63">
        <f>SUM(X76,Y76,Z76)</f>
        <v>2985.3303699999997</v>
      </c>
      <c r="X76" s="43" t="s">
        <v>185</v>
      </c>
      <c r="Y76" s="43">
        <v>2985.3303699999997</v>
      </c>
      <c r="Z76" s="43" t="s">
        <v>185</v>
      </c>
      <c r="AA76" s="12">
        <f t="shared" si="14"/>
        <v>0</v>
      </c>
      <c r="AB76" s="5">
        <f t="shared" si="15"/>
        <v>0</v>
      </c>
      <c r="AC76" s="6">
        <f t="shared" si="15"/>
        <v>0</v>
      </c>
      <c r="AD76" s="7">
        <f t="shared" si="15"/>
        <v>0</v>
      </c>
      <c r="AE76" s="63">
        <f t="shared" si="16"/>
        <v>0</v>
      </c>
      <c r="AF76" s="43"/>
      <c r="AG76" s="63"/>
      <c r="AH76" s="44"/>
      <c r="AI76" s="63">
        <v>7.9</v>
      </c>
      <c r="AJ76" s="63">
        <v>8.0299999999999994</v>
      </c>
      <c r="AL76" s="13"/>
      <c r="AM76" s="13"/>
      <c r="AW76" s="46"/>
    </row>
    <row r="77" spans="1:49" ht="19.899999999999999" customHeight="1" x14ac:dyDescent="0.25">
      <c r="A77" s="40"/>
      <c r="B77" s="64" t="s">
        <v>32</v>
      </c>
      <c r="C77" s="5">
        <v>1985.7837500000001</v>
      </c>
      <c r="D77" s="5">
        <f>C77</f>
        <v>1985.7837500000001</v>
      </c>
      <c r="E77" s="5">
        <v>1800.008</v>
      </c>
      <c r="F77" s="5">
        <v>1800.008</v>
      </c>
      <c r="G77" s="6">
        <f>H77+I77+J77</f>
        <v>0</v>
      </c>
      <c r="H77" s="6"/>
      <c r="I77" s="6"/>
      <c r="J77" s="6"/>
      <c r="K77" s="6"/>
      <c r="L77" s="5"/>
      <c r="M77" s="5"/>
      <c r="N77" s="5"/>
      <c r="O77" s="6">
        <f t="shared" si="13"/>
        <v>185.77575000000002</v>
      </c>
      <c r="P77" s="5">
        <v>0</v>
      </c>
      <c r="Q77" s="5">
        <v>185.77575000000002</v>
      </c>
      <c r="R77" s="5">
        <v>0</v>
      </c>
      <c r="S77" s="6">
        <v>185.77575000000002</v>
      </c>
      <c r="T77" s="5" t="s">
        <v>185</v>
      </c>
      <c r="U77" s="5">
        <v>185.77575000000002</v>
      </c>
      <c r="V77" s="5" t="s">
        <v>185</v>
      </c>
      <c r="W77" s="6">
        <v>185.77575000000002</v>
      </c>
      <c r="X77" s="5" t="s">
        <v>185</v>
      </c>
      <c r="Y77" s="5">
        <v>185.77575000000002</v>
      </c>
      <c r="Z77" s="5" t="s">
        <v>185</v>
      </c>
      <c r="AA77" s="12">
        <f t="shared" si="14"/>
        <v>0</v>
      </c>
      <c r="AB77" s="5">
        <f t="shared" si="15"/>
        <v>0</v>
      </c>
      <c r="AC77" s="6">
        <f t="shared" si="15"/>
        <v>0</v>
      </c>
      <c r="AD77" s="7">
        <f t="shared" si="15"/>
        <v>0</v>
      </c>
      <c r="AE77" s="6">
        <f t="shared" si="16"/>
        <v>0</v>
      </c>
      <c r="AF77" s="5"/>
      <c r="AG77" s="6"/>
      <c r="AH77" s="7"/>
      <c r="AI77" s="6"/>
      <c r="AJ77" s="6"/>
      <c r="AL77" s="13"/>
      <c r="AM77" s="13"/>
      <c r="AW77" s="46"/>
    </row>
    <row r="78" spans="1:49" ht="19.899999999999999" customHeight="1" x14ac:dyDescent="0.25">
      <c r="A78" s="40"/>
      <c r="B78" s="64" t="s">
        <v>33</v>
      </c>
      <c r="C78" s="5">
        <v>5924.3630000000003</v>
      </c>
      <c r="D78" s="5"/>
      <c r="E78" s="5">
        <v>3174.2780000000002</v>
      </c>
      <c r="F78" s="5">
        <v>3174.2780000000002</v>
      </c>
      <c r="G78" s="6">
        <f t="shared" ref="G78" si="46">H78+I78+J78</f>
        <v>0</v>
      </c>
      <c r="H78" s="6"/>
      <c r="I78" s="6"/>
      <c r="J78" s="6"/>
      <c r="K78" s="6"/>
      <c r="L78" s="5"/>
      <c r="M78" s="5"/>
      <c r="N78" s="5"/>
      <c r="O78" s="6">
        <f t="shared" si="13"/>
        <v>2750.085</v>
      </c>
      <c r="P78" s="5">
        <v>0</v>
      </c>
      <c r="Q78" s="5">
        <v>2750.085</v>
      </c>
      <c r="R78" s="5">
        <v>0</v>
      </c>
      <c r="S78" s="6">
        <v>2750.085</v>
      </c>
      <c r="T78" s="5" t="s">
        <v>185</v>
      </c>
      <c r="U78" s="5">
        <v>2750.085</v>
      </c>
      <c r="V78" s="5" t="s">
        <v>185</v>
      </c>
      <c r="W78" s="6">
        <v>2750.085</v>
      </c>
      <c r="X78" s="5" t="s">
        <v>185</v>
      </c>
      <c r="Y78" s="5">
        <v>2750.085</v>
      </c>
      <c r="Z78" s="5" t="s">
        <v>185</v>
      </c>
      <c r="AA78" s="12">
        <f t="shared" si="14"/>
        <v>0</v>
      </c>
      <c r="AB78" s="5">
        <f t="shared" ref="AB78:AD96" si="47">SUM(X78,H78)-SUM(L78)-SUM(T78,-AF78)</f>
        <v>0</v>
      </c>
      <c r="AC78" s="6">
        <f t="shared" si="47"/>
        <v>0</v>
      </c>
      <c r="AD78" s="7">
        <f t="shared" si="47"/>
        <v>0</v>
      </c>
      <c r="AE78" s="6">
        <f t="shared" si="16"/>
        <v>0</v>
      </c>
      <c r="AF78" s="5"/>
      <c r="AG78" s="6"/>
      <c r="AH78" s="7"/>
      <c r="AI78" s="6"/>
      <c r="AJ78" s="6"/>
      <c r="AL78" s="13"/>
      <c r="AM78" s="13"/>
      <c r="AW78" s="46"/>
    </row>
    <row r="79" spans="1:49" ht="19.899999999999999" customHeight="1" x14ac:dyDescent="0.25">
      <c r="A79" s="40"/>
      <c r="B79" s="64" t="s">
        <v>34</v>
      </c>
      <c r="C79" s="5">
        <v>0</v>
      </c>
      <c r="D79" s="5"/>
      <c r="E79" s="5">
        <v>0</v>
      </c>
      <c r="F79" s="5">
        <v>0</v>
      </c>
      <c r="G79" s="6">
        <f>H79+I79+J79</f>
        <v>0</v>
      </c>
      <c r="H79" s="6"/>
      <c r="I79" s="6"/>
      <c r="J79" s="6"/>
      <c r="K79" s="6"/>
      <c r="L79" s="5"/>
      <c r="M79" s="5"/>
      <c r="N79" s="5"/>
      <c r="O79" s="6">
        <f t="shared" si="13"/>
        <v>0</v>
      </c>
      <c r="P79" s="5">
        <v>0</v>
      </c>
      <c r="Q79" s="5">
        <v>0</v>
      </c>
      <c r="R79" s="5">
        <v>0</v>
      </c>
      <c r="S79" s="6">
        <v>0</v>
      </c>
      <c r="T79" s="5"/>
      <c r="U79" s="5"/>
      <c r="V79" s="5"/>
      <c r="W79" s="6">
        <v>0</v>
      </c>
      <c r="X79" s="5"/>
      <c r="Y79" s="5"/>
      <c r="Z79" s="5"/>
      <c r="AA79" s="12">
        <f t="shared" si="14"/>
        <v>0</v>
      </c>
      <c r="AB79" s="5">
        <f t="shared" si="47"/>
        <v>0</v>
      </c>
      <c r="AC79" s="6">
        <f t="shared" si="47"/>
        <v>0</v>
      </c>
      <c r="AD79" s="7">
        <f t="shared" si="47"/>
        <v>0</v>
      </c>
      <c r="AE79" s="6">
        <f t="shared" si="16"/>
        <v>0</v>
      </c>
      <c r="AF79" s="5"/>
      <c r="AG79" s="6"/>
      <c r="AH79" s="7"/>
      <c r="AI79" s="6"/>
      <c r="AJ79" s="6"/>
      <c r="AL79" s="13"/>
      <c r="AM79" s="13"/>
      <c r="AW79" s="46"/>
    </row>
    <row r="80" spans="1:49" ht="19.899999999999999" customHeight="1" x14ac:dyDescent="0.25">
      <c r="A80" s="40"/>
      <c r="B80" s="64" t="s">
        <v>35</v>
      </c>
      <c r="C80" s="5">
        <v>241.71793</v>
      </c>
      <c r="D80" s="5">
        <v>69.084310000000002</v>
      </c>
      <c r="E80" s="5">
        <v>192.24831</v>
      </c>
      <c r="F80" s="5">
        <v>192.24831</v>
      </c>
      <c r="G80" s="6">
        <f t="shared" ref="G80" si="48">H80+I80+J80</f>
        <v>0</v>
      </c>
      <c r="H80" s="6"/>
      <c r="I80" s="6"/>
      <c r="J80" s="6"/>
      <c r="K80" s="6"/>
      <c r="L80" s="5"/>
      <c r="M80" s="5"/>
      <c r="N80" s="5"/>
      <c r="O80" s="6">
        <f t="shared" si="13"/>
        <v>140.33925000000013</v>
      </c>
      <c r="P80" s="5">
        <v>0</v>
      </c>
      <c r="Q80" s="5">
        <v>140.33925000000013</v>
      </c>
      <c r="R80" s="5">
        <v>0</v>
      </c>
      <c r="S80" s="6">
        <f>SUM(T80:V80)</f>
        <v>49.46961999999985</v>
      </c>
      <c r="T80" s="5">
        <f>SUM(T76)-SUM(T77:T79)</f>
        <v>0</v>
      </c>
      <c r="U80" s="5">
        <f>SUM(U76)-SUM(U77:U79)</f>
        <v>49.46961999999985</v>
      </c>
      <c r="V80" s="5">
        <f>SUM(V76)-SUM(V77:V79)</f>
        <v>0</v>
      </c>
      <c r="W80" s="6">
        <f>SUM(X80:Z80)</f>
        <v>49.46961999999985</v>
      </c>
      <c r="X80" s="5">
        <f>SUM(X76)-SUM(X77:X79)</f>
        <v>0</v>
      </c>
      <c r="Y80" s="5">
        <f>SUM(Y76)-SUM(Y77:Y79)</f>
        <v>49.46961999999985</v>
      </c>
      <c r="Z80" s="5">
        <f>SUM(Z76)-SUM(Z77:Z79)</f>
        <v>0</v>
      </c>
      <c r="AA80" s="12">
        <f t="shared" si="14"/>
        <v>0</v>
      </c>
      <c r="AB80" s="5">
        <f t="shared" si="47"/>
        <v>0</v>
      </c>
      <c r="AC80" s="6">
        <f t="shared" si="47"/>
        <v>0</v>
      </c>
      <c r="AD80" s="7">
        <f t="shared" si="47"/>
        <v>0</v>
      </c>
      <c r="AE80" s="6">
        <f t="shared" si="16"/>
        <v>0</v>
      </c>
      <c r="AF80" s="5"/>
      <c r="AG80" s="6"/>
      <c r="AH80" s="7"/>
      <c r="AI80" s="6"/>
      <c r="AJ80" s="6"/>
      <c r="AL80" s="13"/>
      <c r="AM80" s="13"/>
      <c r="AW80" s="46"/>
    </row>
    <row r="81" spans="1:49" ht="84.75" customHeight="1" x14ac:dyDescent="0.25">
      <c r="A81" s="40">
        <v>14</v>
      </c>
      <c r="B81" s="61" t="s">
        <v>40</v>
      </c>
      <c r="C81" s="62">
        <v>2152.2625800000001</v>
      </c>
      <c r="D81" s="62">
        <f>SUM(D82:D85)</f>
        <v>0</v>
      </c>
      <c r="E81" s="62">
        <v>2099.4749999999999</v>
      </c>
      <c r="F81" s="62">
        <v>2099.4749999999999</v>
      </c>
      <c r="G81" s="63">
        <f t="shared" si="11"/>
        <v>0</v>
      </c>
      <c r="H81" s="63"/>
      <c r="I81" s="63"/>
      <c r="J81" s="63"/>
      <c r="K81" s="63">
        <f t="shared" si="12"/>
        <v>0</v>
      </c>
      <c r="L81" s="63"/>
      <c r="M81" s="63"/>
      <c r="N81" s="63"/>
      <c r="O81" s="63">
        <f t="shared" si="13"/>
        <v>55</v>
      </c>
      <c r="P81" s="43">
        <v>0</v>
      </c>
      <c r="Q81" s="43">
        <v>55</v>
      </c>
      <c r="R81" s="43">
        <v>0</v>
      </c>
      <c r="S81" s="6">
        <f>SUM(T81,U81,V81)</f>
        <v>52.787579999999998</v>
      </c>
      <c r="T81" s="5" t="s">
        <v>185</v>
      </c>
      <c r="U81" s="5">
        <v>52.787579999999998</v>
      </c>
      <c r="V81" s="5" t="s">
        <v>185</v>
      </c>
      <c r="W81" s="63">
        <f>SUM(X81,Y81,Z81)</f>
        <v>52.787579999999998</v>
      </c>
      <c r="X81" s="43" t="s">
        <v>185</v>
      </c>
      <c r="Y81" s="43">
        <v>52.787579999999998</v>
      </c>
      <c r="Z81" s="43" t="s">
        <v>185</v>
      </c>
      <c r="AA81" s="12">
        <f t="shared" si="14"/>
        <v>0</v>
      </c>
      <c r="AB81" s="5">
        <f t="shared" si="47"/>
        <v>0</v>
      </c>
      <c r="AC81" s="6">
        <f t="shared" si="47"/>
        <v>0</v>
      </c>
      <c r="AD81" s="7">
        <f t="shared" si="47"/>
        <v>0</v>
      </c>
      <c r="AE81" s="63">
        <f t="shared" si="16"/>
        <v>0</v>
      </c>
      <c r="AF81" s="43"/>
      <c r="AG81" s="63"/>
      <c r="AH81" s="44"/>
      <c r="AI81" s="63"/>
      <c r="AJ81" s="63"/>
      <c r="AL81" s="13"/>
      <c r="AM81" s="13"/>
      <c r="AW81" s="46"/>
    </row>
    <row r="82" spans="1:49" ht="19.899999999999999" customHeight="1" x14ac:dyDescent="0.25">
      <c r="A82" s="40"/>
      <c r="B82" s="64" t="s">
        <v>32</v>
      </c>
      <c r="C82" s="5">
        <v>0</v>
      </c>
      <c r="D82" s="5">
        <f>C82</f>
        <v>0</v>
      </c>
      <c r="E82" s="5">
        <v>0</v>
      </c>
      <c r="F82" s="5">
        <v>0</v>
      </c>
      <c r="G82" s="6">
        <f>H82+I82+J82</f>
        <v>0</v>
      </c>
      <c r="H82" s="6"/>
      <c r="I82" s="6"/>
      <c r="J82" s="6"/>
      <c r="K82" s="6"/>
      <c r="L82" s="5"/>
      <c r="M82" s="5"/>
      <c r="N82" s="5"/>
      <c r="O82" s="6">
        <f t="shared" si="13"/>
        <v>0</v>
      </c>
      <c r="P82" s="5">
        <v>0</v>
      </c>
      <c r="Q82" s="5">
        <v>0</v>
      </c>
      <c r="R82" s="5">
        <v>0</v>
      </c>
      <c r="S82" s="6">
        <v>0</v>
      </c>
      <c r="T82" s="5" t="s">
        <v>185</v>
      </c>
      <c r="U82" s="5" t="s">
        <v>185</v>
      </c>
      <c r="V82" s="5" t="s">
        <v>185</v>
      </c>
      <c r="W82" s="6">
        <v>0</v>
      </c>
      <c r="X82" s="5" t="s">
        <v>185</v>
      </c>
      <c r="Y82" s="5" t="s">
        <v>185</v>
      </c>
      <c r="Z82" s="5" t="s">
        <v>185</v>
      </c>
      <c r="AA82" s="12">
        <f t="shared" si="14"/>
        <v>0</v>
      </c>
      <c r="AB82" s="5">
        <f t="shared" si="47"/>
        <v>0</v>
      </c>
      <c r="AC82" s="6">
        <f t="shared" si="47"/>
        <v>0</v>
      </c>
      <c r="AD82" s="7">
        <f t="shared" si="47"/>
        <v>0</v>
      </c>
      <c r="AE82" s="6">
        <f t="shared" si="16"/>
        <v>0</v>
      </c>
      <c r="AF82" s="5"/>
      <c r="AG82" s="6"/>
      <c r="AH82" s="7"/>
      <c r="AI82" s="6"/>
      <c r="AJ82" s="6"/>
      <c r="AL82" s="13"/>
      <c r="AM82" s="13"/>
      <c r="AW82" s="46"/>
    </row>
    <row r="83" spans="1:49" ht="19.899999999999999" customHeight="1" x14ac:dyDescent="0.25">
      <c r="A83" s="40"/>
      <c r="B83" s="64" t="s">
        <v>33</v>
      </c>
      <c r="C83" s="5">
        <v>2013.289</v>
      </c>
      <c r="D83" s="5"/>
      <c r="E83" s="5">
        <v>2013.289</v>
      </c>
      <c r="F83" s="5">
        <v>2013.289</v>
      </c>
      <c r="G83" s="6">
        <f t="shared" ref="G83" si="49">H83+I83+J83</f>
        <v>0</v>
      </c>
      <c r="H83" s="6"/>
      <c r="I83" s="6"/>
      <c r="J83" s="6"/>
      <c r="K83" s="6"/>
      <c r="L83" s="5"/>
      <c r="M83" s="5"/>
      <c r="N83" s="5"/>
      <c r="O83" s="6">
        <f t="shared" si="13"/>
        <v>0</v>
      </c>
      <c r="P83" s="5">
        <v>0</v>
      </c>
      <c r="Q83" s="5">
        <v>0</v>
      </c>
      <c r="R83" s="5">
        <v>0</v>
      </c>
      <c r="S83" s="6">
        <v>0</v>
      </c>
      <c r="T83" s="5" t="s">
        <v>185</v>
      </c>
      <c r="U83" s="5" t="s">
        <v>185</v>
      </c>
      <c r="V83" s="5" t="s">
        <v>185</v>
      </c>
      <c r="W83" s="6">
        <v>0</v>
      </c>
      <c r="X83" s="5" t="s">
        <v>185</v>
      </c>
      <c r="Y83" s="5" t="s">
        <v>185</v>
      </c>
      <c r="Z83" s="5" t="s">
        <v>185</v>
      </c>
      <c r="AA83" s="12">
        <f t="shared" si="14"/>
        <v>0</v>
      </c>
      <c r="AB83" s="5">
        <f t="shared" si="47"/>
        <v>0</v>
      </c>
      <c r="AC83" s="6">
        <f t="shared" si="47"/>
        <v>0</v>
      </c>
      <c r="AD83" s="7">
        <f t="shared" si="47"/>
        <v>0</v>
      </c>
      <c r="AE83" s="6">
        <f t="shared" si="16"/>
        <v>0</v>
      </c>
      <c r="AF83" s="5"/>
      <c r="AG83" s="6"/>
      <c r="AH83" s="7"/>
      <c r="AI83" s="6"/>
      <c r="AJ83" s="6"/>
      <c r="AL83" s="13"/>
      <c r="AM83" s="13"/>
      <c r="AW83" s="46"/>
    </row>
    <row r="84" spans="1:49" ht="19.899999999999999" customHeight="1" x14ac:dyDescent="0.25">
      <c r="A84" s="40"/>
      <c r="B84" s="64" t="s">
        <v>34</v>
      </c>
      <c r="C84" s="5">
        <v>0</v>
      </c>
      <c r="D84" s="5"/>
      <c r="E84" s="5">
        <v>0</v>
      </c>
      <c r="F84" s="5">
        <v>0</v>
      </c>
      <c r="G84" s="6">
        <f>H84+I84+J84</f>
        <v>0</v>
      </c>
      <c r="H84" s="6"/>
      <c r="I84" s="6"/>
      <c r="J84" s="6"/>
      <c r="K84" s="6"/>
      <c r="L84" s="5"/>
      <c r="M84" s="5"/>
      <c r="N84" s="5"/>
      <c r="O84" s="6">
        <f t="shared" si="13"/>
        <v>0</v>
      </c>
      <c r="P84" s="5">
        <v>0</v>
      </c>
      <c r="Q84" s="5">
        <v>0</v>
      </c>
      <c r="R84" s="5">
        <v>0</v>
      </c>
      <c r="S84" s="6">
        <v>0</v>
      </c>
      <c r="T84" s="5"/>
      <c r="U84" s="5"/>
      <c r="V84" s="5"/>
      <c r="W84" s="6">
        <v>0</v>
      </c>
      <c r="X84" s="5"/>
      <c r="Y84" s="5"/>
      <c r="Z84" s="5"/>
      <c r="AA84" s="12">
        <f t="shared" si="14"/>
        <v>0</v>
      </c>
      <c r="AB84" s="5">
        <f t="shared" si="47"/>
        <v>0</v>
      </c>
      <c r="AC84" s="6">
        <f t="shared" si="47"/>
        <v>0</v>
      </c>
      <c r="AD84" s="7">
        <f t="shared" si="47"/>
        <v>0</v>
      </c>
      <c r="AE84" s="6">
        <f t="shared" si="16"/>
        <v>0</v>
      </c>
      <c r="AF84" s="5"/>
      <c r="AG84" s="6"/>
      <c r="AH84" s="7"/>
      <c r="AI84" s="6"/>
      <c r="AJ84" s="6"/>
      <c r="AL84" s="13"/>
      <c r="AM84" s="13"/>
      <c r="AW84" s="46"/>
    </row>
    <row r="85" spans="1:49" ht="19.899999999999999" customHeight="1" x14ac:dyDescent="0.25">
      <c r="A85" s="40"/>
      <c r="B85" s="64" t="s">
        <v>35</v>
      </c>
      <c r="C85" s="5">
        <v>138.97358</v>
      </c>
      <c r="D85" s="5"/>
      <c r="E85" s="5">
        <v>86.186000000000007</v>
      </c>
      <c r="F85" s="5">
        <v>86.186000000000007</v>
      </c>
      <c r="G85" s="6">
        <f t="shared" ref="G85:G96" si="50">H85+I85+J85</f>
        <v>0</v>
      </c>
      <c r="H85" s="6"/>
      <c r="I85" s="6"/>
      <c r="J85" s="6"/>
      <c r="K85" s="6"/>
      <c r="L85" s="5"/>
      <c r="M85" s="5"/>
      <c r="N85" s="5"/>
      <c r="O85" s="6">
        <f t="shared" si="13"/>
        <v>55</v>
      </c>
      <c r="P85" s="5">
        <v>0</v>
      </c>
      <c r="Q85" s="5">
        <v>55</v>
      </c>
      <c r="R85" s="5">
        <v>0</v>
      </c>
      <c r="S85" s="6">
        <f>SUM(T85:V85)</f>
        <v>52.787579999999998</v>
      </c>
      <c r="T85" s="5">
        <f>SUM(T81)-SUM(T82:T84)</f>
        <v>0</v>
      </c>
      <c r="U85" s="5">
        <f>SUM(U81)-SUM(U82:U84)</f>
        <v>52.787579999999998</v>
      </c>
      <c r="V85" s="5">
        <f>SUM(V81)-SUM(V82:V84)</f>
        <v>0</v>
      </c>
      <c r="W85" s="6">
        <f>SUM(X85:Z85)</f>
        <v>52.787579999999998</v>
      </c>
      <c r="X85" s="5">
        <f>SUM(X81)-SUM(X82:X84)</f>
        <v>0</v>
      </c>
      <c r="Y85" s="5">
        <f>SUM(Y81)-SUM(Y82:Y84)</f>
        <v>52.787579999999998</v>
      </c>
      <c r="Z85" s="5">
        <f>SUM(Z81)-SUM(Z82:Z84)</f>
        <v>0</v>
      </c>
      <c r="AA85" s="12">
        <f t="shared" si="14"/>
        <v>0</v>
      </c>
      <c r="AB85" s="5">
        <f t="shared" si="47"/>
        <v>0</v>
      </c>
      <c r="AC85" s="6">
        <f t="shared" si="47"/>
        <v>0</v>
      </c>
      <c r="AD85" s="7">
        <f t="shared" si="47"/>
        <v>0</v>
      </c>
      <c r="AE85" s="6">
        <f t="shared" si="16"/>
        <v>0</v>
      </c>
      <c r="AF85" s="5"/>
      <c r="AG85" s="6"/>
      <c r="AH85" s="7"/>
      <c r="AI85" s="6"/>
      <c r="AJ85" s="6"/>
      <c r="AL85" s="13"/>
      <c r="AM85" s="13"/>
      <c r="AW85" s="46"/>
    </row>
    <row r="86" spans="1:49" ht="73.5" customHeight="1" x14ac:dyDescent="0.25">
      <c r="A86" s="40">
        <v>15</v>
      </c>
      <c r="B86" s="61" t="s">
        <v>259</v>
      </c>
      <c r="C86" s="62">
        <v>7229.6151399999999</v>
      </c>
      <c r="D86" s="62">
        <f>SUM(D87:D90)</f>
        <v>2228.1193400000002</v>
      </c>
      <c r="E86" s="62">
        <v>2228.1193400000002</v>
      </c>
      <c r="F86" s="62">
        <v>2228.1193400000002</v>
      </c>
      <c r="G86" s="63">
        <f t="shared" si="50"/>
        <v>0</v>
      </c>
      <c r="H86" s="63"/>
      <c r="I86" s="63"/>
      <c r="J86" s="63"/>
      <c r="K86" s="63">
        <f t="shared" si="12"/>
        <v>0</v>
      </c>
      <c r="L86" s="63"/>
      <c r="M86" s="63"/>
      <c r="N86" s="63"/>
      <c r="O86" s="63">
        <f t="shared" si="13"/>
        <v>5002</v>
      </c>
      <c r="P86" s="43">
        <v>0</v>
      </c>
      <c r="Q86" s="43">
        <v>5002</v>
      </c>
      <c r="R86" s="43">
        <v>0</v>
      </c>
      <c r="S86" s="6">
        <f>SUM(T86,U86,V86)</f>
        <v>5001.4957999999997</v>
      </c>
      <c r="T86" s="5" t="s">
        <v>185</v>
      </c>
      <c r="U86" s="5">
        <v>5001.4957999999997</v>
      </c>
      <c r="V86" s="5" t="s">
        <v>185</v>
      </c>
      <c r="W86" s="63">
        <f>SUM(X86,Y86,Z86)</f>
        <v>5001.4957999999997</v>
      </c>
      <c r="X86" s="43" t="s">
        <v>185</v>
      </c>
      <c r="Y86" s="43">
        <v>5001.4957999999997</v>
      </c>
      <c r="Z86" s="43" t="s">
        <v>185</v>
      </c>
      <c r="AA86" s="12">
        <f t="shared" si="14"/>
        <v>0</v>
      </c>
      <c r="AB86" s="5">
        <f t="shared" si="47"/>
        <v>0</v>
      </c>
      <c r="AC86" s="6">
        <f t="shared" si="47"/>
        <v>0</v>
      </c>
      <c r="AD86" s="7">
        <f t="shared" si="47"/>
        <v>0</v>
      </c>
      <c r="AE86" s="63">
        <f t="shared" si="16"/>
        <v>0</v>
      </c>
      <c r="AF86" s="43"/>
      <c r="AG86" s="63"/>
      <c r="AH86" s="44"/>
      <c r="AI86" s="63">
        <v>7.67</v>
      </c>
      <c r="AJ86" s="63">
        <v>7.5461099999999997</v>
      </c>
      <c r="AL86" s="13"/>
      <c r="AM86" s="13"/>
      <c r="AW86" s="46"/>
    </row>
    <row r="87" spans="1:49" ht="19.899999999999999" customHeight="1" x14ac:dyDescent="0.25">
      <c r="A87" s="40"/>
      <c r="B87" s="64" t="s">
        <v>32</v>
      </c>
      <c r="C87" s="5">
        <v>2136</v>
      </c>
      <c r="D87" s="5">
        <f>C87</f>
        <v>2136</v>
      </c>
      <c r="E87" s="5">
        <v>2136</v>
      </c>
      <c r="F87" s="5">
        <v>2136</v>
      </c>
      <c r="G87" s="6">
        <f>H87+I87+J87</f>
        <v>0</v>
      </c>
      <c r="H87" s="6"/>
      <c r="I87" s="6"/>
      <c r="J87" s="6"/>
      <c r="K87" s="6"/>
      <c r="L87" s="5"/>
      <c r="M87" s="5"/>
      <c r="N87" s="5"/>
      <c r="O87" s="6">
        <f t="shared" si="13"/>
        <v>0</v>
      </c>
      <c r="P87" s="5">
        <v>0</v>
      </c>
      <c r="Q87" s="5">
        <v>0</v>
      </c>
      <c r="R87" s="5">
        <v>0</v>
      </c>
      <c r="S87" s="6">
        <v>0</v>
      </c>
      <c r="T87" s="5" t="s">
        <v>185</v>
      </c>
      <c r="U87" s="5" t="s">
        <v>185</v>
      </c>
      <c r="V87" s="5" t="s">
        <v>185</v>
      </c>
      <c r="W87" s="6">
        <v>0</v>
      </c>
      <c r="X87" s="5" t="s">
        <v>185</v>
      </c>
      <c r="Y87" s="5" t="s">
        <v>185</v>
      </c>
      <c r="Z87" s="5" t="s">
        <v>185</v>
      </c>
      <c r="AA87" s="12">
        <f t="shared" si="14"/>
        <v>0</v>
      </c>
      <c r="AB87" s="5">
        <f t="shared" si="47"/>
        <v>0</v>
      </c>
      <c r="AC87" s="6">
        <f t="shared" si="47"/>
        <v>0</v>
      </c>
      <c r="AD87" s="7">
        <f t="shared" si="47"/>
        <v>0</v>
      </c>
      <c r="AE87" s="6">
        <f t="shared" si="16"/>
        <v>0</v>
      </c>
      <c r="AF87" s="5"/>
      <c r="AG87" s="6"/>
      <c r="AH87" s="7"/>
      <c r="AI87" s="6"/>
      <c r="AJ87" s="6"/>
      <c r="AL87" s="13"/>
      <c r="AM87" s="13"/>
      <c r="AW87" s="46"/>
    </row>
    <row r="88" spans="1:49" ht="19.899999999999999" customHeight="1" x14ac:dyDescent="0.25">
      <c r="A88" s="40"/>
      <c r="B88" s="64" t="s">
        <v>33</v>
      </c>
      <c r="C88" s="5">
        <v>4848.1487999999999</v>
      </c>
      <c r="D88" s="5"/>
      <c r="E88" s="5">
        <v>0</v>
      </c>
      <c r="F88" s="5">
        <v>0</v>
      </c>
      <c r="G88" s="6">
        <f t="shared" ref="G88" si="51">H88+I88+J88</f>
        <v>0</v>
      </c>
      <c r="H88" s="6"/>
      <c r="I88" s="6"/>
      <c r="J88" s="6"/>
      <c r="K88" s="6"/>
      <c r="L88" s="5"/>
      <c r="M88" s="5"/>
      <c r="N88" s="5"/>
      <c r="O88" s="6">
        <f t="shared" si="13"/>
        <v>4848.1487999999999</v>
      </c>
      <c r="P88" s="5">
        <v>0</v>
      </c>
      <c r="Q88" s="5">
        <v>4848.1487999999999</v>
      </c>
      <c r="R88" s="5">
        <v>0</v>
      </c>
      <c r="S88" s="6">
        <v>4848.1487999999999</v>
      </c>
      <c r="T88" s="5" t="s">
        <v>185</v>
      </c>
      <c r="U88" s="5">
        <v>4848.1487999999999</v>
      </c>
      <c r="V88" s="5" t="s">
        <v>185</v>
      </c>
      <c r="W88" s="6">
        <v>4848.1487999999999</v>
      </c>
      <c r="X88" s="5" t="s">
        <v>185</v>
      </c>
      <c r="Y88" s="5">
        <v>4848.1487999999999</v>
      </c>
      <c r="Z88" s="5" t="s">
        <v>185</v>
      </c>
      <c r="AA88" s="12">
        <f t="shared" si="14"/>
        <v>0</v>
      </c>
      <c r="AB88" s="5">
        <f t="shared" si="47"/>
        <v>0</v>
      </c>
      <c r="AC88" s="6">
        <f t="shared" si="47"/>
        <v>0</v>
      </c>
      <c r="AD88" s="7">
        <f t="shared" si="47"/>
        <v>0</v>
      </c>
      <c r="AE88" s="6">
        <f t="shared" si="16"/>
        <v>0</v>
      </c>
      <c r="AF88" s="5"/>
      <c r="AG88" s="6"/>
      <c r="AH88" s="7"/>
      <c r="AI88" s="6"/>
      <c r="AJ88" s="6"/>
      <c r="AL88" s="13"/>
      <c r="AM88" s="13"/>
      <c r="AW88" s="46"/>
    </row>
    <row r="89" spans="1:49" ht="19.899999999999999" customHeight="1" x14ac:dyDescent="0.25">
      <c r="A89" s="40"/>
      <c r="B89" s="64" t="s">
        <v>34</v>
      </c>
      <c r="C89" s="5">
        <v>0</v>
      </c>
      <c r="D89" s="5"/>
      <c r="E89" s="5">
        <v>0</v>
      </c>
      <c r="F89" s="5">
        <v>0</v>
      </c>
      <c r="G89" s="6">
        <f>H89+I89+J89</f>
        <v>0</v>
      </c>
      <c r="H89" s="6"/>
      <c r="I89" s="6"/>
      <c r="J89" s="6"/>
      <c r="K89" s="6"/>
      <c r="L89" s="5"/>
      <c r="M89" s="5"/>
      <c r="N89" s="5"/>
      <c r="O89" s="6">
        <f t="shared" si="13"/>
        <v>0</v>
      </c>
      <c r="P89" s="5">
        <v>0</v>
      </c>
      <c r="Q89" s="5">
        <v>0</v>
      </c>
      <c r="R89" s="5">
        <v>0</v>
      </c>
      <c r="S89" s="6">
        <v>0</v>
      </c>
      <c r="T89" s="5"/>
      <c r="U89" s="5"/>
      <c r="V89" s="5"/>
      <c r="W89" s="6">
        <v>0</v>
      </c>
      <c r="X89" s="5"/>
      <c r="Y89" s="5"/>
      <c r="Z89" s="5"/>
      <c r="AA89" s="12">
        <f t="shared" si="14"/>
        <v>0</v>
      </c>
      <c r="AB89" s="5">
        <f t="shared" si="47"/>
        <v>0</v>
      </c>
      <c r="AC89" s="6">
        <f t="shared" si="47"/>
        <v>0</v>
      </c>
      <c r="AD89" s="7">
        <f t="shared" si="47"/>
        <v>0</v>
      </c>
      <c r="AE89" s="6">
        <f t="shared" si="16"/>
        <v>0</v>
      </c>
      <c r="AF89" s="5"/>
      <c r="AG89" s="6"/>
      <c r="AH89" s="7"/>
      <c r="AI89" s="6"/>
      <c r="AJ89" s="6"/>
      <c r="AL89" s="13"/>
      <c r="AM89" s="13"/>
      <c r="AW89" s="46"/>
    </row>
    <row r="90" spans="1:49" ht="19.899999999999999" customHeight="1" x14ac:dyDescent="0.25">
      <c r="A90" s="40"/>
      <c r="B90" s="64" t="s">
        <v>35</v>
      </c>
      <c r="C90" s="5">
        <v>245.46634</v>
      </c>
      <c r="D90" s="5">
        <v>92.119339999999994</v>
      </c>
      <c r="E90" s="5">
        <v>92.119339999999994</v>
      </c>
      <c r="F90" s="5">
        <v>92.119339999999994</v>
      </c>
      <c r="G90" s="6">
        <f t="shared" ref="G90" si="52">H90+I90+J90</f>
        <v>0</v>
      </c>
      <c r="H90" s="6"/>
      <c r="I90" s="6"/>
      <c r="J90" s="6"/>
      <c r="K90" s="6"/>
      <c r="L90" s="5"/>
      <c r="M90" s="5"/>
      <c r="N90" s="5"/>
      <c r="O90" s="6">
        <f t="shared" si="13"/>
        <v>153.85120000000032</v>
      </c>
      <c r="P90" s="5">
        <v>0</v>
      </c>
      <c r="Q90" s="5">
        <v>153.85120000000032</v>
      </c>
      <c r="R90" s="5">
        <v>0</v>
      </c>
      <c r="S90" s="6">
        <f>SUM(T90:V90)</f>
        <v>153.34699999999975</v>
      </c>
      <c r="T90" s="5">
        <f>SUM(T86)-SUM(T87:T89)</f>
        <v>0</v>
      </c>
      <c r="U90" s="5">
        <f>SUM(U86)-SUM(U87:U89)</f>
        <v>153.34699999999975</v>
      </c>
      <c r="V90" s="5">
        <f>SUM(V86)-SUM(V87:V89)</f>
        <v>0</v>
      </c>
      <c r="W90" s="6">
        <f>SUM(X90:Z90)</f>
        <v>153.34699999999975</v>
      </c>
      <c r="X90" s="5">
        <f>SUM(X86)-SUM(X87:X89)</f>
        <v>0</v>
      </c>
      <c r="Y90" s="5">
        <f>SUM(Y86)-SUM(Y87:Y89)</f>
        <v>153.34699999999975</v>
      </c>
      <c r="Z90" s="5">
        <f>SUM(Z86)-SUM(Z87:Z89)</f>
        <v>0</v>
      </c>
      <c r="AA90" s="12">
        <f t="shared" si="14"/>
        <v>0</v>
      </c>
      <c r="AB90" s="5">
        <f t="shared" si="47"/>
        <v>0</v>
      </c>
      <c r="AC90" s="6">
        <f t="shared" si="47"/>
        <v>0</v>
      </c>
      <c r="AD90" s="7">
        <f t="shared" si="47"/>
        <v>0</v>
      </c>
      <c r="AE90" s="6">
        <f t="shared" si="16"/>
        <v>0</v>
      </c>
      <c r="AF90" s="5"/>
      <c r="AG90" s="6"/>
      <c r="AH90" s="7"/>
      <c r="AI90" s="6"/>
      <c r="AJ90" s="6"/>
      <c r="AL90" s="13"/>
      <c r="AM90" s="13"/>
      <c r="AW90" s="46"/>
    </row>
    <row r="91" spans="1:49" ht="71.25" customHeight="1" x14ac:dyDescent="0.25">
      <c r="A91" s="40">
        <v>16</v>
      </c>
      <c r="B91" s="61" t="s">
        <v>41</v>
      </c>
      <c r="C91" s="62">
        <v>3261.3760400000001</v>
      </c>
      <c r="D91" s="62">
        <f>SUM(D92:D95)</f>
        <v>670.47816999999998</v>
      </c>
      <c r="E91" s="62">
        <v>3243.0281699999996</v>
      </c>
      <c r="F91" s="62">
        <v>3243.0281699999996</v>
      </c>
      <c r="G91" s="63">
        <f t="shared" si="50"/>
        <v>0</v>
      </c>
      <c r="H91" s="63"/>
      <c r="I91" s="63"/>
      <c r="J91" s="63"/>
      <c r="K91" s="63">
        <f t="shared" si="12"/>
        <v>0</v>
      </c>
      <c r="L91" s="63"/>
      <c r="M91" s="63"/>
      <c r="N91" s="63"/>
      <c r="O91" s="63">
        <f t="shared" si="13"/>
        <v>37.6</v>
      </c>
      <c r="P91" s="43">
        <v>0</v>
      </c>
      <c r="Q91" s="43">
        <v>37.6</v>
      </c>
      <c r="R91" s="43">
        <v>0</v>
      </c>
      <c r="S91" s="6">
        <f>SUM(T91,U91,V91)</f>
        <v>18.34787</v>
      </c>
      <c r="T91" s="5" t="s">
        <v>185</v>
      </c>
      <c r="U91" s="5">
        <v>18.34787</v>
      </c>
      <c r="V91" s="5" t="s">
        <v>185</v>
      </c>
      <c r="W91" s="63">
        <f>SUM(X91,Y91,Z91)</f>
        <v>18.34787</v>
      </c>
      <c r="X91" s="43" t="s">
        <v>185</v>
      </c>
      <c r="Y91" s="43">
        <v>18.34787</v>
      </c>
      <c r="Z91" s="43" t="s">
        <v>185</v>
      </c>
      <c r="AA91" s="12">
        <f t="shared" si="14"/>
        <v>0</v>
      </c>
      <c r="AB91" s="5">
        <f t="shared" si="47"/>
        <v>0</v>
      </c>
      <c r="AC91" s="6">
        <f t="shared" si="47"/>
        <v>0</v>
      </c>
      <c r="AD91" s="7">
        <f t="shared" si="47"/>
        <v>0</v>
      </c>
      <c r="AE91" s="63">
        <f t="shared" si="16"/>
        <v>0</v>
      </c>
      <c r="AF91" s="43"/>
      <c r="AG91" s="63"/>
      <c r="AH91" s="44"/>
      <c r="AI91" s="63"/>
      <c r="AJ91" s="63"/>
      <c r="AL91" s="13"/>
      <c r="AM91" s="13"/>
      <c r="AW91" s="46"/>
    </row>
    <row r="92" spans="1:49" ht="19.899999999999999" customHeight="1" x14ac:dyDescent="0.25">
      <c r="A92" s="40"/>
      <c r="B92" s="64" t="s">
        <v>32</v>
      </c>
      <c r="C92" s="5">
        <v>645</v>
      </c>
      <c r="D92" s="5">
        <f>C92</f>
        <v>645</v>
      </c>
      <c r="E92" s="5">
        <v>645</v>
      </c>
      <c r="F92" s="5">
        <v>645</v>
      </c>
      <c r="G92" s="6">
        <f>H92+I92+J92</f>
        <v>0</v>
      </c>
      <c r="H92" s="6"/>
      <c r="I92" s="6"/>
      <c r="J92" s="6"/>
      <c r="K92" s="6"/>
      <c r="L92" s="5"/>
      <c r="M92" s="5"/>
      <c r="N92" s="5"/>
      <c r="O92" s="6">
        <f t="shared" si="13"/>
        <v>0</v>
      </c>
      <c r="P92" s="5">
        <v>0</v>
      </c>
      <c r="Q92" s="5">
        <v>0</v>
      </c>
      <c r="R92" s="5">
        <v>0</v>
      </c>
      <c r="S92" s="6">
        <v>0</v>
      </c>
      <c r="T92" s="5" t="s">
        <v>185</v>
      </c>
      <c r="U92" s="5" t="s">
        <v>185</v>
      </c>
      <c r="V92" s="5" t="s">
        <v>185</v>
      </c>
      <c r="W92" s="6">
        <v>0</v>
      </c>
      <c r="X92" s="5" t="s">
        <v>185</v>
      </c>
      <c r="Y92" s="5" t="s">
        <v>185</v>
      </c>
      <c r="Z92" s="5" t="s">
        <v>185</v>
      </c>
      <c r="AA92" s="12">
        <f t="shared" si="14"/>
        <v>0</v>
      </c>
      <c r="AB92" s="5">
        <f t="shared" si="47"/>
        <v>0</v>
      </c>
      <c r="AC92" s="6">
        <f t="shared" si="47"/>
        <v>0</v>
      </c>
      <c r="AD92" s="7">
        <f t="shared" si="47"/>
        <v>0</v>
      </c>
      <c r="AE92" s="6">
        <f t="shared" si="16"/>
        <v>0</v>
      </c>
      <c r="AF92" s="5"/>
      <c r="AG92" s="6"/>
      <c r="AH92" s="7"/>
      <c r="AI92" s="6"/>
      <c r="AJ92" s="6"/>
      <c r="AL92" s="13"/>
      <c r="AM92" s="13"/>
      <c r="AW92" s="46"/>
    </row>
    <row r="93" spans="1:49" ht="19.899999999999999" customHeight="1" x14ac:dyDescent="0.25">
      <c r="A93" s="40"/>
      <c r="B93" s="64" t="s">
        <v>33</v>
      </c>
      <c r="C93" s="5">
        <v>2508.5230000000001</v>
      </c>
      <c r="D93" s="5"/>
      <c r="E93" s="5">
        <v>2508.5230000000001</v>
      </c>
      <c r="F93" s="5">
        <v>2508.5230000000001</v>
      </c>
      <c r="G93" s="6">
        <f t="shared" ref="G93" si="53">H93+I93+J93</f>
        <v>0</v>
      </c>
      <c r="H93" s="6"/>
      <c r="I93" s="6"/>
      <c r="J93" s="6"/>
      <c r="K93" s="6"/>
      <c r="L93" s="5"/>
      <c r="M93" s="5"/>
      <c r="N93" s="5"/>
      <c r="O93" s="6">
        <f t="shared" si="13"/>
        <v>0</v>
      </c>
      <c r="P93" s="5">
        <v>0</v>
      </c>
      <c r="Q93" s="5">
        <v>0</v>
      </c>
      <c r="R93" s="5">
        <v>0</v>
      </c>
      <c r="S93" s="6">
        <v>0</v>
      </c>
      <c r="T93" s="5" t="s">
        <v>185</v>
      </c>
      <c r="U93" s="5" t="s">
        <v>185</v>
      </c>
      <c r="V93" s="5" t="s">
        <v>185</v>
      </c>
      <c r="W93" s="6">
        <v>0</v>
      </c>
      <c r="X93" s="5" t="s">
        <v>185</v>
      </c>
      <c r="Y93" s="5" t="s">
        <v>185</v>
      </c>
      <c r="Z93" s="5" t="s">
        <v>185</v>
      </c>
      <c r="AA93" s="12">
        <f t="shared" si="14"/>
        <v>0</v>
      </c>
      <c r="AB93" s="5">
        <f t="shared" si="47"/>
        <v>0</v>
      </c>
      <c r="AC93" s="6">
        <f t="shared" si="47"/>
        <v>0</v>
      </c>
      <c r="AD93" s="7">
        <f t="shared" si="47"/>
        <v>0</v>
      </c>
      <c r="AE93" s="6">
        <f t="shared" si="16"/>
        <v>0</v>
      </c>
      <c r="AF93" s="5"/>
      <c r="AG93" s="6"/>
      <c r="AH93" s="7"/>
      <c r="AI93" s="6"/>
      <c r="AJ93" s="6"/>
      <c r="AL93" s="13"/>
      <c r="AM93" s="13"/>
      <c r="AW93" s="46"/>
    </row>
    <row r="94" spans="1:49" ht="19.899999999999999" customHeight="1" x14ac:dyDescent="0.25">
      <c r="A94" s="40"/>
      <c r="B94" s="64" t="s">
        <v>34</v>
      </c>
      <c r="C94" s="5">
        <v>0</v>
      </c>
      <c r="D94" s="5"/>
      <c r="E94" s="5">
        <v>0</v>
      </c>
      <c r="F94" s="5">
        <v>0</v>
      </c>
      <c r="G94" s="6">
        <f>H94+I94+J94</f>
        <v>0</v>
      </c>
      <c r="H94" s="6"/>
      <c r="I94" s="6"/>
      <c r="J94" s="6"/>
      <c r="K94" s="6"/>
      <c r="L94" s="5"/>
      <c r="M94" s="5"/>
      <c r="N94" s="5"/>
      <c r="O94" s="6">
        <f t="shared" si="13"/>
        <v>0</v>
      </c>
      <c r="P94" s="5">
        <v>0</v>
      </c>
      <c r="Q94" s="5">
        <v>0</v>
      </c>
      <c r="R94" s="5">
        <v>0</v>
      </c>
      <c r="S94" s="6">
        <v>0</v>
      </c>
      <c r="T94" s="5"/>
      <c r="U94" s="5"/>
      <c r="V94" s="5"/>
      <c r="W94" s="6">
        <v>0</v>
      </c>
      <c r="X94" s="5"/>
      <c r="Y94" s="5"/>
      <c r="Z94" s="5"/>
      <c r="AA94" s="12">
        <f t="shared" si="14"/>
        <v>0</v>
      </c>
      <c r="AB94" s="5">
        <f t="shared" si="47"/>
        <v>0</v>
      </c>
      <c r="AC94" s="6">
        <f t="shared" si="47"/>
        <v>0</v>
      </c>
      <c r="AD94" s="7">
        <f t="shared" si="47"/>
        <v>0</v>
      </c>
      <c r="AE94" s="6">
        <f t="shared" si="16"/>
        <v>0</v>
      </c>
      <c r="AF94" s="5"/>
      <c r="AG94" s="6"/>
      <c r="AH94" s="7"/>
      <c r="AI94" s="6"/>
      <c r="AJ94" s="6"/>
      <c r="AL94" s="13"/>
      <c r="AM94" s="13"/>
      <c r="AW94" s="46"/>
    </row>
    <row r="95" spans="1:49" ht="19.899999999999999" customHeight="1" x14ac:dyDescent="0.25">
      <c r="A95" s="40"/>
      <c r="B95" s="64" t="s">
        <v>35</v>
      </c>
      <c r="C95" s="5">
        <v>107.85303999999999</v>
      </c>
      <c r="D95" s="5">
        <v>25.478169999999999</v>
      </c>
      <c r="E95" s="5">
        <v>89.505169999999993</v>
      </c>
      <c r="F95" s="5">
        <v>89.505169999999993</v>
      </c>
      <c r="G95" s="6">
        <f t="shared" ref="G95" si="54">H95+I95+J95</f>
        <v>0</v>
      </c>
      <c r="H95" s="6"/>
      <c r="I95" s="6"/>
      <c r="J95" s="6"/>
      <c r="K95" s="6"/>
      <c r="L95" s="5"/>
      <c r="M95" s="5"/>
      <c r="N95" s="5"/>
      <c r="O95" s="6">
        <f t="shared" si="13"/>
        <v>37.6</v>
      </c>
      <c r="P95" s="5">
        <v>0</v>
      </c>
      <c r="Q95" s="5">
        <v>37.6</v>
      </c>
      <c r="R95" s="5">
        <v>0</v>
      </c>
      <c r="S95" s="6">
        <f>SUM(T95:V95)</f>
        <v>18.34787</v>
      </c>
      <c r="T95" s="5">
        <f>SUM(T91)-SUM(T92:T94)</f>
        <v>0</v>
      </c>
      <c r="U95" s="5">
        <f>SUM(U91)-SUM(U92:U94)</f>
        <v>18.34787</v>
      </c>
      <c r="V95" s="5">
        <f>SUM(V91)-SUM(V92:V94)</f>
        <v>0</v>
      </c>
      <c r="W95" s="6">
        <f>SUM(X95:Z95)</f>
        <v>18.34787</v>
      </c>
      <c r="X95" s="5">
        <f>SUM(X91)-SUM(X92:X94)</f>
        <v>0</v>
      </c>
      <c r="Y95" s="5">
        <f>SUM(Y91)-SUM(Y92:Y94)</f>
        <v>18.34787</v>
      </c>
      <c r="Z95" s="5">
        <f>SUM(Z91)-SUM(Z92:Z94)</f>
        <v>0</v>
      </c>
      <c r="AA95" s="12">
        <f t="shared" si="14"/>
        <v>0</v>
      </c>
      <c r="AB95" s="5">
        <f t="shared" si="47"/>
        <v>0</v>
      </c>
      <c r="AC95" s="6">
        <f t="shared" si="47"/>
        <v>0</v>
      </c>
      <c r="AD95" s="7">
        <f t="shared" si="47"/>
        <v>0</v>
      </c>
      <c r="AE95" s="6">
        <f t="shared" si="16"/>
        <v>0</v>
      </c>
      <c r="AF95" s="5"/>
      <c r="AG95" s="6"/>
      <c r="AH95" s="7"/>
      <c r="AI95" s="6"/>
      <c r="AJ95" s="6"/>
      <c r="AL95" s="13"/>
      <c r="AM95" s="13"/>
      <c r="AW95" s="46"/>
    </row>
    <row r="96" spans="1:49" ht="86.25" customHeight="1" x14ac:dyDescent="0.25">
      <c r="A96" s="40">
        <v>17</v>
      </c>
      <c r="B96" s="61" t="s">
        <v>42</v>
      </c>
      <c r="C96" s="62">
        <v>8698.0152799999978</v>
      </c>
      <c r="D96" s="62">
        <f>SUM(D97:D100)</f>
        <v>1361.7463600000001</v>
      </c>
      <c r="E96" s="62">
        <v>8663.4171200000001</v>
      </c>
      <c r="F96" s="62">
        <v>8656.6173600000002</v>
      </c>
      <c r="G96" s="63">
        <f t="shared" si="50"/>
        <v>0</v>
      </c>
      <c r="H96" s="63"/>
      <c r="I96" s="63"/>
      <c r="J96" s="63"/>
      <c r="K96" s="63">
        <f>L96+M96+N96</f>
        <v>6.79976</v>
      </c>
      <c r="L96" s="63"/>
      <c r="M96" s="63">
        <f>SUM(M97:M100)</f>
        <v>6.79976</v>
      </c>
      <c r="N96" s="63"/>
      <c r="O96" s="63">
        <f t="shared" si="13"/>
        <v>34.799999999999997</v>
      </c>
      <c r="P96" s="43">
        <v>0</v>
      </c>
      <c r="Q96" s="43">
        <v>34.799999999999997</v>
      </c>
      <c r="R96" s="43">
        <v>0</v>
      </c>
      <c r="S96" s="6">
        <f>SUM(T96,U96,V96)</f>
        <v>34.59816</v>
      </c>
      <c r="T96" s="5" t="s">
        <v>185</v>
      </c>
      <c r="U96" s="5">
        <v>34.59816</v>
      </c>
      <c r="V96" s="5" t="s">
        <v>185</v>
      </c>
      <c r="W96" s="63">
        <f>SUM(X96,Y96,Z96)</f>
        <v>41.397919999999999</v>
      </c>
      <c r="X96" s="43" t="s">
        <v>185</v>
      </c>
      <c r="Y96" s="43">
        <v>41.397919999999999</v>
      </c>
      <c r="Z96" s="43" t="s">
        <v>185</v>
      </c>
      <c r="AA96" s="12">
        <f t="shared" si="14"/>
        <v>0</v>
      </c>
      <c r="AB96" s="5">
        <f t="shared" si="47"/>
        <v>0</v>
      </c>
      <c r="AC96" s="6">
        <f t="shared" si="47"/>
        <v>0</v>
      </c>
      <c r="AD96" s="7">
        <f t="shared" si="47"/>
        <v>0</v>
      </c>
      <c r="AE96" s="63">
        <f t="shared" si="16"/>
        <v>0</v>
      </c>
      <c r="AF96" s="43"/>
      <c r="AG96" s="63"/>
      <c r="AH96" s="44"/>
      <c r="AI96" s="63"/>
      <c r="AJ96" s="63"/>
      <c r="AL96" s="13"/>
      <c r="AM96" s="13"/>
      <c r="AW96" s="46"/>
    </row>
    <row r="97" spans="1:49" ht="19.899999999999999" customHeight="1" x14ac:dyDescent="0.25">
      <c r="A97" s="40"/>
      <c r="B97" s="64" t="s">
        <v>32</v>
      </c>
      <c r="C97" s="5">
        <v>1310</v>
      </c>
      <c r="D97" s="5">
        <f>C97</f>
        <v>1310</v>
      </c>
      <c r="E97" s="5">
        <v>1310</v>
      </c>
      <c r="F97" s="5">
        <v>1310</v>
      </c>
      <c r="G97" s="6">
        <f>H97+I97+J97</f>
        <v>0</v>
      </c>
      <c r="H97" s="6"/>
      <c r="I97" s="6"/>
      <c r="J97" s="6"/>
      <c r="K97" s="6"/>
      <c r="L97" s="5"/>
      <c r="M97" s="5"/>
      <c r="N97" s="5"/>
      <c r="O97" s="6">
        <f t="shared" ref="O97:O125" si="55">P97+Q97+R97</f>
        <v>0</v>
      </c>
      <c r="P97" s="5">
        <v>0</v>
      </c>
      <c r="Q97" s="5">
        <v>0</v>
      </c>
      <c r="R97" s="5">
        <v>0</v>
      </c>
      <c r="S97" s="6">
        <v>0</v>
      </c>
      <c r="T97" s="5" t="s">
        <v>185</v>
      </c>
      <c r="U97" s="5" t="s">
        <v>185</v>
      </c>
      <c r="V97" s="5" t="s">
        <v>185</v>
      </c>
      <c r="W97" s="6">
        <v>0</v>
      </c>
      <c r="X97" s="5" t="s">
        <v>185</v>
      </c>
      <c r="Y97" s="5" t="s">
        <v>185</v>
      </c>
      <c r="Z97" s="5" t="s">
        <v>185</v>
      </c>
      <c r="AA97" s="12">
        <f t="shared" si="14"/>
        <v>0</v>
      </c>
      <c r="AB97" s="5">
        <f t="shared" ref="AB97:AD112" si="56">SUM(X97,H97)-SUM(L97)-SUM(T97,-AF97)</f>
        <v>0</v>
      </c>
      <c r="AC97" s="6">
        <f t="shared" si="56"/>
        <v>0</v>
      </c>
      <c r="AD97" s="7">
        <f t="shared" si="56"/>
        <v>0</v>
      </c>
      <c r="AE97" s="6">
        <f t="shared" si="16"/>
        <v>0</v>
      </c>
      <c r="AF97" s="5"/>
      <c r="AG97" s="6"/>
      <c r="AH97" s="7"/>
      <c r="AI97" s="6"/>
      <c r="AJ97" s="6"/>
      <c r="AL97" s="13"/>
      <c r="AM97" s="13"/>
      <c r="AW97" s="46"/>
    </row>
    <row r="98" spans="1:49" ht="19.899999999999999" customHeight="1" x14ac:dyDescent="0.25">
      <c r="A98" s="40"/>
      <c r="B98" s="64" t="s">
        <v>33</v>
      </c>
      <c r="C98" s="5">
        <v>7001.1570000000002</v>
      </c>
      <c r="D98" s="5"/>
      <c r="E98" s="5">
        <v>7001.1569999999992</v>
      </c>
      <c r="F98" s="5">
        <v>7001.1569999999992</v>
      </c>
      <c r="G98" s="6">
        <f t="shared" ref="G98" si="57">H98+I98+J98</f>
        <v>0</v>
      </c>
      <c r="H98" s="6"/>
      <c r="I98" s="6"/>
      <c r="J98" s="6"/>
      <c r="K98" s="6"/>
      <c r="L98" s="5"/>
      <c r="M98" s="5"/>
      <c r="N98" s="5"/>
      <c r="O98" s="6">
        <f t="shared" si="55"/>
        <v>0</v>
      </c>
      <c r="P98" s="5">
        <v>0</v>
      </c>
      <c r="Q98" s="5">
        <v>0</v>
      </c>
      <c r="R98" s="5">
        <v>0</v>
      </c>
      <c r="S98" s="6">
        <v>0</v>
      </c>
      <c r="T98" s="5" t="s">
        <v>185</v>
      </c>
      <c r="U98" s="5" t="s">
        <v>185</v>
      </c>
      <c r="V98" s="5" t="s">
        <v>185</v>
      </c>
      <c r="W98" s="6">
        <v>0</v>
      </c>
      <c r="X98" s="5" t="s">
        <v>185</v>
      </c>
      <c r="Y98" s="5" t="s">
        <v>185</v>
      </c>
      <c r="Z98" s="5" t="s">
        <v>185</v>
      </c>
      <c r="AA98" s="12">
        <f t="shared" si="14"/>
        <v>0</v>
      </c>
      <c r="AB98" s="5">
        <f t="shared" si="56"/>
        <v>0</v>
      </c>
      <c r="AC98" s="6">
        <f t="shared" si="56"/>
        <v>0</v>
      </c>
      <c r="AD98" s="7">
        <f t="shared" si="56"/>
        <v>0</v>
      </c>
      <c r="AE98" s="6">
        <f t="shared" si="16"/>
        <v>0</v>
      </c>
      <c r="AF98" s="5"/>
      <c r="AG98" s="6"/>
      <c r="AH98" s="7"/>
      <c r="AI98" s="6"/>
      <c r="AJ98" s="6"/>
      <c r="AL98" s="13"/>
      <c r="AM98" s="13"/>
      <c r="AW98" s="46"/>
    </row>
    <row r="99" spans="1:49" ht="19.899999999999999" customHeight="1" x14ac:dyDescent="0.25">
      <c r="A99" s="40"/>
      <c r="B99" s="64" t="s">
        <v>34</v>
      </c>
      <c r="C99" s="5">
        <v>0</v>
      </c>
      <c r="D99" s="5"/>
      <c r="E99" s="5">
        <v>0</v>
      </c>
      <c r="F99" s="5">
        <v>0</v>
      </c>
      <c r="G99" s="6">
        <f>H99+I99+J99</f>
        <v>0</v>
      </c>
      <c r="H99" s="6"/>
      <c r="I99" s="6"/>
      <c r="J99" s="6"/>
      <c r="K99" s="6"/>
      <c r="L99" s="5"/>
      <c r="M99" s="5"/>
      <c r="N99" s="5"/>
      <c r="O99" s="6">
        <f t="shared" si="55"/>
        <v>0</v>
      </c>
      <c r="P99" s="5">
        <v>0</v>
      </c>
      <c r="Q99" s="5">
        <v>0</v>
      </c>
      <c r="R99" s="5">
        <v>0</v>
      </c>
      <c r="S99" s="6">
        <v>0</v>
      </c>
      <c r="T99" s="5"/>
      <c r="U99" s="5"/>
      <c r="V99" s="5"/>
      <c r="W99" s="6">
        <v>0</v>
      </c>
      <c r="X99" s="5"/>
      <c r="Y99" s="5"/>
      <c r="Z99" s="5"/>
      <c r="AA99" s="12">
        <f t="shared" si="14"/>
        <v>0</v>
      </c>
      <c r="AB99" s="5">
        <f t="shared" si="56"/>
        <v>0</v>
      </c>
      <c r="AC99" s="6">
        <f t="shared" si="56"/>
        <v>0</v>
      </c>
      <c r="AD99" s="7">
        <f t="shared" si="56"/>
        <v>0</v>
      </c>
      <c r="AE99" s="6">
        <f t="shared" si="16"/>
        <v>0</v>
      </c>
      <c r="AF99" s="5"/>
      <c r="AG99" s="6"/>
      <c r="AH99" s="7"/>
      <c r="AI99" s="6"/>
      <c r="AJ99" s="6"/>
      <c r="AL99" s="13"/>
      <c r="AM99" s="13"/>
      <c r="AW99" s="46"/>
    </row>
    <row r="100" spans="1:49" ht="19.899999999999999" customHeight="1" x14ac:dyDescent="0.25">
      <c r="A100" s="40"/>
      <c r="B100" s="64" t="s">
        <v>35</v>
      </c>
      <c r="C100" s="5">
        <v>386.85828000000004</v>
      </c>
      <c r="D100" s="5">
        <v>51.746360000000003</v>
      </c>
      <c r="E100" s="5">
        <v>352.26012000000003</v>
      </c>
      <c r="F100" s="5">
        <v>345.46036000000004</v>
      </c>
      <c r="G100" s="6">
        <f t="shared" ref="G100:G121" si="58">H100+I100+J100</f>
        <v>0</v>
      </c>
      <c r="H100" s="6"/>
      <c r="I100" s="6"/>
      <c r="J100" s="6"/>
      <c r="K100" s="6"/>
      <c r="L100" s="5"/>
      <c r="M100" s="5">
        <v>6.79976</v>
      </c>
      <c r="N100" s="5"/>
      <c r="O100" s="6">
        <f t="shared" si="55"/>
        <v>34.799999999999997</v>
      </c>
      <c r="P100" s="5">
        <v>0</v>
      </c>
      <c r="Q100" s="5">
        <v>34.799999999999997</v>
      </c>
      <c r="R100" s="5">
        <v>0</v>
      </c>
      <c r="S100" s="6">
        <f>SUM(T100:V100)</f>
        <v>34.59816</v>
      </c>
      <c r="T100" s="5">
        <f>SUM(T96)-SUM(T97:T99)</f>
        <v>0</v>
      </c>
      <c r="U100" s="5">
        <f>SUM(U96)-SUM(U97:U99)</f>
        <v>34.59816</v>
      </c>
      <c r="V100" s="5">
        <f>SUM(V96)-SUM(V97:V99)</f>
        <v>0</v>
      </c>
      <c r="W100" s="6">
        <f>SUM(X100:Z100)</f>
        <v>41.397919999999999</v>
      </c>
      <c r="X100" s="5">
        <f>SUM(X96)-SUM(X97:X99)</f>
        <v>0</v>
      </c>
      <c r="Y100" s="5">
        <f>SUM(Y96)-SUM(Y97:Y99)</f>
        <v>41.397919999999999</v>
      </c>
      <c r="Z100" s="5">
        <f>SUM(Z96)-SUM(Z97:Z99)</f>
        <v>0</v>
      </c>
      <c r="AA100" s="12">
        <f t="shared" ref="AA100:AA125" si="59">SUM(AB100:AD100)</f>
        <v>0</v>
      </c>
      <c r="AB100" s="5">
        <f t="shared" si="56"/>
        <v>0</v>
      </c>
      <c r="AC100" s="6">
        <f>SUM(Y100,I100)-SUM(M100)-SUM(U100,-AG100)</f>
        <v>0</v>
      </c>
      <c r="AD100" s="7">
        <f t="shared" si="56"/>
        <v>0</v>
      </c>
      <c r="AE100" s="6">
        <f t="shared" ref="AE100:AE125" si="60">AF100+AG100+AH100</f>
        <v>0</v>
      </c>
      <c r="AF100" s="5"/>
      <c r="AG100" s="6"/>
      <c r="AH100" s="7"/>
      <c r="AI100" s="6"/>
      <c r="AJ100" s="6"/>
      <c r="AL100" s="13"/>
      <c r="AM100" s="13"/>
      <c r="AW100" s="46"/>
    </row>
    <row r="101" spans="1:49" ht="87" customHeight="1" x14ac:dyDescent="0.25">
      <c r="A101" s="40">
        <v>18</v>
      </c>
      <c r="B101" s="61" t="s">
        <v>43</v>
      </c>
      <c r="C101" s="62">
        <v>6152.8375800000003</v>
      </c>
      <c r="D101" s="62">
        <f>SUM(D102:D105)</f>
        <v>831.60082999999997</v>
      </c>
      <c r="E101" s="62">
        <v>6134.4897200000005</v>
      </c>
      <c r="F101" s="62">
        <v>6134.4897200000005</v>
      </c>
      <c r="G101" s="63">
        <f t="shared" si="58"/>
        <v>0</v>
      </c>
      <c r="H101" s="63"/>
      <c r="I101" s="63"/>
      <c r="J101" s="63"/>
      <c r="K101" s="63">
        <f t="shared" ref="K101:K121" si="61">L101+M101+N101</f>
        <v>0</v>
      </c>
      <c r="L101" s="63"/>
      <c r="M101" s="63"/>
      <c r="N101" s="63"/>
      <c r="O101" s="63">
        <f t="shared" si="55"/>
        <v>19</v>
      </c>
      <c r="P101" s="43">
        <v>0</v>
      </c>
      <c r="Q101" s="43">
        <v>19</v>
      </c>
      <c r="R101" s="43">
        <v>0</v>
      </c>
      <c r="S101" s="6">
        <f>SUM(T101,U101,V101)</f>
        <v>18.347860000000001</v>
      </c>
      <c r="T101" s="5" t="s">
        <v>185</v>
      </c>
      <c r="U101" s="5">
        <v>18.347860000000001</v>
      </c>
      <c r="V101" s="5" t="s">
        <v>185</v>
      </c>
      <c r="W101" s="63">
        <f>SUM(X101,Y101,Z101)</f>
        <v>18.347860000000001</v>
      </c>
      <c r="X101" s="43" t="s">
        <v>185</v>
      </c>
      <c r="Y101" s="43">
        <v>18.347860000000001</v>
      </c>
      <c r="Z101" s="43" t="s">
        <v>185</v>
      </c>
      <c r="AA101" s="12">
        <f t="shared" si="59"/>
        <v>0</v>
      </c>
      <c r="AB101" s="5">
        <f t="shared" si="56"/>
        <v>0</v>
      </c>
      <c r="AC101" s="6">
        <f t="shared" si="56"/>
        <v>0</v>
      </c>
      <c r="AD101" s="7">
        <f t="shared" si="56"/>
        <v>0</v>
      </c>
      <c r="AE101" s="63">
        <f t="shared" si="60"/>
        <v>0</v>
      </c>
      <c r="AF101" s="43"/>
      <c r="AG101" s="63"/>
      <c r="AH101" s="44"/>
      <c r="AI101" s="63"/>
      <c r="AJ101" s="63"/>
      <c r="AL101" s="13"/>
      <c r="AM101" s="13"/>
      <c r="AW101" s="46"/>
    </row>
    <row r="102" spans="1:49" ht="19.899999999999999" customHeight="1" x14ac:dyDescent="0.25">
      <c r="A102" s="40"/>
      <c r="B102" s="64" t="s">
        <v>32</v>
      </c>
      <c r="C102" s="5">
        <v>800</v>
      </c>
      <c r="D102" s="5">
        <f>C102</f>
        <v>800</v>
      </c>
      <c r="E102" s="5">
        <v>800</v>
      </c>
      <c r="F102" s="5">
        <v>800</v>
      </c>
      <c r="G102" s="6">
        <f>H102+I102+J102</f>
        <v>0</v>
      </c>
      <c r="H102" s="6"/>
      <c r="I102" s="6"/>
      <c r="J102" s="6"/>
      <c r="K102" s="6"/>
      <c r="L102" s="5"/>
      <c r="M102" s="5"/>
      <c r="N102" s="5"/>
      <c r="O102" s="6">
        <f t="shared" si="55"/>
        <v>0</v>
      </c>
      <c r="P102" s="5">
        <v>0</v>
      </c>
      <c r="Q102" s="5">
        <v>0</v>
      </c>
      <c r="R102" s="5">
        <v>0</v>
      </c>
      <c r="S102" s="6">
        <v>0</v>
      </c>
      <c r="T102" s="5" t="s">
        <v>185</v>
      </c>
      <c r="U102" s="5" t="s">
        <v>185</v>
      </c>
      <c r="V102" s="5" t="s">
        <v>185</v>
      </c>
      <c r="W102" s="6">
        <v>0</v>
      </c>
      <c r="X102" s="5" t="s">
        <v>185</v>
      </c>
      <c r="Y102" s="5" t="s">
        <v>185</v>
      </c>
      <c r="Z102" s="5" t="s">
        <v>185</v>
      </c>
      <c r="AA102" s="12">
        <f t="shared" si="59"/>
        <v>0</v>
      </c>
      <c r="AB102" s="5">
        <f t="shared" si="56"/>
        <v>0</v>
      </c>
      <c r="AC102" s="6">
        <f t="shared" si="56"/>
        <v>0</v>
      </c>
      <c r="AD102" s="7">
        <f t="shared" si="56"/>
        <v>0</v>
      </c>
      <c r="AE102" s="6">
        <f t="shared" si="60"/>
        <v>0</v>
      </c>
      <c r="AF102" s="5"/>
      <c r="AG102" s="6"/>
      <c r="AH102" s="7"/>
      <c r="AI102" s="6"/>
      <c r="AJ102" s="6"/>
      <c r="AL102" s="13"/>
      <c r="AM102" s="13"/>
      <c r="AW102" s="46"/>
    </row>
    <row r="103" spans="1:49" ht="19.899999999999999" customHeight="1" x14ac:dyDescent="0.25">
      <c r="A103" s="40"/>
      <c r="B103" s="64" t="s">
        <v>33</v>
      </c>
      <c r="C103" s="5">
        <v>5089.2860000000001</v>
      </c>
      <c r="D103" s="5"/>
      <c r="E103" s="5">
        <v>5089.2860000000001</v>
      </c>
      <c r="F103" s="5">
        <v>5089.2860000000001</v>
      </c>
      <c r="G103" s="6">
        <f t="shared" ref="G103" si="62">H103+I103+J103</f>
        <v>0</v>
      </c>
      <c r="H103" s="6"/>
      <c r="I103" s="6"/>
      <c r="J103" s="6"/>
      <c r="K103" s="6"/>
      <c r="L103" s="5"/>
      <c r="M103" s="5"/>
      <c r="N103" s="5"/>
      <c r="O103" s="6">
        <f t="shared" si="55"/>
        <v>0</v>
      </c>
      <c r="P103" s="5">
        <v>0</v>
      </c>
      <c r="Q103" s="5">
        <v>0</v>
      </c>
      <c r="R103" s="5">
        <v>0</v>
      </c>
      <c r="S103" s="6">
        <v>0</v>
      </c>
      <c r="T103" s="5" t="s">
        <v>185</v>
      </c>
      <c r="U103" s="5" t="s">
        <v>185</v>
      </c>
      <c r="V103" s="5" t="s">
        <v>185</v>
      </c>
      <c r="W103" s="6">
        <v>0</v>
      </c>
      <c r="X103" s="5" t="s">
        <v>185</v>
      </c>
      <c r="Y103" s="5" t="s">
        <v>185</v>
      </c>
      <c r="Z103" s="5" t="s">
        <v>185</v>
      </c>
      <c r="AA103" s="12">
        <f t="shared" si="59"/>
        <v>0</v>
      </c>
      <c r="AB103" s="5">
        <f t="shared" si="56"/>
        <v>0</v>
      </c>
      <c r="AC103" s="6">
        <f t="shared" si="56"/>
        <v>0</v>
      </c>
      <c r="AD103" s="7">
        <f t="shared" si="56"/>
        <v>0</v>
      </c>
      <c r="AE103" s="6">
        <f t="shared" si="60"/>
        <v>0</v>
      </c>
      <c r="AF103" s="5"/>
      <c r="AG103" s="6"/>
      <c r="AH103" s="7"/>
      <c r="AI103" s="6"/>
      <c r="AJ103" s="6"/>
      <c r="AL103" s="13"/>
      <c r="AM103" s="13"/>
      <c r="AW103" s="46"/>
    </row>
    <row r="104" spans="1:49" ht="19.899999999999999" customHeight="1" x14ac:dyDescent="0.25">
      <c r="A104" s="40"/>
      <c r="B104" s="64" t="s">
        <v>34</v>
      </c>
      <c r="C104" s="5">
        <v>0</v>
      </c>
      <c r="D104" s="5"/>
      <c r="E104" s="5">
        <v>0</v>
      </c>
      <c r="F104" s="5">
        <v>0</v>
      </c>
      <c r="G104" s="6">
        <f>H104+I104+J104</f>
        <v>0</v>
      </c>
      <c r="H104" s="6"/>
      <c r="I104" s="6"/>
      <c r="J104" s="6"/>
      <c r="K104" s="6"/>
      <c r="L104" s="5"/>
      <c r="M104" s="5"/>
      <c r="N104" s="5"/>
      <c r="O104" s="6">
        <f t="shared" si="55"/>
        <v>0</v>
      </c>
      <c r="P104" s="5">
        <v>0</v>
      </c>
      <c r="Q104" s="5">
        <v>0</v>
      </c>
      <c r="R104" s="5">
        <v>0</v>
      </c>
      <c r="S104" s="6">
        <v>0</v>
      </c>
      <c r="T104" s="5"/>
      <c r="U104" s="5"/>
      <c r="V104" s="5"/>
      <c r="W104" s="6">
        <v>0</v>
      </c>
      <c r="X104" s="5"/>
      <c r="Y104" s="5"/>
      <c r="Z104" s="5"/>
      <c r="AA104" s="12">
        <f t="shared" si="59"/>
        <v>0</v>
      </c>
      <c r="AB104" s="5">
        <f t="shared" si="56"/>
        <v>0</v>
      </c>
      <c r="AC104" s="6">
        <f t="shared" si="56"/>
        <v>0</v>
      </c>
      <c r="AD104" s="7">
        <f t="shared" si="56"/>
        <v>0</v>
      </c>
      <c r="AE104" s="6">
        <f t="shared" si="60"/>
        <v>0</v>
      </c>
      <c r="AF104" s="5"/>
      <c r="AG104" s="6"/>
      <c r="AH104" s="7"/>
      <c r="AI104" s="6"/>
      <c r="AJ104" s="6"/>
      <c r="AL104" s="13"/>
      <c r="AM104" s="13"/>
      <c r="AW104" s="46"/>
    </row>
    <row r="105" spans="1:49" ht="19.899999999999999" customHeight="1" x14ac:dyDescent="0.25">
      <c r="A105" s="40"/>
      <c r="B105" s="64" t="s">
        <v>35</v>
      </c>
      <c r="C105" s="5">
        <v>263.55158</v>
      </c>
      <c r="D105" s="5">
        <v>31.600829999999998</v>
      </c>
      <c r="E105" s="5">
        <v>245.20372</v>
      </c>
      <c r="F105" s="5">
        <v>245.20372</v>
      </c>
      <c r="G105" s="6">
        <f t="shared" ref="G105" si="63">H105+I105+J105</f>
        <v>0</v>
      </c>
      <c r="H105" s="6"/>
      <c r="I105" s="6"/>
      <c r="J105" s="6"/>
      <c r="K105" s="6"/>
      <c r="L105" s="5"/>
      <c r="M105" s="5"/>
      <c r="N105" s="5"/>
      <c r="O105" s="6">
        <f t="shared" si="55"/>
        <v>19</v>
      </c>
      <c r="P105" s="5">
        <v>0</v>
      </c>
      <c r="Q105" s="5">
        <v>19</v>
      </c>
      <c r="R105" s="5">
        <v>0</v>
      </c>
      <c r="S105" s="6">
        <f>SUM(T105:V105)</f>
        <v>18.347860000000001</v>
      </c>
      <c r="T105" s="5">
        <f>SUM(T101)-SUM(T102:T104)</f>
        <v>0</v>
      </c>
      <c r="U105" s="5">
        <f>SUM(U101)-SUM(U102:U104)</f>
        <v>18.347860000000001</v>
      </c>
      <c r="V105" s="5">
        <f>SUM(V101)-SUM(V102:V104)</f>
        <v>0</v>
      </c>
      <c r="W105" s="6">
        <f>SUM(X105:Z105)</f>
        <v>18.347860000000001</v>
      </c>
      <c r="X105" s="5">
        <f>SUM(X101)-SUM(X102:X104)</f>
        <v>0</v>
      </c>
      <c r="Y105" s="5">
        <f>SUM(Y101)-SUM(Y102:Y104)</f>
        <v>18.347860000000001</v>
      </c>
      <c r="Z105" s="5">
        <f>SUM(Z101)-SUM(Z102:Z104)</f>
        <v>0</v>
      </c>
      <c r="AA105" s="12">
        <f t="shared" si="59"/>
        <v>0</v>
      </c>
      <c r="AB105" s="5">
        <f t="shared" si="56"/>
        <v>0</v>
      </c>
      <c r="AC105" s="6">
        <f t="shared" si="56"/>
        <v>0</v>
      </c>
      <c r="AD105" s="7">
        <f t="shared" si="56"/>
        <v>0</v>
      </c>
      <c r="AE105" s="6">
        <f t="shared" si="60"/>
        <v>0</v>
      </c>
      <c r="AF105" s="5"/>
      <c r="AG105" s="6"/>
      <c r="AH105" s="7"/>
      <c r="AI105" s="6"/>
      <c r="AJ105" s="6"/>
      <c r="AL105" s="13"/>
      <c r="AM105" s="13"/>
      <c r="AW105" s="46"/>
    </row>
    <row r="106" spans="1:49" ht="73.5" customHeight="1" x14ac:dyDescent="0.25">
      <c r="A106" s="40">
        <v>19</v>
      </c>
      <c r="B106" s="61" t="s">
        <v>44</v>
      </c>
      <c r="C106" s="62">
        <v>3196.73722</v>
      </c>
      <c r="D106" s="62">
        <f>SUM(D107:D110)</f>
        <v>1998.5507</v>
      </c>
      <c r="E106" s="62">
        <v>1998.5507</v>
      </c>
      <c r="F106" s="62">
        <v>1998.5507</v>
      </c>
      <c r="G106" s="63">
        <f>H106+I106+J106</f>
        <v>0</v>
      </c>
      <c r="H106" s="63"/>
      <c r="I106" s="63"/>
      <c r="J106" s="63"/>
      <c r="K106" s="63">
        <f>L106+M106+N106</f>
        <v>0</v>
      </c>
      <c r="L106" s="63"/>
      <c r="M106" s="63"/>
      <c r="N106" s="63"/>
      <c r="O106" s="63">
        <f>P106+Q106+R106</f>
        <v>1204.5</v>
      </c>
      <c r="P106" s="43">
        <v>0</v>
      </c>
      <c r="Q106" s="43">
        <v>1204.5</v>
      </c>
      <c r="R106" s="43">
        <v>0</v>
      </c>
      <c r="S106" s="6">
        <f>SUM(T106,U106,V106)</f>
        <v>1183.1770000000001</v>
      </c>
      <c r="T106" s="5" t="s">
        <v>185</v>
      </c>
      <c r="U106" s="5">
        <v>1183.1770000000001</v>
      </c>
      <c r="V106" s="5" t="s">
        <v>185</v>
      </c>
      <c r="W106" s="63">
        <f>SUM(X106,Y106,Z106)</f>
        <v>1183.1770000000001</v>
      </c>
      <c r="X106" s="43" t="s">
        <v>185</v>
      </c>
      <c r="Y106" s="43">
        <v>1183.1770000000001</v>
      </c>
      <c r="Z106" s="43" t="s">
        <v>185</v>
      </c>
      <c r="AA106" s="12">
        <f t="shared" si="59"/>
        <v>0</v>
      </c>
      <c r="AB106" s="5">
        <f t="shared" si="56"/>
        <v>0</v>
      </c>
      <c r="AC106" s="6">
        <f t="shared" si="56"/>
        <v>0</v>
      </c>
      <c r="AD106" s="7">
        <f t="shared" si="56"/>
        <v>0</v>
      </c>
      <c r="AE106" s="63">
        <f>AF106+AG106+AH106</f>
        <v>0</v>
      </c>
      <c r="AF106" s="43"/>
      <c r="AG106" s="63"/>
      <c r="AH106" s="44"/>
      <c r="AI106" s="63">
        <v>0.6</v>
      </c>
      <c r="AJ106" s="63">
        <v>0.61099999999999999</v>
      </c>
      <c r="AL106" s="13"/>
      <c r="AM106" s="13"/>
      <c r="AW106" s="46"/>
    </row>
    <row r="107" spans="1:49" ht="19.899999999999999" customHeight="1" x14ac:dyDescent="0.25">
      <c r="A107" s="40"/>
      <c r="B107" s="64" t="s">
        <v>32</v>
      </c>
      <c r="C107" s="5">
        <v>1950</v>
      </c>
      <c r="D107" s="5">
        <f>C107</f>
        <v>1950</v>
      </c>
      <c r="E107" s="5">
        <v>1950</v>
      </c>
      <c r="F107" s="5">
        <v>1950</v>
      </c>
      <c r="G107" s="6">
        <f>H107+I107+J107</f>
        <v>0</v>
      </c>
      <c r="H107" s="6"/>
      <c r="I107" s="6"/>
      <c r="J107" s="6"/>
      <c r="K107" s="6"/>
      <c r="L107" s="5"/>
      <c r="M107" s="5"/>
      <c r="N107" s="5"/>
      <c r="O107" s="6">
        <f t="shared" ref="O107:O110" si="64">P107+Q107+R107</f>
        <v>0</v>
      </c>
      <c r="P107" s="5">
        <v>0</v>
      </c>
      <c r="Q107" s="5">
        <v>0</v>
      </c>
      <c r="R107" s="5">
        <v>0</v>
      </c>
      <c r="S107" s="6">
        <v>0</v>
      </c>
      <c r="T107" s="5" t="s">
        <v>185</v>
      </c>
      <c r="U107" s="5" t="s">
        <v>185</v>
      </c>
      <c r="V107" s="5" t="s">
        <v>185</v>
      </c>
      <c r="W107" s="6">
        <v>0</v>
      </c>
      <c r="X107" s="5" t="s">
        <v>185</v>
      </c>
      <c r="Y107" s="5" t="s">
        <v>185</v>
      </c>
      <c r="Z107" s="5" t="s">
        <v>185</v>
      </c>
      <c r="AA107" s="12">
        <f t="shared" si="59"/>
        <v>0</v>
      </c>
      <c r="AB107" s="5">
        <f t="shared" si="56"/>
        <v>0</v>
      </c>
      <c r="AC107" s="6">
        <f t="shared" si="56"/>
        <v>0</v>
      </c>
      <c r="AD107" s="7">
        <f t="shared" si="56"/>
        <v>0</v>
      </c>
      <c r="AE107" s="6">
        <f>AF107+AG107+AH107</f>
        <v>0</v>
      </c>
      <c r="AF107" s="5"/>
      <c r="AG107" s="6"/>
      <c r="AH107" s="7"/>
      <c r="AI107" s="6"/>
      <c r="AJ107" s="6"/>
      <c r="AL107" s="13"/>
      <c r="AM107" s="13"/>
      <c r="AW107" s="46"/>
    </row>
    <row r="108" spans="1:49" ht="19.899999999999999" customHeight="1" x14ac:dyDescent="0.25">
      <c r="A108" s="40"/>
      <c r="B108" s="64" t="s">
        <v>33</v>
      </c>
      <c r="C108" s="5">
        <v>1146.5650000000001</v>
      </c>
      <c r="D108" s="5"/>
      <c r="E108" s="5">
        <v>0</v>
      </c>
      <c r="F108" s="5">
        <v>0</v>
      </c>
      <c r="G108" s="6">
        <f t="shared" ref="G108" si="65">H108+I108+J108</f>
        <v>0</v>
      </c>
      <c r="H108" s="6"/>
      <c r="I108" s="6"/>
      <c r="J108" s="6"/>
      <c r="K108" s="6"/>
      <c r="L108" s="5"/>
      <c r="M108" s="5"/>
      <c r="N108" s="5"/>
      <c r="O108" s="6">
        <f t="shared" si="64"/>
        <v>1146.5650000000001</v>
      </c>
      <c r="P108" s="5">
        <v>0</v>
      </c>
      <c r="Q108" s="5">
        <v>1146.5650000000001</v>
      </c>
      <c r="R108" s="5">
        <v>0</v>
      </c>
      <c r="S108" s="6">
        <v>1146.5650000000001</v>
      </c>
      <c r="T108" s="5" t="s">
        <v>185</v>
      </c>
      <c r="U108" s="5">
        <v>1146.5650000000001</v>
      </c>
      <c r="V108" s="5" t="s">
        <v>185</v>
      </c>
      <c r="W108" s="6">
        <v>1146.5650000000001</v>
      </c>
      <c r="X108" s="5" t="s">
        <v>185</v>
      </c>
      <c r="Y108" s="5">
        <v>1146.5650000000001</v>
      </c>
      <c r="Z108" s="5" t="s">
        <v>185</v>
      </c>
      <c r="AA108" s="12">
        <f t="shared" si="59"/>
        <v>0</v>
      </c>
      <c r="AB108" s="5">
        <f t="shared" si="56"/>
        <v>0</v>
      </c>
      <c r="AC108" s="6">
        <f t="shared" si="56"/>
        <v>0</v>
      </c>
      <c r="AD108" s="7">
        <f t="shared" si="56"/>
        <v>0</v>
      </c>
      <c r="AE108" s="6">
        <f>AF108+AG108+AH108</f>
        <v>0</v>
      </c>
      <c r="AF108" s="5"/>
      <c r="AG108" s="6"/>
      <c r="AH108" s="7"/>
      <c r="AI108" s="6"/>
      <c r="AJ108" s="6"/>
      <c r="AL108" s="13"/>
      <c r="AM108" s="13"/>
      <c r="AW108" s="46"/>
    </row>
    <row r="109" spans="1:49" ht="19.899999999999999" customHeight="1" x14ac:dyDescent="0.25">
      <c r="A109" s="40"/>
      <c r="B109" s="64" t="s">
        <v>34</v>
      </c>
      <c r="C109" s="5">
        <v>0</v>
      </c>
      <c r="D109" s="5"/>
      <c r="E109" s="5">
        <v>0</v>
      </c>
      <c r="F109" s="5">
        <v>0</v>
      </c>
      <c r="G109" s="6">
        <f>H109+I109+J109</f>
        <v>0</v>
      </c>
      <c r="H109" s="6"/>
      <c r="I109" s="6"/>
      <c r="J109" s="6"/>
      <c r="K109" s="6"/>
      <c r="L109" s="5"/>
      <c r="M109" s="5"/>
      <c r="N109" s="5"/>
      <c r="O109" s="6">
        <f t="shared" si="64"/>
        <v>0</v>
      </c>
      <c r="P109" s="5">
        <v>0</v>
      </c>
      <c r="Q109" s="5">
        <v>0</v>
      </c>
      <c r="R109" s="5">
        <v>0</v>
      </c>
      <c r="S109" s="6">
        <v>0</v>
      </c>
      <c r="T109" s="5"/>
      <c r="U109" s="5"/>
      <c r="V109" s="5"/>
      <c r="W109" s="6">
        <v>0</v>
      </c>
      <c r="X109" s="5"/>
      <c r="Y109" s="5"/>
      <c r="Z109" s="5"/>
      <c r="AA109" s="12">
        <f t="shared" si="59"/>
        <v>0</v>
      </c>
      <c r="AB109" s="5">
        <f t="shared" si="56"/>
        <v>0</v>
      </c>
      <c r="AC109" s="6">
        <f t="shared" si="56"/>
        <v>0</v>
      </c>
      <c r="AD109" s="7">
        <f t="shared" si="56"/>
        <v>0</v>
      </c>
      <c r="AE109" s="6">
        <f>AF109+AG109+AH109</f>
        <v>0</v>
      </c>
      <c r="AF109" s="5"/>
      <c r="AG109" s="6"/>
      <c r="AH109" s="7"/>
      <c r="AI109" s="6"/>
      <c r="AJ109" s="6"/>
      <c r="AL109" s="13"/>
      <c r="AM109" s="13"/>
      <c r="AW109" s="46"/>
    </row>
    <row r="110" spans="1:49" ht="19.899999999999999" customHeight="1" x14ac:dyDescent="0.25">
      <c r="A110" s="40"/>
      <c r="B110" s="64" t="s">
        <v>35</v>
      </c>
      <c r="C110" s="5">
        <v>100.17222000000001</v>
      </c>
      <c r="D110" s="5">
        <v>48.550699999999999</v>
      </c>
      <c r="E110" s="5">
        <v>48.550699999999999</v>
      </c>
      <c r="F110" s="5">
        <v>48.550699999999999</v>
      </c>
      <c r="G110" s="6">
        <f t="shared" ref="G110" si="66">H110+I110+J110</f>
        <v>0</v>
      </c>
      <c r="H110" s="6"/>
      <c r="I110" s="6"/>
      <c r="J110" s="6"/>
      <c r="K110" s="6"/>
      <c r="L110" s="5"/>
      <c r="M110" s="5"/>
      <c r="N110" s="5"/>
      <c r="O110" s="6">
        <f t="shared" si="64"/>
        <v>57.934999999999803</v>
      </c>
      <c r="P110" s="5">
        <v>0</v>
      </c>
      <c r="Q110" s="5">
        <v>57.934999999999803</v>
      </c>
      <c r="R110" s="5">
        <v>0</v>
      </c>
      <c r="S110" s="6">
        <f>SUM(T110:V110)</f>
        <v>36.61200000000008</v>
      </c>
      <c r="T110" s="5">
        <f>SUM(T106)-SUM(T107:T109)</f>
        <v>0</v>
      </c>
      <c r="U110" s="5">
        <f>SUM(U106)-SUM(U107:U109)</f>
        <v>36.61200000000008</v>
      </c>
      <c r="V110" s="5">
        <f>SUM(V106)-SUM(V107:V109)</f>
        <v>0</v>
      </c>
      <c r="W110" s="6">
        <f>SUM(X110:Z110)</f>
        <v>36.61200000000008</v>
      </c>
      <c r="X110" s="5">
        <f>SUM(X106)-SUM(X107:X109)</f>
        <v>0</v>
      </c>
      <c r="Y110" s="5">
        <f>SUM(Y106)-SUM(Y107:Y109)</f>
        <v>36.61200000000008</v>
      </c>
      <c r="Z110" s="5">
        <f>SUM(Z106)-SUM(Z107:Z109)</f>
        <v>0</v>
      </c>
      <c r="AA110" s="12">
        <f t="shared" si="59"/>
        <v>0</v>
      </c>
      <c r="AB110" s="5">
        <f t="shared" si="56"/>
        <v>0</v>
      </c>
      <c r="AC110" s="6">
        <f t="shared" si="56"/>
        <v>0</v>
      </c>
      <c r="AD110" s="7">
        <f t="shared" si="56"/>
        <v>0</v>
      </c>
      <c r="AE110" s="6">
        <f>AF110+AG110+AH110</f>
        <v>0</v>
      </c>
      <c r="AF110" s="5"/>
      <c r="AG110" s="6"/>
      <c r="AH110" s="7"/>
      <c r="AI110" s="6"/>
      <c r="AJ110" s="6"/>
      <c r="AL110" s="13"/>
      <c r="AM110" s="13"/>
      <c r="AW110" s="46"/>
    </row>
    <row r="111" spans="1:49" ht="71.25" customHeight="1" x14ac:dyDescent="0.25">
      <c r="A111" s="40">
        <v>20</v>
      </c>
      <c r="B111" s="61" t="s">
        <v>45</v>
      </c>
      <c r="C111" s="62">
        <v>2889.5186699999999</v>
      </c>
      <c r="D111" s="62">
        <f>SUM(D112:D115)</f>
        <v>1313.5507</v>
      </c>
      <c r="E111" s="62">
        <v>1313.5507</v>
      </c>
      <c r="F111" s="62">
        <v>1313.5507</v>
      </c>
      <c r="G111" s="63">
        <f t="shared" si="58"/>
        <v>0</v>
      </c>
      <c r="H111" s="63"/>
      <c r="I111" s="63"/>
      <c r="J111" s="63"/>
      <c r="K111" s="63">
        <f t="shared" si="61"/>
        <v>0</v>
      </c>
      <c r="L111" s="63"/>
      <c r="M111" s="63"/>
      <c r="N111" s="63"/>
      <c r="O111" s="63">
        <f t="shared" si="55"/>
        <v>390.6</v>
      </c>
      <c r="P111" s="43">
        <v>0</v>
      </c>
      <c r="Q111" s="43">
        <v>390.6</v>
      </c>
      <c r="R111" s="43">
        <v>0</v>
      </c>
      <c r="S111" s="6">
        <f>SUM(T111,U111,V111)</f>
        <v>390.53486000000004</v>
      </c>
      <c r="T111" s="5" t="s">
        <v>185</v>
      </c>
      <c r="U111" s="5">
        <v>390.53486000000004</v>
      </c>
      <c r="V111" s="5" t="s">
        <v>185</v>
      </c>
      <c r="W111" s="63">
        <f>SUM(X111,Y111,Z111)</f>
        <v>390.53485999999998</v>
      </c>
      <c r="X111" s="43" t="s">
        <v>185</v>
      </c>
      <c r="Y111" s="43">
        <v>390.53485999999998</v>
      </c>
      <c r="Z111" s="43" t="s">
        <v>185</v>
      </c>
      <c r="AA111" s="12">
        <f t="shared" si="59"/>
        <v>0</v>
      </c>
      <c r="AB111" s="5">
        <f t="shared" si="56"/>
        <v>0</v>
      </c>
      <c r="AC111" s="6">
        <f t="shared" si="56"/>
        <v>0</v>
      </c>
      <c r="AD111" s="7">
        <f t="shared" si="56"/>
        <v>0</v>
      </c>
      <c r="AE111" s="63">
        <f t="shared" si="60"/>
        <v>0</v>
      </c>
      <c r="AF111" s="43"/>
      <c r="AG111" s="63"/>
      <c r="AH111" s="44"/>
      <c r="AI111" s="63">
        <v>1.53</v>
      </c>
      <c r="AJ111" s="63"/>
      <c r="AL111" s="13"/>
      <c r="AM111" s="13"/>
      <c r="AW111" s="46"/>
    </row>
    <row r="112" spans="1:49" ht="19.899999999999999" customHeight="1" x14ac:dyDescent="0.25">
      <c r="A112" s="40"/>
      <c r="B112" s="64" t="s">
        <v>32</v>
      </c>
      <c r="C112" s="5">
        <v>1265</v>
      </c>
      <c r="D112" s="5">
        <f>C112</f>
        <v>1265</v>
      </c>
      <c r="E112" s="5">
        <v>1265.0000000000002</v>
      </c>
      <c r="F112" s="5">
        <v>1265</v>
      </c>
      <c r="G112" s="6">
        <f>H112+I112+J112</f>
        <v>0</v>
      </c>
      <c r="H112" s="6"/>
      <c r="I112" s="6"/>
      <c r="J112" s="6"/>
      <c r="K112" s="6"/>
      <c r="L112" s="5"/>
      <c r="M112" s="5"/>
      <c r="N112" s="5"/>
      <c r="O112" s="6">
        <f t="shared" si="55"/>
        <v>0</v>
      </c>
      <c r="P112" s="5">
        <v>0</v>
      </c>
      <c r="Q112" s="5">
        <v>0</v>
      </c>
      <c r="R112" s="5">
        <v>0</v>
      </c>
      <c r="S112" s="6">
        <v>0</v>
      </c>
      <c r="T112" s="5" t="s">
        <v>185</v>
      </c>
      <c r="U112" s="5" t="s">
        <v>185</v>
      </c>
      <c r="V112" s="5" t="s">
        <v>185</v>
      </c>
      <c r="W112" s="6">
        <v>0</v>
      </c>
      <c r="X112" s="5" t="s">
        <v>185</v>
      </c>
      <c r="Y112" s="5" t="s">
        <v>185</v>
      </c>
      <c r="Z112" s="5" t="s">
        <v>185</v>
      </c>
      <c r="AA112" s="12">
        <f t="shared" si="59"/>
        <v>0</v>
      </c>
      <c r="AB112" s="5">
        <f t="shared" si="56"/>
        <v>0</v>
      </c>
      <c r="AC112" s="6">
        <f t="shared" si="56"/>
        <v>0</v>
      </c>
      <c r="AD112" s="7">
        <f t="shared" si="56"/>
        <v>0</v>
      </c>
      <c r="AE112" s="6">
        <f t="shared" si="60"/>
        <v>0</v>
      </c>
      <c r="AF112" s="5"/>
      <c r="AG112" s="6"/>
      <c r="AH112" s="7"/>
      <c r="AI112" s="6"/>
      <c r="AJ112" s="6"/>
      <c r="AL112" s="13"/>
      <c r="AM112" s="13"/>
      <c r="AW112" s="46"/>
    </row>
    <row r="113" spans="1:49" ht="19.899999999999999" customHeight="1" x14ac:dyDescent="0.25">
      <c r="A113" s="40"/>
      <c r="B113" s="64" t="s">
        <v>33</v>
      </c>
      <c r="C113" s="5">
        <v>1480.21075</v>
      </c>
      <c r="D113" s="5"/>
      <c r="E113" s="5">
        <v>0</v>
      </c>
      <c r="F113" s="5">
        <v>0</v>
      </c>
      <c r="G113" s="6">
        <f t="shared" ref="G113" si="67">H113+I113+J113</f>
        <v>0</v>
      </c>
      <c r="H113" s="6"/>
      <c r="I113" s="6"/>
      <c r="J113" s="6"/>
      <c r="K113" s="6"/>
      <c r="L113" s="5"/>
      <c r="M113" s="5"/>
      <c r="N113" s="5"/>
      <c r="O113" s="6">
        <f t="shared" si="55"/>
        <v>378.47300000000001</v>
      </c>
      <c r="P113" s="5">
        <v>0</v>
      </c>
      <c r="Q113" s="5">
        <v>378.47300000000001</v>
      </c>
      <c r="R113" s="5">
        <v>0</v>
      </c>
      <c r="S113" s="6">
        <v>378.47300000000001</v>
      </c>
      <c r="T113" s="5" t="s">
        <v>185</v>
      </c>
      <c r="U113" s="5">
        <v>378.47300000000001</v>
      </c>
      <c r="V113" s="5" t="s">
        <v>185</v>
      </c>
      <c r="W113" s="6">
        <v>378.47300000000001</v>
      </c>
      <c r="X113" s="5" t="s">
        <v>185</v>
      </c>
      <c r="Y113" s="5">
        <v>378.47300000000001</v>
      </c>
      <c r="Z113" s="5" t="s">
        <v>185</v>
      </c>
      <c r="AA113" s="12">
        <f t="shared" si="59"/>
        <v>0</v>
      </c>
      <c r="AB113" s="5">
        <f t="shared" ref="AB113:AD125" si="68">SUM(X113,H113)-SUM(L113)-SUM(T113,-AF113)</f>
        <v>0</v>
      </c>
      <c r="AC113" s="6">
        <f t="shared" si="68"/>
        <v>0</v>
      </c>
      <c r="AD113" s="7">
        <f t="shared" si="68"/>
        <v>0</v>
      </c>
      <c r="AE113" s="6">
        <f t="shared" si="60"/>
        <v>0</v>
      </c>
      <c r="AF113" s="5"/>
      <c r="AG113" s="6"/>
      <c r="AH113" s="7"/>
      <c r="AI113" s="6"/>
      <c r="AJ113" s="6"/>
      <c r="AL113" s="13"/>
      <c r="AM113" s="13"/>
      <c r="AW113" s="46"/>
    </row>
    <row r="114" spans="1:49" ht="19.899999999999999" customHeight="1" x14ac:dyDescent="0.25">
      <c r="A114" s="40"/>
      <c r="B114" s="64" t="s">
        <v>34</v>
      </c>
      <c r="C114" s="5">
        <v>0</v>
      </c>
      <c r="D114" s="5"/>
      <c r="E114" s="5">
        <v>0</v>
      </c>
      <c r="F114" s="5">
        <v>0</v>
      </c>
      <c r="G114" s="6">
        <f>H114+I114+J114</f>
        <v>0</v>
      </c>
      <c r="H114" s="6"/>
      <c r="I114" s="6"/>
      <c r="J114" s="6"/>
      <c r="K114" s="6"/>
      <c r="L114" s="5"/>
      <c r="M114" s="5"/>
      <c r="N114" s="5"/>
      <c r="O114" s="6">
        <f t="shared" si="55"/>
        <v>0</v>
      </c>
      <c r="P114" s="5">
        <v>0</v>
      </c>
      <c r="Q114" s="5">
        <v>0</v>
      </c>
      <c r="R114" s="5">
        <v>0</v>
      </c>
      <c r="S114" s="6">
        <v>0</v>
      </c>
      <c r="T114" s="5"/>
      <c r="U114" s="5"/>
      <c r="V114" s="5"/>
      <c r="W114" s="6">
        <v>0</v>
      </c>
      <c r="X114" s="5"/>
      <c r="Y114" s="5"/>
      <c r="Z114" s="5"/>
      <c r="AA114" s="12">
        <f t="shared" si="59"/>
        <v>0</v>
      </c>
      <c r="AB114" s="5">
        <f t="shared" si="68"/>
        <v>0</v>
      </c>
      <c r="AC114" s="6">
        <f t="shared" si="68"/>
        <v>0</v>
      </c>
      <c r="AD114" s="7">
        <f t="shared" si="68"/>
        <v>0</v>
      </c>
      <c r="AE114" s="6">
        <f t="shared" si="60"/>
        <v>0</v>
      </c>
      <c r="AF114" s="5"/>
      <c r="AG114" s="6"/>
      <c r="AH114" s="7"/>
      <c r="AI114" s="6"/>
      <c r="AJ114" s="6"/>
      <c r="AL114" s="13"/>
      <c r="AM114" s="13"/>
      <c r="AW114" s="46"/>
    </row>
    <row r="115" spans="1:49" ht="19.899999999999999" customHeight="1" x14ac:dyDescent="0.25">
      <c r="A115" s="40"/>
      <c r="B115" s="64" t="s">
        <v>35</v>
      </c>
      <c r="C115" s="5">
        <v>144.30792</v>
      </c>
      <c r="D115" s="5">
        <v>48.550699999999999</v>
      </c>
      <c r="E115" s="5">
        <v>48.550699999999999</v>
      </c>
      <c r="F115" s="5">
        <v>48.550699999999999</v>
      </c>
      <c r="G115" s="6">
        <f t="shared" ref="G115" si="69">H115+I115+J115</f>
        <v>0</v>
      </c>
      <c r="H115" s="6"/>
      <c r="I115" s="6"/>
      <c r="J115" s="6"/>
      <c r="K115" s="6"/>
      <c r="L115" s="5"/>
      <c r="M115" s="5"/>
      <c r="N115" s="5"/>
      <c r="O115" s="6">
        <f t="shared" si="55"/>
        <v>12.127000000000042</v>
      </c>
      <c r="P115" s="5">
        <v>0</v>
      </c>
      <c r="Q115" s="5">
        <v>12.127000000000042</v>
      </c>
      <c r="R115" s="5">
        <v>0</v>
      </c>
      <c r="S115" s="6">
        <f>SUM(T115:V115)</f>
        <v>12.061860000000024</v>
      </c>
      <c r="T115" s="5">
        <f>SUM(T111)-SUM(T112:T114)</f>
        <v>0</v>
      </c>
      <c r="U115" s="5">
        <f>SUM(U111)-SUM(U112:U114)</f>
        <v>12.061860000000024</v>
      </c>
      <c r="V115" s="5">
        <f>SUM(V111)-SUM(V112:V114)</f>
        <v>0</v>
      </c>
      <c r="W115" s="6">
        <f>SUM(X115:Z115)</f>
        <v>12.061859999999967</v>
      </c>
      <c r="X115" s="5">
        <f>SUM(X111)-SUM(X112:X114)</f>
        <v>0</v>
      </c>
      <c r="Y115" s="5">
        <f>SUM(Y111)-SUM(Y112:Y114)</f>
        <v>12.061859999999967</v>
      </c>
      <c r="Z115" s="5">
        <f>SUM(Z111)-SUM(Z112:Z114)</f>
        <v>0</v>
      </c>
      <c r="AA115" s="12">
        <f t="shared" si="59"/>
        <v>-5.6843418860808015E-14</v>
      </c>
      <c r="AB115" s="5">
        <f t="shared" si="68"/>
        <v>0</v>
      </c>
      <c r="AC115" s="6">
        <f t="shared" si="68"/>
        <v>-5.6843418860808015E-14</v>
      </c>
      <c r="AD115" s="7">
        <f t="shared" si="68"/>
        <v>0</v>
      </c>
      <c r="AE115" s="6">
        <f t="shared" si="60"/>
        <v>0</v>
      </c>
      <c r="AF115" s="5"/>
      <c r="AG115" s="6"/>
      <c r="AH115" s="7"/>
      <c r="AI115" s="6"/>
      <c r="AJ115" s="6"/>
      <c r="AL115" s="13"/>
      <c r="AM115" s="13"/>
      <c r="AW115" s="46"/>
    </row>
    <row r="116" spans="1:49" ht="70.5" customHeight="1" x14ac:dyDescent="0.25">
      <c r="A116" s="40">
        <v>21</v>
      </c>
      <c r="B116" s="61" t="s">
        <v>46</v>
      </c>
      <c r="C116" s="62">
        <v>6290.3153599999996</v>
      </c>
      <c r="D116" s="62">
        <f>SUM(D117:D120)</f>
        <v>2198.5506999999998</v>
      </c>
      <c r="E116" s="62">
        <v>2198.5506999999998</v>
      </c>
      <c r="F116" s="62">
        <v>2198.5506999999998</v>
      </c>
      <c r="G116" s="63">
        <f t="shared" si="58"/>
        <v>0</v>
      </c>
      <c r="H116" s="63"/>
      <c r="I116" s="63"/>
      <c r="J116" s="63"/>
      <c r="K116" s="63">
        <f t="shared" si="61"/>
        <v>0</v>
      </c>
      <c r="L116" s="63"/>
      <c r="M116" s="63"/>
      <c r="N116" s="63"/>
      <c r="O116" s="63">
        <f t="shared" si="55"/>
        <v>4097</v>
      </c>
      <c r="P116" s="43">
        <v>0</v>
      </c>
      <c r="Q116" s="43">
        <v>4097</v>
      </c>
      <c r="R116" s="43">
        <v>0</v>
      </c>
      <c r="S116" s="6">
        <f>SUM(T116,U116,V116)</f>
        <v>4042.3040999999998</v>
      </c>
      <c r="T116" s="5" t="s">
        <v>185</v>
      </c>
      <c r="U116" s="5">
        <v>4042.3040999999998</v>
      </c>
      <c r="V116" s="5" t="s">
        <v>185</v>
      </c>
      <c r="W116" s="63">
        <f>SUM(X116,Y116,Z116)</f>
        <v>4042.3041000000003</v>
      </c>
      <c r="X116" s="43" t="s">
        <v>185</v>
      </c>
      <c r="Y116" s="43">
        <v>4042.3041000000003</v>
      </c>
      <c r="Z116" s="43" t="s">
        <v>185</v>
      </c>
      <c r="AA116" s="12">
        <f t="shared" si="59"/>
        <v>0</v>
      </c>
      <c r="AB116" s="5">
        <f t="shared" si="68"/>
        <v>0</v>
      </c>
      <c r="AC116" s="6">
        <f t="shared" si="68"/>
        <v>0</v>
      </c>
      <c r="AD116" s="7">
        <f t="shared" si="68"/>
        <v>0</v>
      </c>
      <c r="AE116" s="63">
        <f t="shared" si="60"/>
        <v>0</v>
      </c>
      <c r="AF116" s="43"/>
      <c r="AG116" s="63"/>
      <c r="AH116" s="44"/>
      <c r="AI116" s="63">
        <v>3.81</v>
      </c>
      <c r="AJ116" s="63">
        <v>3.8227000000000002</v>
      </c>
      <c r="AL116" s="13"/>
      <c r="AM116" s="13"/>
      <c r="AW116" s="46"/>
    </row>
    <row r="117" spans="1:49" ht="19.899999999999999" customHeight="1" x14ac:dyDescent="0.25">
      <c r="A117" s="40"/>
      <c r="B117" s="64" t="s">
        <v>32</v>
      </c>
      <c r="C117" s="5">
        <v>2150</v>
      </c>
      <c r="D117" s="5">
        <f>C117</f>
        <v>2150</v>
      </c>
      <c r="E117" s="5">
        <v>2150</v>
      </c>
      <c r="F117" s="5">
        <v>2150</v>
      </c>
      <c r="G117" s="6">
        <f>H117+I117+J117</f>
        <v>0</v>
      </c>
      <c r="H117" s="6"/>
      <c r="I117" s="6"/>
      <c r="J117" s="6"/>
      <c r="K117" s="6"/>
      <c r="L117" s="5"/>
      <c r="M117" s="5"/>
      <c r="N117" s="5"/>
      <c r="O117" s="6">
        <f t="shared" si="55"/>
        <v>0</v>
      </c>
      <c r="P117" s="5">
        <v>0</v>
      </c>
      <c r="Q117" s="5">
        <v>0</v>
      </c>
      <c r="R117" s="5">
        <v>0</v>
      </c>
      <c r="S117" s="6">
        <v>0</v>
      </c>
      <c r="T117" s="5" t="s">
        <v>185</v>
      </c>
      <c r="U117" s="5" t="s">
        <v>185</v>
      </c>
      <c r="V117" s="5" t="s">
        <v>185</v>
      </c>
      <c r="W117" s="6">
        <v>0</v>
      </c>
      <c r="X117" s="5" t="s">
        <v>185</v>
      </c>
      <c r="Y117" s="5" t="s">
        <v>185</v>
      </c>
      <c r="Z117" s="5" t="s">
        <v>185</v>
      </c>
      <c r="AA117" s="12">
        <f t="shared" si="59"/>
        <v>0</v>
      </c>
      <c r="AB117" s="5">
        <f t="shared" si="68"/>
        <v>0</v>
      </c>
      <c r="AC117" s="6">
        <f t="shared" si="68"/>
        <v>0</v>
      </c>
      <c r="AD117" s="7">
        <f t="shared" si="68"/>
        <v>0</v>
      </c>
      <c r="AE117" s="6">
        <f t="shared" si="60"/>
        <v>0</v>
      </c>
      <c r="AF117" s="5"/>
      <c r="AG117" s="6"/>
      <c r="AH117" s="7"/>
      <c r="AI117" s="6"/>
      <c r="AJ117" s="6"/>
      <c r="AL117" s="13"/>
      <c r="AM117" s="13"/>
      <c r="AW117" s="46"/>
    </row>
    <row r="118" spans="1:49" ht="19.899999999999999" customHeight="1" x14ac:dyDescent="0.25">
      <c r="A118" s="40"/>
      <c r="B118" s="64" t="s">
        <v>33</v>
      </c>
      <c r="C118" s="5">
        <v>3917.5</v>
      </c>
      <c r="D118" s="5"/>
      <c r="E118" s="5">
        <v>0</v>
      </c>
      <c r="F118" s="5">
        <v>0</v>
      </c>
      <c r="G118" s="6">
        <f t="shared" ref="G118" si="70">H118+I118+J118</f>
        <v>0</v>
      </c>
      <c r="H118" s="6"/>
      <c r="I118" s="6"/>
      <c r="J118" s="6"/>
      <c r="K118" s="6"/>
      <c r="L118" s="5"/>
      <c r="M118" s="5"/>
      <c r="N118" s="5"/>
      <c r="O118" s="6">
        <f t="shared" si="55"/>
        <v>3917.5</v>
      </c>
      <c r="P118" s="5">
        <v>0</v>
      </c>
      <c r="Q118" s="5">
        <v>3917.5</v>
      </c>
      <c r="R118" s="5">
        <v>0</v>
      </c>
      <c r="S118" s="6">
        <v>3917.5</v>
      </c>
      <c r="T118" s="5" t="s">
        <v>185</v>
      </c>
      <c r="U118" s="5">
        <v>3917.5</v>
      </c>
      <c r="V118" s="5" t="s">
        <v>185</v>
      </c>
      <c r="W118" s="6">
        <v>3917.5</v>
      </c>
      <c r="X118" s="5" t="s">
        <v>185</v>
      </c>
      <c r="Y118" s="5">
        <v>3917.5</v>
      </c>
      <c r="Z118" s="5" t="s">
        <v>185</v>
      </c>
      <c r="AA118" s="12">
        <f t="shared" si="59"/>
        <v>0</v>
      </c>
      <c r="AB118" s="5">
        <f t="shared" si="68"/>
        <v>0</v>
      </c>
      <c r="AC118" s="6">
        <f t="shared" si="68"/>
        <v>0</v>
      </c>
      <c r="AD118" s="7">
        <f t="shared" si="68"/>
        <v>0</v>
      </c>
      <c r="AE118" s="6">
        <f t="shared" si="60"/>
        <v>0</v>
      </c>
      <c r="AF118" s="5"/>
      <c r="AG118" s="6"/>
      <c r="AH118" s="7"/>
      <c r="AI118" s="6"/>
      <c r="AJ118" s="6"/>
      <c r="AL118" s="13"/>
      <c r="AM118" s="13"/>
      <c r="AW118" s="46"/>
    </row>
    <row r="119" spans="1:49" ht="19.899999999999999" customHeight="1" x14ac:dyDescent="0.25">
      <c r="A119" s="40"/>
      <c r="B119" s="64" t="s">
        <v>34</v>
      </c>
      <c r="C119" s="5">
        <v>0</v>
      </c>
      <c r="D119" s="5"/>
      <c r="E119" s="5">
        <v>0</v>
      </c>
      <c r="F119" s="5">
        <v>0</v>
      </c>
      <c r="G119" s="6">
        <f>H119+I119+J119</f>
        <v>0</v>
      </c>
      <c r="H119" s="6"/>
      <c r="I119" s="6"/>
      <c r="J119" s="6"/>
      <c r="K119" s="6"/>
      <c r="L119" s="5"/>
      <c r="M119" s="5"/>
      <c r="N119" s="5"/>
      <c r="O119" s="6">
        <f t="shared" si="55"/>
        <v>0</v>
      </c>
      <c r="P119" s="5">
        <v>0</v>
      </c>
      <c r="Q119" s="5">
        <v>0</v>
      </c>
      <c r="R119" s="5">
        <v>0</v>
      </c>
      <c r="S119" s="6">
        <v>0</v>
      </c>
      <c r="T119" s="5"/>
      <c r="U119" s="5"/>
      <c r="V119" s="5"/>
      <c r="W119" s="6">
        <v>0</v>
      </c>
      <c r="X119" s="5"/>
      <c r="Y119" s="5"/>
      <c r="Z119" s="5"/>
      <c r="AA119" s="12">
        <f t="shared" si="59"/>
        <v>0</v>
      </c>
      <c r="AB119" s="5">
        <f t="shared" si="68"/>
        <v>0</v>
      </c>
      <c r="AC119" s="6">
        <f t="shared" si="68"/>
        <v>0</v>
      </c>
      <c r="AD119" s="7">
        <f t="shared" si="68"/>
        <v>0</v>
      </c>
      <c r="AE119" s="6">
        <f t="shared" si="60"/>
        <v>0</v>
      </c>
      <c r="AF119" s="5"/>
      <c r="AG119" s="6"/>
      <c r="AH119" s="7"/>
      <c r="AI119" s="6"/>
      <c r="AJ119" s="6"/>
      <c r="AL119" s="13"/>
      <c r="AM119" s="13"/>
      <c r="AW119" s="46"/>
    </row>
    <row r="120" spans="1:49" ht="19.899999999999999" customHeight="1" x14ac:dyDescent="0.25">
      <c r="A120" s="40"/>
      <c r="B120" s="64" t="s">
        <v>35</v>
      </c>
      <c r="C120" s="5">
        <v>222.81536</v>
      </c>
      <c r="D120" s="5">
        <v>48.550699999999999</v>
      </c>
      <c r="E120" s="5">
        <v>48.550699999999999</v>
      </c>
      <c r="F120" s="5">
        <v>48.550699999999999</v>
      </c>
      <c r="G120" s="6">
        <f t="shared" ref="G120" si="71">H120+I120+J120</f>
        <v>0</v>
      </c>
      <c r="H120" s="6"/>
      <c r="I120" s="6"/>
      <c r="J120" s="6"/>
      <c r="K120" s="6"/>
      <c r="L120" s="5"/>
      <c r="M120" s="5"/>
      <c r="N120" s="5"/>
      <c r="O120" s="6">
        <f t="shared" si="55"/>
        <v>179.50000000000006</v>
      </c>
      <c r="P120" s="5">
        <v>0</v>
      </c>
      <c r="Q120" s="5">
        <v>179.50000000000006</v>
      </c>
      <c r="R120" s="5">
        <v>0</v>
      </c>
      <c r="S120" s="6">
        <f>SUM(T120:V120)</f>
        <v>124.80409999999983</v>
      </c>
      <c r="T120" s="5">
        <f>SUM(T116)-SUM(T117:T119)</f>
        <v>0</v>
      </c>
      <c r="U120" s="5">
        <f>SUM(U116)-SUM(U117:U119)</f>
        <v>124.80409999999983</v>
      </c>
      <c r="V120" s="5">
        <f>SUM(V116)-SUM(V117:V119)</f>
        <v>0</v>
      </c>
      <c r="W120" s="6">
        <f>SUM(X120:Z120)</f>
        <v>124.80410000000029</v>
      </c>
      <c r="X120" s="5">
        <f>SUM(X116)-SUM(X117:X119)</f>
        <v>0</v>
      </c>
      <c r="Y120" s="5">
        <f>SUM(Y116)-SUM(Y117:Y119)</f>
        <v>124.80410000000029</v>
      </c>
      <c r="Z120" s="5">
        <f>SUM(Z116)-SUM(Z117:Z119)</f>
        <v>0</v>
      </c>
      <c r="AA120" s="12">
        <f t="shared" si="59"/>
        <v>4.5474735088646412E-13</v>
      </c>
      <c r="AB120" s="5">
        <f t="shared" si="68"/>
        <v>0</v>
      </c>
      <c r="AC120" s="6">
        <f t="shared" si="68"/>
        <v>4.5474735088646412E-13</v>
      </c>
      <c r="AD120" s="7">
        <f t="shared" si="68"/>
        <v>0</v>
      </c>
      <c r="AE120" s="6">
        <f t="shared" si="60"/>
        <v>0</v>
      </c>
      <c r="AF120" s="5"/>
      <c r="AG120" s="6"/>
      <c r="AH120" s="7"/>
      <c r="AI120" s="6"/>
      <c r="AJ120" s="6"/>
      <c r="AL120" s="13"/>
      <c r="AM120" s="13"/>
      <c r="AW120" s="46"/>
    </row>
    <row r="121" spans="1:49" ht="72" customHeight="1" x14ac:dyDescent="0.25">
      <c r="A121" s="40">
        <v>22</v>
      </c>
      <c r="B121" s="61" t="s">
        <v>47</v>
      </c>
      <c r="C121" s="62">
        <v>9423.5225399999981</v>
      </c>
      <c r="D121" s="62">
        <f>SUM(D122:D125)</f>
        <v>1455.3</v>
      </c>
      <c r="E121" s="62">
        <v>9275.3025599999983</v>
      </c>
      <c r="F121" s="62">
        <v>9275.3025600000001</v>
      </c>
      <c r="G121" s="63">
        <f t="shared" si="58"/>
        <v>0</v>
      </c>
      <c r="H121" s="63"/>
      <c r="I121" s="63"/>
      <c r="J121" s="63"/>
      <c r="K121" s="63">
        <f t="shared" si="61"/>
        <v>0</v>
      </c>
      <c r="L121" s="63"/>
      <c r="M121" s="63"/>
      <c r="N121" s="63"/>
      <c r="O121" s="63">
        <f t="shared" si="55"/>
        <v>148.30000000000001</v>
      </c>
      <c r="P121" s="43">
        <v>0</v>
      </c>
      <c r="Q121" s="43">
        <v>148.30000000000001</v>
      </c>
      <c r="R121" s="43">
        <v>0</v>
      </c>
      <c r="S121" s="6">
        <f>SUM(T121,U121,V121)</f>
        <v>148.21997999999999</v>
      </c>
      <c r="T121" s="5" t="s">
        <v>185</v>
      </c>
      <c r="U121" s="5">
        <v>148.21997999999999</v>
      </c>
      <c r="V121" s="5" t="s">
        <v>185</v>
      </c>
      <c r="W121" s="63">
        <f>SUM(X121,Y121,Z121)</f>
        <v>148.21998000000002</v>
      </c>
      <c r="X121" s="43" t="s">
        <v>185</v>
      </c>
      <c r="Y121" s="43">
        <v>148.21998000000002</v>
      </c>
      <c r="Z121" s="43" t="s">
        <v>185</v>
      </c>
      <c r="AA121" s="12">
        <f t="shared" si="59"/>
        <v>0</v>
      </c>
      <c r="AB121" s="5">
        <f t="shared" si="68"/>
        <v>0</v>
      </c>
      <c r="AC121" s="6">
        <f t="shared" si="68"/>
        <v>0</v>
      </c>
      <c r="AD121" s="7">
        <f t="shared" si="68"/>
        <v>0</v>
      </c>
      <c r="AE121" s="63">
        <f t="shared" si="60"/>
        <v>0</v>
      </c>
      <c r="AF121" s="43"/>
      <c r="AG121" s="63"/>
      <c r="AH121" s="44"/>
      <c r="AI121" s="63"/>
      <c r="AJ121" s="63"/>
      <c r="AL121" s="13"/>
      <c r="AM121" s="13"/>
      <c r="AW121" s="46"/>
    </row>
    <row r="122" spans="1:49" ht="19.899999999999999" customHeight="1" x14ac:dyDescent="0.25">
      <c r="A122" s="40"/>
      <c r="B122" s="64" t="s">
        <v>32</v>
      </c>
      <c r="C122" s="5">
        <v>1400</v>
      </c>
      <c r="D122" s="5">
        <f>C122</f>
        <v>1400</v>
      </c>
      <c r="E122" s="5">
        <v>1400</v>
      </c>
      <c r="F122" s="5">
        <v>1400</v>
      </c>
      <c r="G122" s="6">
        <f>H122+I122+J122</f>
        <v>0</v>
      </c>
      <c r="H122" s="6"/>
      <c r="I122" s="6"/>
      <c r="J122" s="6"/>
      <c r="K122" s="6"/>
      <c r="L122" s="5"/>
      <c r="M122" s="5"/>
      <c r="N122" s="5"/>
      <c r="O122" s="6">
        <f t="shared" si="55"/>
        <v>0</v>
      </c>
      <c r="P122" s="5">
        <v>0</v>
      </c>
      <c r="Q122" s="5">
        <v>0</v>
      </c>
      <c r="R122" s="5">
        <v>0</v>
      </c>
      <c r="S122" s="6">
        <v>0</v>
      </c>
      <c r="T122" s="5" t="s">
        <v>185</v>
      </c>
      <c r="U122" s="5" t="s">
        <v>185</v>
      </c>
      <c r="V122" s="5" t="s">
        <v>185</v>
      </c>
      <c r="W122" s="6">
        <v>0</v>
      </c>
      <c r="X122" s="5" t="s">
        <v>185</v>
      </c>
      <c r="Y122" s="5" t="s">
        <v>185</v>
      </c>
      <c r="Z122" s="5" t="s">
        <v>185</v>
      </c>
      <c r="AA122" s="12">
        <f t="shared" si="59"/>
        <v>0</v>
      </c>
      <c r="AB122" s="5">
        <f t="shared" si="68"/>
        <v>0</v>
      </c>
      <c r="AC122" s="6">
        <f t="shared" si="68"/>
        <v>0</v>
      </c>
      <c r="AD122" s="7">
        <f t="shared" si="68"/>
        <v>0</v>
      </c>
      <c r="AE122" s="6">
        <f t="shared" si="60"/>
        <v>0</v>
      </c>
      <c r="AF122" s="5"/>
      <c r="AG122" s="6"/>
      <c r="AH122" s="7"/>
      <c r="AI122" s="6"/>
      <c r="AJ122" s="6"/>
      <c r="AL122" s="13"/>
      <c r="AM122" s="13"/>
      <c r="AW122" s="46"/>
    </row>
    <row r="123" spans="1:49" ht="19.899999999999999" customHeight="1" x14ac:dyDescent="0.25">
      <c r="A123" s="40"/>
      <c r="B123" s="64" t="s">
        <v>33</v>
      </c>
      <c r="C123" s="5">
        <v>7540.8395600000003</v>
      </c>
      <c r="D123" s="5"/>
      <c r="E123" s="5">
        <v>7540.8395599999994</v>
      </c>
      <c r="F123" s="5">
        <v>7540.8395599999994</v>
      </c>
      <c r="G123" s="6">
        <f t="shared" ref="G123" si="72">H123+I123+J123</f>
        <v>0</v>
      </c>
      <c r="H123" s="6"/>
      <c r="I123" s="6"/>
      <c r="J123" s="6"/>
      <c r="K123" s="6"/>
      <c r="L123" s="5"/>
      <c r="M123" s="5"/>
      <c r="N123" s="5"/>
      <c r="O123" s="6">
        <f t="shared" si="55"/>
        <v>0</v>
      </c>
      <c r="P123" s="5">
        <v>0</v>
      </c>
      <c r="Q123" s="5">
        <v>0</v>
      </c>
      <c r="R123" s="5">
        <v>0</v>
      </c>
      <c r="S123" s="6">
        <v>0</v>
      </c>
      <c r="T123" s="5" t="s">
        <v>185</v>
      </c>
      <c r="U123" s="5" t="s">
        <v>185</v>
      </c>
      <c r="V123" s="5" t="s">
        <v>185</v>
      </c>
      <c r="W123" s="6">
        <v>0</v>
      </c>
      <c r="X123" s="5" t="s">
        <v>185</v>
      </c>
      <c r="Y123" s="5" t="s">
        <v>185</v>
      </c>
      <c r="Z123" s="5" t="s">
        <v>185</v>
      </c>
      <c r="AA123" s="12">
        <f t="shared" si="59"/>
        <v>0</v>
      </c>
      <c r="AB123" s="5">
        <f t="shared" si="68"/>
        <v>0</v>
      </c>
      <c r="AC123" s="6">
        <f t="shared" si="68"/>
        <v>0</v>
      </c>
      <c r="AD123" s="7">
        <f t="shared" si="68"/>
        <v>0</v>
      </c>
      <c r="AE123" s="6">
        <f t="shared" si="60"/>
        <v>0</v>
      </c>
      <c r="AF123" s="5"/>
      <c r="AG123" s="6"/>
      <c r="AH123" s="7"/>
      <c r="AI123" s="6"/>
      <c r="AJ123" s="6"/>
      <c r="AL123" s="13"/>
      <c r="AM123" s="13"/>
      <c r="AW123" s="46"/>
    </row>
    <row r="124" spans="1:49" ht="19.899999999999999" customHeight="1" x14ac:dyDescent="0.25">
      <c r="A124" s="40"/>
      <c r="B124" s="64" t="s">
        <v>34</v>
      </c>
      <c r="C124" s="5">
        <v>0</v>
      </c>
      <c r="D124" s="5"/>
      <c r="E124" s="5">
        <v>0</v>
      </c>
      <c r="F124" s="5">
        <v>0</v>
      </c>
      <c r="G124" s="6">
        <f>H124+I124+J124</f>
        <v>0</v>
      </c>
      <c r="H124" s="6"/>
      <c r="I124" s="6"/>
      <c r="J124" s="6"/>
      <c r="K124" s="6"/>
      <c r="L124" s="5"/>
      <c r="M124" s="5"/>
      <c r="N124" s="5"/>
      <c r="O124" s="6">
        <f t="shared" si="55"/>
        <v>0</v>
      </c>
      <c r="P124" s="5">
        <v>0</v>
      </c>
      <c r="Q124" s="5">
        <v>0</v>
      </c>
      <c r="R124" s="5">
        <v>0</v>
      </c>
      <c r="S124" s="6">
        <v>0</v>
      </c>
      <c r="T124" s="5"/>
      <c r="U124" s="5"/>
      <c r="V124" s="5"/>
      <c r="W124" s="6">
        <v>0</v>
      </c>
      <c r="X124" s="5"/>
      <c r="Y124" s="5"/>
      <c r="Z124" s="5"/>
      <c r="AA124" s="12">
        <f t="shared" si="59"/>
        <v>0</v>
      </c>
      <c r="AB124" s="5">
        <f t="shared" si="68"/>
        <v>0</v>
      </c>
      <c r="AC124" s="6">
        <f t="shared" si="68"/>
        <v>0</v>
      </c>
      <c r="AD124" s="7">
        <f t="shared" si="68"/>
        <v>0</v>
      </c>
      <c r="AE124" s="6">
        <f t="shared" si="60"/>
        <v>0</v>
      </c>
      <c r="AF124" s="5"/>
      <c r="AG124" s="6"/>
      <c r="AH124" s="7"/>
      <c r="AI124" s="6"/>
      <c r="AJ124" s="6"/>
      <c r="AL124" s="13"/>
      <c r="AM124" s="13"/>
      <c r="AW124" s="46">
        <f t="shared" ref="AW124:AW129" si="73">P124-T124</f>
        <v>0</v>
      </c>
    </row>
    <row r="125" spans="1:49" ht="19.899999999999999" customHeight="1" x14ac:dyDescent="0.25">
      <c r="A125" s="40"/>
      <c r="B125" s="64" t="s">
        <v>35</v>
      </c>
      <c r="C125" s="5">
        <v>482.68297999999999</v>
      </c>
      <c r="D125" s="5">
        <v>55.3</v>
      </c>
      <c r="E125" s="5">
        <v>334.46300000000002</v>
      </c>
      <c r="F125" s="5">
        <v>334.46300000000002</v>
      </c>
      <c r="G125" s="6">
        <f t="shared" ref="G125" si="74">H125+I125+J125</f>
        <v>0</v>
      </c>
      <c r="H125" s="6"/>
      <c r="I125" s="6"/>
      <c r="J125" s="6"/>
      <c r="K125" s="6"/>
      <c r="L125" s="5"/>
      <c r="M125" s="5"/>
      <c r="N125" s="5"/>
      <c r="O125" s="6">
        <f t="shared" si="55"/>
        <v>148.30000000000001</v>
      </c>
      <c r="P125" s="5">
        <v>0</v>
      </c>
      <c r="Q125" s="5">
        <v>148.30000000000001</v>
      </c>
      <c r="R125" s="5">
        <v>0</v>
      </c>
      <c r="S125" s="6">
        <f>SUM(T125:V125)</f>
        <v>148.21997999999999</v>
      </c>
      <c r="T125" s="5">
        <f>SUM(T121)-SUM(T122:T124)</f>
        <v>0</v>
      </c>
      <c r="U125" s="5">
        <f>SUM(U121)-SUM(U122:U124)</f>
        <v>148.21997999999999</v>
      </c>
      <c r="V125" s="5">
        <f>SUM(V121)-SUM(V122:V124)</f>
        <v>0</v>
      </c>
      <c r="W125" s="6">
        <f>SUM(X125:Z125)</f>
        <v>148.21998000000002</v>
      </c>
      <c r="X125" s="5">
        <f>SUM(X121)-SUM(X122:X124)</f>
        <v>0</v>
      </c>
      <c r="Y125" s="5">
        <f>SUM(Y121)-SUM(Y122:Y124)</f>
        <v>148.21998000000002</v>
      </c>
      <c r="Z125" s="5">
        <f>SUM(Z121)-SUM(Z122:Z124)</f>
        <v>0</v>
      </c>
      <c r="AA125" s="12">
        <f t="shared" si="59"/>
        <v>0</v>
      </c>
      <c r="AB125" s="5">
        <f t="shared" si="68"/>
        <v>0</v>
      </c>
      <c r="AC125" s="6">
        <f t="shared" si="68"/>
        <v>0</v>
      </c>
      <c r="AD125" s="7">
        <f t="shared" si="68"/>
        <v>0</v>
      </c>
      <c r="AE125" s="6">
        <f t="shared" si="60"/>
        <v>0</v>
      </c>
      <c r="AF125" s="5"/>
      <c r="AG125" s="6"/>
      <c r="AH125" s="7"/>
      <c r="AI125" s="6"/>
      <c r="AJ125" s="6"/>
      <c r="AL125" s="13"/>
      <c r="AM125" s="13"/>
      <c r="AW125" s="46">
        <f t="shared" si="73"/>
        <v>0</v>
      </c>
    </row>
    <row r="126" spans="1:49" ht="57" customHeight="1" x14ac:dyDescent="0.25">
      <c r="A126" s="55"/>
      <c r="B126" s="58" t="s">
        <v>48</v>
      </c>
      <c r="C126" s="12">
        <f t="shared" ref="C126:AI126" si="75">C127</f>
        <v>2162001.4064099998</v>
      </c>
      <c r="D126" s="12">
        <f t="shared" si="75"/>
        <v>28061.604810000001</v>
      </c>
      <c r="E126" s="12">
        <f t="shared" si="75"/>
        <v>22072.6031</v>
      </c>
      <c r="F126" s="12">
        <f t="shared" si="75"/>
        <v>22072.6031</v>
      </c>
      <c r="G126" s="12">
        <f t="shared" si="75"/>
        <v>0</v>
      </c>
      <c r="H126" s="12">
        <f t="shared" si="75"/>
        <v>0</v>
      </c>
      <c r="I126" s="12">
        <f t="shared" si="75"/>
        <v>0</v>
      </c>
      <c r="J126" s="12">
        <f t="shared" si="75"/>
        <v>0</v>
      </c>
      <c r="K126" s="12">
        <f t="shared" si="75"/>
        <v>614.64311999999995</v>
      </c>
      <c r="L126" s="12">
        <f t="shared" si="75"/>
        <v>0</v>
      </c>
      <c r="M126" s="12">
        <f t="shared" si="75"/>
        <v>614.64311999999995</v>
      </c>
      <c r="N126" s="12">
        <f t="shared" si="75"/>
        <v>0</v>
      </c>
      <c r="O126" s="12">
        <f t="shared" si="75"/>
        <v>1346525.4</v>
      </c>
      <c r="P126" s="12">
        <f t="shared" si="75"/>
        <v>826036.5</v>
      </c>
      <c r="Q126" s="12">
        <f t="shared" si="75"/>
        <v>520488.90000000008</v>
      </c>
      <c r="R126" s="12">
        <f t="shared" si="75"/>
        <v>0</v>
      </c>
      <c r="S126" s="12">
        <f t="shared" si="75"/>
        <v>1293309.2288099998</v>
      </c>
      <c r="T126" s="12">
        <f t="shared" si="75"/>
        <v>822806.54777999991</v>
      </c>
      <c r="U126" s="12">
        <f t="shared" si="75"/>
        <v>470502.68102999998</v>
      </c>
      <c r="V126" s="12">
        <f t="shared" si="75"/>
        <v>0</v>
      </c>
      <c r="W126" s="12">
        <f t="shared" si="75"/>
        <v>1293309.22881</v>
      </c>
      <c r="X126" s="12">
        <f t="shared" si="75"/>
        <v>822806.54777999991</v>
      </c>
      <c r="Y126" s="12">
        <f t="shared" si="75"/>
        <v>470502.68103000004</v>
      </c>
      <c r="Z126" s="12">
        <f t="shared" si="75"/>
        <v>0</v>
      </c>
      <c r="AA126" s="12">
        <f t="shared" si="75"/>
        <v>0</v>
      </c>
      <c r="AB126" s="12">
        <f t="shared" si="75"/>
        <v>0</v>
      </c>
      <c r="AC126" s="12">
        <f t="shared" si="75"/>
        <v>0</v>
      </c>
      <c r="AD126" s="12">
        <f t="shared" si="75"/>
        <v>0</v>
      </c>
      <c r="AE126" s="12">
        <f t="shared" si="75"/>
        <v>614.64311999999995</v>
      </c>
      <c r="AF126" s="12">
        <f t="shared" si="75"/>
        <v>0</v>
      </c>
      <c r="AG126" s="12">
        <f t="shared" si="75"/>
        <v>614.64311999999995</v>
      </c>
      <c r="AH126" s="12">
        <f t="shared" si="75"/>
        <v>0</v>
      </c>
      <c r="AI126" s="12">
        <f t="shared" si="75"/>
        <v>0</v>
      </c>
      <c r="AJ126" s="12"/>
      <c r="AL126" s="13"/>
      <c r="AM126" s="13"/>
      <c r="AW126" s="46">
        <f t="shared" si="73"/>
        <v>3229.9522200000938</v>
      </c>
    </row>
    <row r="127" spans="1:49" ht="42.75" x14ac:dyDescent="0.25">
      <c r="A127" s="55"/>
      <c r="B127" s="59" t="s">
        <v>49</v>
      </c>
      <c r="C127" s="60">
        <f t="shared" ref="C127:AI127" si="76">C128+C165</f>
        <v>2162001.4064099998</v>
      </c>
      <c r="D127" s="60">
        <f t="shared" si="76"/>
        <v>28061.604810000001</v>
      </c>
      <c r="E127" s="60">
        <f t="shared" si="76"/>
        <v>22072.6031</v>
      </c>
      <c r="F127" s="60">
        <f t="shared" si="76"/>
        <v>22072.6031</v>
      </c>
      <c r="G127" s="60">
        <f t="shared" si="76"/>
        <v>0</v>
      </c>
      <c r="H127" s="60">
        <f t="shared" si="76"/>
        <v>0</v>
      </c>
      <c r="I127" s="60">
        <f t="shared" si="76"/>
        <v>0</v>
      </c>
      <c r="J127" s="60">
        <f t="shared" si="76"/>
        <v>0</v>
      </c>
      <c r="K127" s="60">
        <f t="shared" si="76"/>
        <v>614.64311999999995</v>
      </c>
      <c r="L127" s="60">
        <f t="shared" si="76"/>
        <v>0</v>
      </c>
      <c r="M127" s="60">
        <f t="shared" si="76"/>
        <v>614.64311999999995</v>
      </c>
      <c r="N127" s="60">
        <f t="shared" si="76"/>
        <v>0</v>
      </c>
      <c r="O127" s="60">
        <f t="shared" si="76"/>
        <v>1346525.4</v>
      </c>
      <c r="P127" s="60">
        <f t="shared" si="76"/>
        <v>826036.5</v>
      </c>
      <c r="Q127" s="60">
        <f t="shared" si="76"/>
        <v>520488.90000000008</v>
      </c>
      <c r="R127" s="60">
        <f t="shared" si="76"/>
        <v>0</v>
      </c>
      <c r="S127" s="60">
        <f t="shared" si="76"/>
        <v>1293309.2288099998</v>
      </c>
      <c r="T127" s="60">
        <f t="shared" si="76"/>
        <v>822806.54777999991</v>
      </c>
      <c r="U127" s="60">
        <f t="shared" si="76"/>
        <v>470502.68102999998</v>
      </c>
      <c r="V127" s="60">
        <f t="shared" si="76"/>
        <v>0</v>
      </c>
      <c r="W127" s="60">
        <f t="shared" si="76"/>
        <v>1293309.22881</v>
      </c>
      <c r="X127" s="60">
        <f t="shared" si="76"/>
        <v>822806.54777999991</v>
      </c>
      <c r="Y127" s="60">
        <f t="shared" si="76"/>
        <v>470502.68103000004</v>
      </c>
      <c r="Z127" s="60">
        <f t="shared" si="76"/>
        <v>0</v>
      </c>
      <c r="AA127" s="60">
        <f t="shared" si="76"/>
        <v>0</v>
      </c>
      <c r="AB127" s="60">
        <f t="shared" si="76"/>
        <v>0</v>
      </c>
      <c r="AC127" s="60">
        <f t="shared" si="76"/>
        <v>0</v>
      </c>
      <c r="AD127" s="60">
        <f t="shared" si="76"/>
        <v>0</v>
      </c>
      <c r="AE127" s="60">
        <f t="shared" si="76"/>
        <v>614.64311999999995</v>
      </c>
      <c r="AF127" s="60">
        <f t="shared" si="76"/>
        <v>0</v>
      </c>
      <c r="AG127" s="60">
        <f t="shared" si="76"/>
        <v>614.64311999999995</v>
      </c>
      <c r="AH127" s="60">
        <f t="shared" si="76"/>
        <v>0</v>
      </c>
      <c r="AI127" s="60">
        <f t="shared" si="76"/>
        <v>0</v>
      </c>
      <c r="AJ127" s="60"/>
      <c r="AL127" s="13"/>
      <c r="AM127" s="13"/>
      <c r="AW127" s="46">
        <f t="shared" si="73"/>
        <v>3229.9522200000938</v>
      </c>
    </row>
    <row r="128" spans="1:49" ht="57" x14ac:dyDescent="0.25">
      <c r="A128" s="55"/>
      <c r="B128" s="59" t="s">
        <v>50</v>
      </c>
      <c r="C128" s="60">
        <f>C129</f>
        <v>913240.04298000003</v>
      </c>
      <c r="D128" s="60">
        <f t="shared" ref="D128:AI128" si="77">D129</f>
        <v>28061.604810000001</v>
      </c>
      <c r="E128" s="60">
        <f t="shared" si="77"/>
        <v>22072.6031</v>
      </c>
      <c r="F128" s="60">
        <f t="shared" si="77"/>
        <v>22072.6031</v>
      </c>
      <c r="G128" s="60">
        <f t="shared" si="77"/>
        <v>0</v>
      </c>
      <c r="H128" s="60">
        <f t="shared" si="77"/>
        <v>0</v>
      </c>
      <c r="I128" s="60">
        <f t="shared" si="77"/>
        <v>0</v>
      </c>
      <c r="J128" s="60">
        <f t="shared" si="77"/>
        <v>0</v>
      </c>
      <c r="K128" s="60">
        <f t="shared" si="77"/>
        <v>614.64311999999995</v>
      </c>
      <c r="L128" s="60">
        <f t="shared" si="77"/>
        <v>0</v>
      </c>
      <c r="M128" s="60">
        <f t="shared" si="77"/>
        <v>614.64311999999995</v>
      </c>
      <c r="N128" s="60">
        <f t="shared" si="77"/>
        <v>0</v>
      </c>
      <c r="O128" s="60">
        <f t="shared" si="77"/>
        <v>301151.30000000005</v>
      </c>
      <c r="P128" s="60">
        <f t="shared" si="77"/>
        <v>0</v>
      </c>
      <c r="Q128" s="60">
        <f t="shared" si="77"/>
        <v>301151.30000000005</v>
      </c>
      <c r="R128" s="60">
        <f t="shared" si="77"/>
        <v>0</v>
      </c>
      <c r="S128" s="60">
        <f t="shared" si="77"/>
        <v>276020.54125999997</v>
      </c>
      <c r="T128" s="60">
        <f t="shared" si="77"/>
        <v>0</v>
      </c>
      <c r="U128" s="60">
        <f t="shared" si="77"/>
        <v>276020.54125999997</v>
      </c>
      <c r="V128" s="60">
        <f t="shared" si="77"/>
        <v>0</v>
      </c>
      <c r="W128" s="60">
        <f t="shared" si="77"/>
        <v>276020.54125999997</v>
      </c>
      <c r="X128" s="60">
        <f t="shared" si="77"/>
        <v>0</v>
      </c>
      <c r="Y128" s="60">
        <f t="shared" si="77"/>
        <v>276020.54125999997</v>
      </c>
      <c r="Z128" s="60">
        <f t="shared" si="77"/>
        <v>0</v>
      </c>
      <c r="AA128" s="60">
        <f t="shared" si="77"/>
        <v>0</v>
      </c>
      <c r="AB128" s="60">
        <f t="shared" si="77"/>
        <v>0</v>
      </c>
      <c r="AC128" s="60">
        <f t="shared" si="77"/>
        <v>0</v>
      </c>
      <c r="AD128" s="60">
        <f t="shared" si="77"/>
        <v>0</v>
      </c>
      <c r="AE128" s="60">
        <f t="shared" si="77"/>
        <v>614.64311999999995</v>
      </c>
      <c r="AF128" s="60">
        <f t="shared" si="77"/>
        <v>0</v>
      </c>
      <c r="AG128" s="60">
        <f t="shared" si="77"/>
        <v>614.64311999999995</v>
      </c>
      <c r="AH128" s="60">
        <f t="shared" si="77"/>
        <v>0</v>
      </c>
      <c r="AI128" s="60">
        <f t="shared" si="77"/>
        <v>0</v>
      </c>
      <c r="AJ128" s="60"/>
      <c r="AL128" s="13"/>
      <c r="AM128" s="13"/>
      <c r="AW128" s="46">
        <f t="shared" si="73"/>
        <v>0</v>
      </c>
    </row>
    <row r="129" spans="1:49" ht="85.5" x14ac:dyDescent="0.25">
      <c r="A129" s="55"/>
      <c r="B129" s="59" t="s">
        <v>51</v>
      </c>
      <c r="C129" s="60">
        <f>SUM(C130,C135,C140,C145,C150,C155,C160)</f>
        <v>913240.04298000003</v>
      </c>
      <c r="D129" s="60">
        <f t="shared" ref="D129:AI129" si="78">SUM(D130,D135,D140,D145,D150,D155,D160)</f>
        <v>28061.604810000001</v>
      </c>
      <c r="E129" s="60">
        <f t="shared" si="78"/>
        <v>22072.6031</v>
      </c>
      <c r="F129" s="60">
        <f t="shared" si="78"/>
        <v>22072.6031</v>
      </c>
      <c r="G129" s="60">
        <f t="shared" si="78"/>
        <v>0</v>
      </c>
      <c r="H129" s="60">
        <f t="shared" si="78"/>
        <v>0</v>
      </c>
      <c r="I129" s="60">
        <f t="shared" si="78"/>
        <v>0</v>
      </c>
      <c r="J129" s="60">
        <f t="shared" si="78"/>
        <v>0</v>
      </c>
      <c r="K129" s="60">
        <f t="shared" si="78"/>
        <v>614.64311999999995</v>
      </c>
      <c r="L129" s="60">
        <f t="shared" si="78"/>
        <v>0</v>
      </c>
      <c r="M129" s="60">
        <f t="shared" si="78"/>
        <v>614.64311999999995</v>
      </c>
      <c r="N129" s="60">
        <f t="shared" si="78"/>
        <v>0</v>
      </c>
      <c r="O129" s="60">
        <f t="shared" si="78"/>
        <v>301151.30000000005</v>
      </c>
      <c r="P129" s="60">
        <f t="shared" si="78"/>
        <v>0</v>
      </c>
      <c r="Q129" s="60">
        <f t="shared" si="78"/>
        <v>301151.30000000005</v>
      </c>
      <c r="R129" s="60">
        <f t="shared" si="78"/>
        <v>0</v>
      </c>
      <c r="S129" s="60">
        <f t="shared" si="78"/>
        <v>276020.54125999997</v>
      </c>
      <c r="T129" s="60">
        <f t="shared" si="78"/>
        <v>0</v>
      </c>
      <c r="U129" s="60">
        <f t="shared" si="78"/>
        <v>276020.54125999997</v>
      </c>
      <c r="V129" s="60">
        <f t="shared" si="78"/>
        <v>0</v>
      </c>
      <c r="W129" s="60">
        <f t="shared" si="78"/>
        <v>276020.54125999997</v>
      </c>
      <c r="X129" s="60">
        <f t="shared" si="78"/>
        <v>0</v>
      </c>
      <c r="Y129" s="60">
        <f t="shared" si="78"/>
        <v>276020.54125999997</v>
      </c>
      <c r="Z129" s="60">
        <f t="shared" si="78"/>
        <v>0</v>
      </c>
      <c r="AA129" s="60">
        <f t="shared" si="78"/>
        <v>0</v>
      </c>
      <c r="AB129" s="60">
        <f t="shared" si="78"/>
        <v>0</v>
      </c>
      <c r="AC129" s="60">
        <f t="shared" si="78"/>
        <v>0</v>
      </c>
      <c r="AD129" s="60">
        <f t="shared" si="78"/>
        <v>0</v>
      </c>
      <c r="AE129" s="60">
        <f t="shared" si="78"/>
        <v>614.64311999999995</v>
      </c>
      <c r="AF129" s="60">
        <f t="shared" si="78"/>
        <v>0</v>
      </c>
      <c r="AG129" s="60">
        <f t="shared" si="78"/>
        <v>614.64311999999995</v>
      </c>
      <c r="AH129" s="60">
        <f t="shared" si="78"/>
        <v>0</v>
      </c>
      <c r="AI129" s="60">
        <f t="shared" si="78"/>
        <v>0</v>
      </c>
      <c r="AJ129" s="60"/>
      <c r="AL129" s="13"/>
      <c r="AM129" s="13"/>
      <c r="AW129" s="46">
        <f t="shared" si="73"/>
        <v>0</v>
      </c>
    </row>
    <row r="130" spans="1:49" ht="75" customHeight="1" x14ac:dyDescent="0.25">
      <c r="A130" s="40">
        <v>23</v>
      </c>
      <c r="B130" s="61" t="s">
        <v>52</v>
      </c>
      <c r="C130" s="62">
        <v>451862.92562000005</v>
      </c>
      <c r="D130" s="62">
        <f>SUM(D131:D134)</f>
        <v>11958.07985</v>
      </c>
      <c r="E130" s="62">
        <v>12076.141100000001</v>
      </c>
      <c r="F130" s="62">
        <v>12076.141100000001</v>
      </c>
      <c r="G130" s="63">
        <f>SUM(G135:G135)</f>
        <v>0</v>
      </c>
      <c r="H130" s="63">
        <f t="shared" ref="H130:N130" si="79">SUM(H135:H135)</f>
        <v>0</v>
      </c>
      <c r="I130" s="63">
        <f t="shared" si="79"/>
        <v>0</v>
      </c>
      <c r="J130" s="63">
        <f t="shared" si="79"/>
        <v>0</v>
      </c>
      <c r="K130" s="63">
        <f>SUM(L130:N130)</f>
        <v>614.64311999999995</v>
      </c>
      <c r="L130" s="43">
        <f t="shared" si="79"/>
        <v>0</v>
      </c>
      <c r="M130" s="43">
        <f>SUM(M131:M134)</f>
        <v>614.64311999999995</v>
      </c>
      <c r="N130" s="43">
        <f t="shared" si="79"/>
        <v>0</v>
      </c>
      <c r="O130" s="63">
        <f>P130+Q130+R130</f>
        <v>108974.3</v>
      </c>
      <c r="P130" s="43">
        <v>0</v>
      </c>
      <c r="Q130" s="43">
        <v>108974.3</v>
      </c>
      <c r="R130" s="43">
        <v>0</v>
      </c>
      <c r="S130" s="6">
        <f>SUM(T130,U130,V130)</f>
        <v>100411.4567</v>
      </c>
      <c r="T130" s="5" t="s">
        <v>185</v>
      </c>
      <c r="U130" s="5">
        <v>100411.4567</v>
      </c>
      <c r="V130" s="5" t="s">
        <v>185</v>
      </c>
      <c r="W130" s="63">
        <f>SUM(X130,Y130,Z130)</f>
        <v>100411.4567</v>
      </c>
      <c r="X130" s="43" t="s">
        <v>185</v>
      </c>
      <c r="Y130" s="43">
        <v>100411.4567</v>
      </c>
      <c r="Z130" s="43" t="s">
        <v>185</v>
      </c>
      <c r="AA130" s="12">
        <f t="shared" ref="AA130:AA164" si="80">SUM(AB130:AD130)</f>
        <v>0</v>
      </c>
      <c r="AB130" s="5">
        <f t="shared" ref="AB130:AD164" si="81">SUM(X130,H130)-SUM(L130)-SUM(T130,-AF130)</f>
        <v>0</v>
      </c>
      <c r="AC130" s="6">
        <f t="shared" si="81"/>
        <v>0</v>
      </c>
      <c r="AD130" s="7">
        <f t="shared" si="81"/>
        <v>0</v>
      </c>
      <c r="AE130" s="6">
        <f t="shared" ref="AE130:AE164" si="82">AF130+AG130+AH130</f>
        <v>614.64311999999995</v>
      </c>
      <c r="AF130" s="5"/>
      <c r="AG130" s="6">
        <f>SUM(AG131:AG134)</f>
        <v>614.64311999999995</v>
      </c>
      <c r="AH130" s="7"/>
      <c r="AI130" s="6"/>
      <c r="AJ130" s="65"/>
      <c r="AL130" s="13"/>
      <c r="AM130" s="13"/>
      <c r="AW130" s="46"/>
    </row>
    <row r="131" spans="1:49" ht="19.899999999999999" customHeight="1" x14ac:dyDescent="0.25">
      <c r="A131" s="66"/>
      <c r="B131" s="64" t="s">
        <v>32</v>
      </c>
      <c r="C131" s="5">
        <v>11500</v>
      </c>
      <c r="D131" s="5">
        <f>C131</f>
        <v>11500</v>
      </c>
      <c r="E131" s="5">
        <v>11500</v>
      </c>
      <c r="F131" s="5">
        <v>11500</v>
      </c>
      <c r="G131" s="6">
        <f>H131+I131+J131</f>
        <v>0</v>
      </c>
      <c r="H131" s="6"/>
      <c r="I131" s="6"/>
      <c r="J131" s="6"/>
      <c r="K131" s="6"/>
      <c r="L131" s="5"/>
      <c r="M131" s="5"/>
      <c r="N131" s="5"/>
      <c r="O131" s="6">
        <f t="shared" ref="O131:O134" si="83">P131+Q131+R131</f>
        <v>0</v>
      </c>
      <c r="P131" s="5">
        <v>0</v>
      </c>
      <c r="Q131" s="5">
        <v>0</v>
      </c>
      <c r="R131" s="5">
        <v>0</v>
      </c>
      <c r="S131" s="6">
        <v>0</v>
      </c>
      <c r="T131" s="5" t="s">
        <v>185</v>
      </c>
      <c r="U131" s="5" t="s">
        <v>185</v>
      </c>
      <c r="V131" s="5" t="s">
        <v>185</v>
      </c>
      <c r="W131" s="6">
        <v>0</v>
      </c>
      <c r="X131" s="5" t="s">
        <v>185</v>
      </c>
      <c r="Y131" s="5" t="s">
        <v>185</v>
      </c>
      <c r="Z131" s="5" t="s">
        <v>185</v>
      </c>
      <c r="AA131" s="12">
        <f t="shared" si="80"/>
        <v>0</v>
      </c>
      <c r="AB131" s="5">
        <f t="shared" si="81"/>
        <v>0</v>
      </c>
      <c r="AC131" s="6">
        <f t="shared" si="81"/>
        <v>0</v>
      </c>
      <c r="AD131" s="7">
        <f t="shared" si="81"/>
        <v>0</v>
      </c>
      <c r="AE131" s="6">
        <f t="shared" si="82"/>
        <v>0</v>
      </c>
      <c r="AF131" s="5"/>
      <c r="AG131" s="6"/>
      <c r="AH131" s="7"/>
      <c r="AI131" s="6"/>
      <c r="AJ131" s="6"/>
      <c r="AL131" s="13"/>
      <c r="AM131" s="13"/>
      <c r="AW131" s="46"/>
    </row>
    <row r="132" spans="1:49" ht="19.899999999999999" customHeight="1" x14ac:dyDescent="0.25">
      <c r="A132" s="66"/>
      <c r="B132" s="64" t="s">
        <v>33</v>
      </c>
      <c r="C132" s="5">
        <v>396444.5552</v>
      </c>
      <c r="D132" s="5"/>
      <c r="E132" s="5">
        <v>0</v>
      </c>
      <c r="F132" s="5">
        <v>0</v>
      </c>
      <c r="G132" s="6">
        <f t="shared" ref="G132" si="84">H132+I132+J132</f>
        <v>0</v>
      </c>
      <c r="H132" s="6"/>
      <c r="I132" s="6"/>
      <c r="J132" s="6"/>
      <c r="K132" s="6"/>
      <c r="L132" s="5"/>
      <c r="M132" s="5"/>
      <c r="N132" s="5"/>
      <c r="O132" s="6">
        <f t="shared" si="83"/>
        <v>101413.808</v>
      </c>
      <c r="P132" s="5">
        <v>0</v>
      </c>
      <c r="Q132" s="5">
        <v>101413.808</v>
      </c>
      <c r="R132" s="5">
        <v>0</v>
      </c>
      <c r="S132" s="6">
        <v>100411.4567</v>
      </c>
      <c r="T132" s="5" t="s">
        <v>185</v>
      </c>
      <c r="U132" s="5">
        <v>100411.4567</v>
      </c>
      <c r="V132" s="5" t="s">
        <v>185</v>
      </c>
      <c r="W132" s="6">
        <v>100411.4567</v>
      </c>
      <c r="X132" s="5" t="s">
        <v>185</v>
      </c>
      <c r="Y132" s="5">
        <v>100411.4567</v>
      </c>
      <c r="Z132" s="5" t="s">
        <v>185</v>
      </c>
      <c r="AA132" s="12">
        <f t="shared" si="80"/>
        <v>0</v>
      </c>
      <c r="AB132" s="5">
        <f t="shared" si="81"/>
        <v>0</v>
      </c>
      <c r="AC132" s="6">
        <f t="shared" si="81"/>
        <v>0</v>
      </c>
      <c r="AD132" s="7">
        <f t="shared" si="81"/>
        <v>0</v>
      </c>
      <c r="AE132" s="6">
        <f t="shared" si="82"/>
        <v>0</v>
      </c>
      <c r="AF132" s="5"/>
      <c r="AG132" s="6"/>
      <c r="AH132" s="7"/>
      <c r="AI132" s="6"/>
      <c r="AJ132" s="6"/>
      <c r="AL132" s="13"/>
      <c r="AM132" s="13"/>
      <c r="AW132" s="46"/>
    </row>
    <row r="133" spans="1:49" ht="19.899999999999999" customHeight="1" x14ac:dyDescent="0.25">
      <c r="A133" s="66"/>
      <c r="B133" s="64" t="s">
        <v>34</v>
      </c>
      <c r="C133" s="5">
        <v>0</v>
      </c>
      <c r="D133" s="5"/>
      <c r="E133" s="5">
        <v>0</v>
      </c>
      <c r="F133" s="5">
        <v>0</v>
      </c>
      <c r="G133" s="6">
        <f>H133+I133+J133</f>
        <v>0</v>
      </c>
      <c r="H133" s="6"/>
      <c r="I133" s="6"/>
      <c r="J133" s="6"/>
      <c r="K133" s="6"/>
      <c r="L133" s="5"/>
      <c r="M133" s="5"/>
      <c r="N133" s="5"/>
      <c r="O133" s="6">
        <f t="shared" si="83"/>
        <v>0</v>
      </c>
      <c r="P133" s="5">
        <v>0</v>
      </c>
      <c r="Q133" s="5">
        <v>0</v>
      </c>
      <c r="R133" s="5">
        <v>0</v>
      </c>
      <c r="S133" s="6">
        <v>0</v>
      </c>
      <c r="T133" s="5"/>
      <c r="U133" s="5"/>
      <c r="V133" s="5"/>
      <c r="W133" s="6">
        <v>0</v>
      </c>
      <c r="X133" s="5"/>
      <c r="Y133" s="5"/>
      <c r="Z133" s="5"/>
      <c r="AA133" s="12">
        <f t="shared" si="80"/>
        <v>0</v>
      </c>
      <c r="AB133" s="5">
        <f t="shared" si="81"/>
        <v>0</v>
      </c>
      <c r="AC133" s="6">
        <f t="shared" si="81"/>
        <v>0</v>
      </c>
      <c r="AD133" s="7">
        <f t="shared" si="81"/>
        <v>0</v>
      </c>
      <c r="AE133" s="6">
        <f t="shared" si="82"/>
        <v>0</v>
      </c>
      <c r="AF133" s="5"/>
      <c r="AG133" s="6"/>
      <c r="AH133" s="7"/>
      <c r="AI133" s="6"/>
      <c r="AJ133" s="6"/>
      <c r="AL133" s="13"/>
      <c r="AM133" s="13"/>
      <c r="AW133" s="46"/>
    </row>
    <row r="134" spans="1:49" ht="19.899999999999999" customHeight="1" x14ac:dyDescent="0.25">
      <c r="A134" s="66"/>
      <c r="B134" s="64" t="s">
        <v>35</v>
      </c>
      <c r="C134" s="5">
        <v>43918.370419999992</v>
      </c>
      <c r="D134" s="5">
        <v>458.07984999999945</v>
      </c>
      <c r="E134" s="5">
        <v>576.1410900000003</v>
      </c>
      <c r="F134" s="5">
        <v>576.14108999999939</v>
      </c>
      <c r="G134" s="6">
        <f t="shared" ref="G134" si="85">H134+I134+J134</f>
        <v>0</v>
      </c>
      <c r="H134" s="6"/>
      <c r="I134" s="6"/>
      <c r="J134" s="6"/>
      <c r="K134" s="6"/>
      <c r="L134" s="5"/>
      <c r="M134" s="5">
        <v>614.64311999999995</v>
      </c>
      <c r="N134" s="5"/>
      <c r="O134" s="6">
        <f t="shared" si="83"/>
        <v>7560.4919999999911</v>
      </c>
      <c r="P134" s="5">
        <v>0</v>
      </c>
      <c r="Q134" s="5">
        <v>7560.4919999999911</v>
      </c>
      <c r="R134" s="5">
        <v>0</v>
      </c>
      <c r="S134" s="6">
        <f>SUM(T134:V134)</f>
        <v>0</v>
      </c>
      <c r="T134" s="5">
        <f>SUM(T130)-SUM(T131:T133)</f>
        <v>0</v>
      </c>
      <c r="U134" s="5">
        <f>SUM(U130)-SUM(U131:U133)</f>
        <v>0</v>
      </c>
      <c r="V134" s="5">
        <f>SUM(V130)-SUM(V131:V133)</f>
        <v>0</v>
      </c>
      <c r="W134" s="6">
        <f>SUM(X134:Z134)</f>
        <v>0</v>
      </c>
      <c r="X134" s="5">
        <f>SUM(X130)-SUM(X131:X133)</f>
        <v>0</v>
      </c>
      <c r="Y134" s="5">
        <f>SUM(Y130)-SUM(Y131:Y133)</f>
        <v>0</v>
      </c>
      <c r="Z134" s="5">
        <f>SUM(Z130)-SUM(Z131:Z133)</f>
        <v>0</v>
      </c>
      <c r="AA134" s="12">
        <f t="shared" si="80"/>
        <v>0</v>
      </c>
      <c r="AB134" s="5">
        <f t="shared" si="81"/>
        <v>0</v>
      </c>
      <c r="AC134" s="6">
        <f t="shared" si="81"/>
        <v>0</v>
      </c>
      <c r="AD134" s="7">
        <f t="shared" si="81"/>
        <v>0</v>
      </c>
      <c r="AE134" s="6">
        <f t="shared" si="82"/>
        <v>614.64311999999995</v>
      </c>
      <c r="AF134" s="5"/>
      <c r="AG134" s="6">
        <v>614.64311999999995</v>
      </c>
      <c r="AH134" s="7"/>
      <c r="AI134" s="6"/>
      <c r="AJ134" s="6"/>
      <c r="AL134" s="13"/>
      <c r="AM134" s="13"/>
      <c r="AW134" s="46"/>
    </row>
    <row r="135" spans="1:49" ht="72.75" customHeight="1" x14ac:dyDescent="0.25">
      <c r="A135" s="40">
        <v>24</v>
      </c>
      <c r="B135" s="61" t="s">
        <v>260</v>
      </c>
      <c r="C135" s="62">
        <v>21411.386139999999</v>
      </c>
      <c r="D135" s="62">
        <f>SUM(D136:D139)</f>
        <v>0</v>
      </c>
      <c r="E135" s="62">
        <v>9996.4619999999995</v>
      </c>
      <c r="F135" s="62">
        <v>9996.4619999999995</v>
      </c>
      <c r="G135" s="63">
        <f>H135+I135+J135</f>
        <v>0</v>
      </c>
      <c r="H135" s="63"/>
      <c r="I135" s="63"/>
      <c r="J135" s="63"/>
      <c r="K135" s="63">
        <f>L135+M135+N135</f>
        <v>0</v>
      </c>
      <c r="L135" s="43"/>
      <c r="M135" s="43"/>
      <c r="N135" s="43"/>
      <c r="O135" s="63">
        <f>P135+Q135+R135</f>
        <v>11420.8</v>
      </c>
      <c r="P135" s="43">
        <v>0</v>
      </c>
      <c r="Q135" s="43">
        <v>11420.8</v>
      </c>
      <c r="R135" s="43">
        <v>0</v>
      </c>
      <c r="S135" s="6">
        <f>SUM(T135,U135,V135)</f>
        <v>11414.924139999999</v>
      </c>
      <c r="T135" s="5" t="s">
        <v>185</v>
      </c>
      <c r="U135" s="5">
        <v>11414.924139999999</v>
      </c>
      <c r="V135" s="5" t="s">
        <v>185</v>
      </c>
      <c r="W135" s="63">
        <f>SUM(X135,Y135,Z135)</f>
        <v>11414.924140000001</v>
      </c>
      <c r="X135" s="43" t="s">
        <v>185</v>
      </c>
      <c r="Y135" s="43">
        <v>11414.924140000001</v>
      </c>
      <c r="Z135" s="43" t="s">
        <v>185</v>
      </c>
      <c r="AA135" s="12">
        <f t="shared" si="80"/>
        <v>0</v>
      </c>
      <c r="AB135" s="5">
        <f t="shared" si="81"/>
        <v>0</v>
      </c>
      <c r="AC135" s="6">
        <f t="shared" si="81"/>
        <v>0</v>
      </c>
      <c r="AD135" s="7">
        <f t="shared" si="81"/>
        <v>0</v>
      </c>
      <c r="AE135" s="63">
        <f t="shared" si="82"/>
        <v>0</v>
      </c>
      <c r="AF135" s="43"/>
      <c r="AG135" s="63"/>
      <c r="AH135" s="44"/>
      <c r="AI135" s="67" t="s">
        <v>227</v>
      </c>
      <c r="AJ135" s="67" t="s">
        <v>227</v>
      </c>
      <c r="AL135" s="13"/>
      <c r="AM135" s="13"/>
      <c r="AW135" s="46"/>
    </row>
    <row r="136" spans="1:49" ht="19.899999999999999" customHeight="1" x14ac:dyDescent="0.25">
      <c r="A136" s="66"/>
      <c r="B136" s="64" t="s">
        <v>32</v>
      </c>
      <c r="C136" s="5">
        <v>0</v>
      </c>
      <c r="D136" s="5">
        <f>C136</f>
        <v>0</v>
      </c>
      <c r="E136" s="5">
        <v>0</v>
      </c>
      <c r="F136" s="5">
        <v>0</v>
      </c>
      <c r="G136" s="6">
        <f>H136+I136+J136</f>
        <v>0</v>
      </c>
      <c r="H136" s="6"/>
      <c r="I136" s="6"/>
      <c r="J136" s="6"/>
      <c r="K136" s="6"/>
      <c r="L136" s="5"/>
      <c r="M136" s="5"/>
      <c r="N136" s="5"/>
      <c r="O136" s="6">
        <f t="shared" ref="O136:O139" si="86">P136+Q136+R136</f>
        <v>0</v>
      </c>
      <c r="P136" s="5">
        <v>0</v>
      </c>
      <c r="Q136" s="5">
        <v>0</v>
      </c>
      <c r="R136" s="5">
        <v>0</v>
      </c>
      <c r="S136" s="6">
        <v>0</v>
      </c>
      <c r="T136" s="5"/>
      <c r="U136" s="5"/>
      <c r="V136" s="5"/>
      <c r="W136" s="6">
        <v>0</v>
      </c>
      <c r="X136" s="5"/>
      <c r="Y136" s="5"/>
      <c r="Z136" s="5"/>
      <c r="AA136" s="12">
        <f t="shared" si="80"/>
        <v>0</v>
      </c>
      <c r="AB136" s="5">
        <f t="shared" si="81"/>
        <v>0</v>
      </c>
      <c r="AC136" s="6">
        <f t="shared" si="81"/>
        <v>0</v>
      </c>
      <c r="AD136" s="7">
        <f t="shared" si="81"/>
        <v>0</v>
      </c>
      <c r="AE136" s="6">
        <f t="shared" si="82"/>
        <v>0</v>
      </c>
      <c r="AF136" s="5"/>
      <c r="AG136" s="6"/>
      <c r="AH136" s="7"/>
      <c r="AI136" s="6"/>
      <c r="AJ136" s="6"/>
      <c r="AL136" s="13"/>
      <c r="AM136" s="13"/>
      <c r="AW136" s="46"/>
    </row>
    <row r="137" spans="1:49" ht="19.899999999999999" customHeight="1" x14ac:dyDescent="0.25">
      <c r="A137" s="66"/>
      <c r="B137" s="64" t="s">
        <v>33</v>
      </c>
      <c r="C137" s="5">
        <v>20435.313969999999</v>
      </c>
      <c r="D137" s="5"/>
      <c r="E137" s="5">
        <v>9513.6711699999996</v>
      </c>
      <c r="F137" s="5">
        <v>9513.6711699999996</v>
      </c>
      <c r="G137" s="6">
        <f t="shared" ref="G137" si="87">H137+I137+J137</f>
        <v>0</v>
      </c>
      <c r="H137" s="6"/>
      <c r="I137" s="6"/>
      <c r="J137" s="6"/>
      <c r="K137" s="6"/>
      <c r="L137" s="5"/>
      <c r="M137" s="5"/>
      <c r="N137" s="5"/>
      <c r="O137" s="6">
        <f t="shared" si="86"/>
        <v>10921.6428</v>
      </c>
      <c r="P137" s="5">
        <v>0</v>
      </c>
      <c r="Q137" s="5">
        <v>10921.6428</v>
      </c>
      <c r="R137" s="5">
        <v>0</v>
      </c>
      <c r="S137" s="6">
        <v>10921.6428</v>
      </c>
      <c r="T137" s="5" t="s">
        <v>185</v>
      </c>
      <c r="U137" s="5">
        <v>10921.6428</v>
      </c>
      <c r="V137" s="5" t="s">
        <v>185</v>
      </c>
      <c r="W137" s="6">
        <v>10921.6428</v>
      </c>
      <c r="X137" s="5" t="s">
        <v>185</v>
      </c>
      <c r="Y137" s="5">
        <v>10921.6428</v>
      </c>
      <c r="Z137" s="5" t="s">
        <v>185</v>
      </c>
      <c r="AA137" s="12">
        <f t="shared" si="80"/>
        <v>0</v>
      </c>
      <c r="AB137" s="5">
        <f t="shared" si="81"/>
        <v>0</v>
      </c>
      <c r="AC137" s="6">
        <f t="shared" si="81"/>
        <v>0</v>
      </c>
      <c r="AD137" s="7">
        <f t="shared" si="81"/>
        <v>0</v>
      </c>
      <c r="AE137" s="6">
        <f t="shared" si="82"/>
        <v>0</v>
      </c>
      <c r="AF137" s="5"/>
      <c r="AG137" s="6"/>
      <c r="AH137" s="7"/>
      <c r="AI137" s="6"/>
      <c r="AJ137" s="6"/>
      <c r="AL137" s="13"/>
      <c r="AM137" s="13"/>
      <c r="AW137" s="46"/>
    </row>
    <row r="138" spans="1:49" ht="19.899999999999999" customHeight="1" x14ac:dyDescent="0.25">
      <c r="A138" s="66"/>
      <c r="B138" s="64" t="s">
        <v>34</v>
      </c>
      <c r="C138" s="5">
        <v>0</v>
      </c>
      <c r="D138" s="5"/>
      <c r="E138" s="5">
        <v>0</v>
      </c>
      <c r="F138" s="5">
        <v>0</v>
      </c>
      <c r="G138" s="6">
        <f>H138+I138+J138</f>
        <v>0</v>
      </c>
      <c r="H138" s="6"/>
      <c r="I138" s="6"/>
      <c r="J138" s="6"/>
      <c r="K138" s="6"/>
      <c r="L138" s="5"/>
      <c r="M138" s="5"/>
      <c r="N138" s="5"/>
      <c r="O138" s="6">
        <f t="shared" si="86"/>
        <v>0</v>
      </c>
      <c r="P138" s="5">
        <v>0</v>
      </c>
      <c r="Q138" s="5">
        <v>0</v>
      </c>
      <c r="R138" s="5">
        <v>0</v>
      </c>
      <c r="S138" s="6">
        <v>0</v>
      </c>
      <c r="T138" s="5"/>
      <c r="U138" s="5"/>
      <c r="V138" s="5"/>
      <c r="W138" s="6">
        <v>0</v>
      </c>
      <c r="X138" s="5"/>
      <c r="Y138" s="5"/>
      <c r="Z138" s="5"/>
      <c r="AA138" s="12">
        <f t="shared" si="80"/>
        <v>0</v>
      </c>
      <c r="AB138" s="5">
        <f t="shared" si="81"/>
        <v>0</v>
      </c>
      <c r="AC138" s="6">
        <f t="shared" si="81"/>
        <v>0</v>
      </c>
      <c r="AD138" s="7">
        <f t="shared" si="81"/>
        <v>0</v>
      </c>
      <c r="AE138" s="6">
        <f t="shared" si="82"/>
        <v>0</v>
      </c>
      <c r="AF138" s="5"/>
      <c r="AG138" s="6"/>
      <c r="AH138" s="7"/>
      <c r="AI138" s="6"/>
      <c r="AJ138" s="6"/>
      <c r="AL138" s="13"/>
      <c r="AM138" s="13"/>
      <c r="AW138" s="46"/>
    </row>
    <row r="139" spans="1:49" ht="19.899999999999999" customHeight="1" x14ac:dyDescent="0.25">
      <c r="A139" s="66"/>
      <c r="B139" s="64" t="s">
        <v>35</v>
      </c>
      <c r="C139" s="5">
        <v>976.07217000000003</v>
      </c>
      <c r="D139" s="5"/>
      <c r="E139" s="5">
        <v>482.79083000000003</v>
      </c>
      <c r="F139" s="5">
        <v>482.79083000000003</v>
      </c>
      <c r="G139" s="6">
        <f t="shared" ref="G139:G160" si="88">H139+I139+J139</f>
        <v>0</v>
      </c>
      <c r="H139" s="6"/>
      <c r="I139" s="6"/>
      <c r="J139" s="6"/>
      <c r="K139" s="6"/>
      <c r="L139" s="5"/>
      <c r="M139" s="5"/>
      <c r="N139" s="5"/>
      <c r="O139" s="6">
        <f t="shared" si="86"/>
        <v>499.15719999999828</v>
      </c>
      <c r="P139" s="5">
        <v>0</v>
      </c>
      <c r="Q139" s="5">
        <v>499.15719999999828</v>
      </c>
      <c r="R139" s="5">
        <v>0</v>
      </c>
      <c r="S139" s="6">
        <f>SUM(T139:V139)</f>
        <v>493.28133999999955</v>
      </c>
      <c r="T139" s="5">
        <f>SUM(T135)-SUM(T136:T138)</f>
        <v>0</v>
      </c>
      <c r="U139" s="5">
        <f>SUM(U135)-SUM(U136:U138)</f>
        <v>493.28133999999955</v>
      </c>
      <c r="V139" s="5">
        <f>SUM(V135)-SUM(V136:V138)</f>
        <v>0</v>
      </c>
      <c r="W139" s="6">
        <f>SUM(X139:Z139)</f>
        <v>493.28134000000136</v>
      </c>
      <c r="X139" s="5">
        <f>SUM(X135)-SUM(X136:X138)</f>
        <v>0</v>
      </c>
      <c r="Y139" s="5">
        <f>SUM(Y135)-SUM(Y136:Y138)</f>
        <v>493.28134000000136</v>
      </c>
      <c r="Z139" s="5">
        <f>SUM(Z135)-SUM(Z136:Z138)</f>
        <v>0</v>
      </c>
      <c r="AA139" s="12">
        <f t="shared" si="80"/>
        <v>1.8189894035458565E-12</v>
      </c>
      <c r="AB139" s="5">
        <f t="shared" si="81"/>
        <v>0</v>
      </c>
      <c r="AC139" s="6">
        <f t="shared" si="81"/>
        <v>1.8189894035458565E-12</v>
      </c>
      <c r="AD139" s="7">
        <f t="shared" si="81"/>
        <v>0</v>
      </c>
      <c r="AE139" s="6">
        <f t="shared" si="82"/>
        <v>0</v>
      </c>
      <c r="AF139" s="5"/>
      <c r="AG139" s="6"/>
      <c r="AH139" s="7"/>
      <c r="AI139" s="6"/>
      <c r="AJ139" s="6"/>
      <c r="AL139" s="13"/>
      <c r="AM139" s="13"/>
      <c r="AW139" s="46"/>
    </row>
    <row r="140" spans="1:49" ht="99" customHeight="1" x14ac:dyDescent="0.25">
      <c r="A140" s="40">
        <v>25</v>
      </c>
      <c r="B140" s="68" t="s">
        <v>53</v>
      </c>
      <c r="C140" s="62">
        <v>133602.68972000005</v>
      </c>
      <c r="D140" s="62">
        <f>SUM(D141:D144)</f>
        <v>0</v>
      </c>
      <c r="E140" s="62">
        <v>0</v>
      </c>
      <c r="F140" s="62">
        <v>0</v>
      </c>
      <c r="G140" s="63">
        <f t="shared" si="88"/>
        <v>0</v>
      </c>
      <c r="H140" s="63"/>
      <c r="I140" s="63"/>
      <c r="J140" s="63"/>
      <c r="K140" s="63">
        <f t="shared" ref="K140:K160" si="89">L140+M140+N140</f>
        <v>0</v>
      </c>
      <c r="L140" s="43"/>
      <c r="M140" s="43"/>
      <c r="N140" s="43"/>
      <c r="O140" s="63">
        <f>P140+Q140+R140</f>
        <v>141651.20000000001</v>
      </c>
      <c r="P140" s="43">
        <v>0</v>
      </c>
      <c r="Q140" s="43">
        <v>141651.20000000001</v>
      </c>
      <c r="R140" s="43">
        <v>0</v>
      </c>
      <c r="S140" s="6">
        <f>SUM(T140,U140,V140)</f>
        <v>130417.91489999999</v>
      </c>
      <c r="T140" s="5" t="s">
        <v>185</v>
      </c>
      <c r="U140" s="5">
        <v>130417.91489999999</v>
      </c>
      <c r="V140" s="5" t="s">
        <v>185</v>
      </c>
      <c r="W140" s="63">
        <f>SUM(X140,Y140,Z140)</f>
        <v>130417.91489999996</v>
      </c>
      <c r="X140" s="43" t="s">
        <v>185</v>
      </c>
      <c r="Y140" s="43">
        <v>130417.91489999996</v>
      </c>
      <c r="Z140" s="43" t="s">
        <v>185</v>
      </c>
      <c r="AA140" s="12">
        <f t="shared" si="80"/>
        <v>0</v>
      </c>
      <c r="AB140" s="5">
        <f t="shared" si="81"/>
        <v>0</v>
      </c>
      <c r="AC140" s="6">
        <f t="shared" si="81"/>
        <v>0</v>
      </c>
      <c r="AD140" s="7">
        <f t="shared" si="81"/>
        <v>0</v>
      </c>
      <c r="AE140" s="63">
        <f t="shared" si="82"/>
        <v>0</v>
      </c>
      <c r="AF140" s="43"/>
      <c r="AG140" s="63"/>
      <c r="AH140" s="44"/>
      <c r="AI140" s="63"/>
      <c r="AJ140" s="63"/>
      <c r="AL140" s="13"/>
      <c r="AM140" s="13"/>
      <c r="AW140" s="46"/>
    </row>
    <row r="141" spans="1:49" ht="19.899999999999999" customHeight="1" x14ac:dyDescent="0.25">
      <c r="A141" s="66"/>
      <c r="B141" s="64" t="s">
        <v>32</v>
      </c>
      <c r="C141" s="5">
        <v>0</v>
      </c>
      <c r="D141" s="5">
        <f>C141</f>
        <v>0</v>
      </c>
      <c r="E141" s="5">
        <v>0</v>
      </c>
      <c r="F141" s="5">
        <v>0</v>
      </c>
      <c r="G141" s="6">
        <f>H141+I141+J141</f>
        <v>0</v>
      </c>
      <c r="H141" s="6"/>
      <c r="I141" s="6"/>
      <c r="J141" s="6"/>
      <c r="K141" s="6"/>
      <c r="L141" s="5"/>
      <c r="M141" s="5"/>
      <c r="N141" s="5"/>
      <c r="O141" s="6">
        <f t="shared" ref="O141:O144" si="90">P141+Q141+R141</f>
        <v>0</v>
      </c>
      <c r="P141" s="5">
        <v>0</v>
      </c>
      <c r="Q141" s="5">
        <v>0</v>
      </c>
      <c r="R141" s="5">
        <v>0</v>
      </c>
      <c r="S141" s="6">
        <v>0</v>
      </c>
      <c r="T141" s="5"/>
      <c r="U141" s="5"/>
      <c r="V141" s="5"/>
      <c r="W141" s="6">
        <v>0</v>
      </c>
      <c r="X141" s="5"/>
      <c r="Y141" s="5"/>
      <c r="Z141" s="5"/>
      <c r="AA141" s="12">
        <f t="shared" si="80"/>
        <v>0</v>
      </c>
      <c r="AB141" s="5">
        <f t="shared" si="81"/>
        <v>0</v>
      </c>
      <c r="AC141" s="6">
        <f t="shared" si="81"/>
        <v>0</v>
      </c>
      <c r="AD141" s="7">
        <f t="shared" si="81"/>
        <v>0</v>
      </c>
      <c r="AE141" s="6">
        <f t="shared" si="82"/>
        <v>0</v>
      </c>
      <c r="AF141" s="5"/>
      <c r="AG141" s="6"/>
      <c r="AH141" s="7"/>
      <c r="AI141" s="6"/>
      <c r="AJ141" s="6"/>
      <c r="AL141" s="13"/>
      <c r="AM141" s="13"/>
      <c r="AW141" s="46"/>
    </row>
    <row r="142" spans="1:49" ht="19.899999999999999" customHeight="1" x14ac:dyDescent="0.25">
      <c r="A142" s="66"/>
      <c r="B142" s="64" t="s">
        <v>33</v>
      </c>
      <c r="C142" s="5">
        <v>129014.23540000001</v>
      </c>
      <c r="D142" s="5"/>
      <c r="E142" s="5">
        <v>0</v>
      </c>
      <c r="F142" s="5">
        <v>0</v>
      </c>
      <c r="G142" s="6">
        <f t="shared" ref="G142" si="91">H142+I142+J142</f>
        <v>0</v>
      </c>
      <c r="H142" s="6"/>
      <c r="I142" s="6"/>
      <c r="J142" s="6"/>
      <c r="K142" s="6"/>
      <c r="L142" s="5"/>
      <c r="M142" s="5"/>
      <c r="N142" s="5"/>
      <c r="O142" s="6">
        <f t="shared" si="90"/>
        <v>129014.23540000001</v>
      </c>
      <c r="P142" s="5">
        <v>0</v>
      </c>
      <c r="Q142" s="5">
        <v>129014.23540000001</v>
      </c>
      <c r="R142" s="5">
        <v>0</v>
      </c>
      <c r="S142" s="6">
        <v>129014.23539999998</v>
      </c>
      <c r="T142" s="5" t="s">
        <v>185</v>
      </c>
      <c r="U142" s="5">
        <v>129014.23539999999</v>
      </c>
      <c r="V142" s="5" t="s">
        <v>185</v>
      </c>
      <c r="W142" s="6">
        <v>129014.23539999998</v>
      </c>
      <c r="X142" s="5" t="s">
        <v>185</v>
      </c>
      <c r="Y142" s="5">
        <v>129014.23539999998</v>
      </c>
      <c r="Z142" s="5" t="s">
        <v>185</v>
      </c>
      <c r="AA142" s="12">
        <f t="shared" si="80"/>
        <v>0</v>
      </c>
      <c r="AB142" s="5">
        <f t="shared" si="81"/>
        <v>0</v>
      </c>
      <c r="AC142" s="6">
        <f t="shared" si="81"/>
        <v>0</v>
      </c>
      <c r="AD142" s="7">
        <f t="shared" si="81"/>
        <v>0</v>
      </c>
      <c r="AE142" s="6">
        <f t="shared" si="82"/>
        <v>0</v>
      </c>
      <c r="AF142" s="5"/>
      <c r="AG142" s="6"/>
      <c r="AH142" s="7"/>
      <c r="AI142" s="6"/>
      <c r="AJ142" s="6"/>
      <c r="AL142" s="13"/>
      <c r="AM142" s="13"/>
      <c r="AW142" s="46"/>
    </row>
    <row r="143" spans="1:49" ht="19.899999999999999" customHeight="1" x14ac:dyDescent="0.25">
      <c r="A143" s="66"/>
      <c r="B143" s="64" t="s">
        <v>34</v>
      </c>
      <c r="C143" s="5">
        <v>0</v>
      </c>
      <c r="D143" s="5"/>
      <c r="E143" s="5">
        <v>0</v>
      </c>
      <c r="F143" s="5">
        <v>0</v>
      </c>
      <c r="G143" s="6">
        <f>H143+I143+J143</f>
        <v>0</v>
      </c>
      <c r="H143" s="6"/>
      <c r="I143" s="6"/>
      <c r="J143" s="6"/>
      <c r="K143" s="6"/>
      <c r="L143" s="5"/>
      <c r="M143" s="5"/>
      <c r="N143" s="5"/>
      <c r="O143" s="6">
        <f t="shared" si="90"/>
        <v>0</v>
      </c>
      <c r="P143" s="5">
        <v>0</v>
      </c>
      <c r="Q143" s="5">
        <v>0</v>
      </c>
      <c r="R143" s="5">
        <v>0</v>
      </c>
      <c r="S143" s="6">
        <v>0</v>
      </c>
      <c r="T143" s="5"/>
      <c r="U143" s="5"/>
      <c r="V143" s="5"/>
      <c r="W143" s="6">
        <v>0</v>
      </c>
      <c r="X143" s="5"/>
      <c r="Y143" s="5"/>
      <c r="Z143" s="5"/>
      <c r="AA143" s="12">
        <f t="shared" si="80"/>
        <v>0</v>
      </c>
      <c r="AB143" s="5">
        <f t="shared" si="81"/>
        <v>0</v>
      </c>
      <c r="AC143" s="6">
        <f t="shared" si="81"/>
        <v>0</v>
      </c>
      <c r="AD143" s="7">
        <f t="shared" si="81"/>
        <v>0</v>
      </c>
      <c r="AE143" s="6">
        <f t="shared" si="82"/>
        <v>0</v>
      </c>
      <c r="AF143" s="5"/>
      <c r="AG143" s="6"/>
      <c r="AH143" s="7"/>
      <c r="AI143" s="6"/>
      <c r="AJ143" s="6"/>
      <c r="AL143" s="13"/>
      <c r="AM143" s="13"/>
      <c r="AW143" s="46">
        <f t="shared" ref="AW143:AW200" si="92">P143-T143</f>
        <v>0</v>
      </c>
    </row>
    <row r="144" spans="1:49" ht="19.899999999999999" customHeight="1" x14ac:dyDescent="0.25">
      <c r="A144" s="66"/>
      <c r="B144" s="64" t="s">
        <v>35</v>
      </c>
      <c r="C144" s="5">
        <v>4588.4543199999998</v>
      </c>
      <c r="D144" s="5"/>
      <c r="E144" s="5">
        <v>0</v>
      </c>
      <c r="F144" s="5">
        <v>0</v>
      </c>
      <c r="G144" s="6">
        <f t="shared" ref="G144:G145" si="93">H144+I144+J144</f>
        <v>0</v>
      </c>
      <c r="H144" s="6"/>
      <c r="I144" s="6"/>
      <c r="J144" s="6"/>
      <c r="K144" s="6"/>
      <c r="L144" s="5"/>
      <c r="M144" s="5"/>
      <c r="N144" s="5"/>
      <c r="O144" s="6">
        <f t="shared" si="90"/>
        <v>12636.964599999952</v>
      </c>
      <c r="P144" s="5">
        <v>0</v>
      </c>
      <c r="Q144" s="5">
        <v>12636.964599999952</v>
      </c>
      <c r="R144" s="5">
        <v>0</v>
      </c>
      <c r="S144" s="6">
        <f>SUM(T144:V144)</f>
        <v>1403.6794999999984</v>
      </c>
      <c r="T144" s="5">
        <f>SUM(T140)-SUM(T141:T143)</f>
        <v>0</v>
      </c>
      <c r="U144" s="5">
        <f>SUM(U140)-SUM(U141:U143)</f>
        <v>1403.6794999999984</v>
      </c>
      <c r="V144" s="5">
        <f>SUM(V140)-SUM(V141:V143)</f>
        <v>0</v>
      </c>
      <c r="W144" s="6">
        <f>SUM(X144:Z144)</f>
        <v>1403.6794999999838</v>
      </c>
      <c r="X144" s="5">
        <f>SUM(X140)-SUM(X141:X143)</f>
        <v>0</v>
      </c>
      <c r="Y144" s="5">
        <f>SUM(Y140)-SUM(Y141:Y143)</f>
        <v>1403.6794999999838</v>
      </c>
      <c r="Z144" s="5">
        <f>SUM(Z140)-SUM(Z141:Z143)</f>
        <v>0</v>
      </c>
      <c r="AA144" s="12">
        <f t="shared" si="80"/>
        <v>-1.4551915228366852E-11</v>
      </c>
      <c r="AB144" s="5">
        <f t="shared" si="81"/>
        <v>0</v>
      </c>
      <c r="AC144" s="6">
        <f t="shared" si="81"/>
        <v>-1.4551915228366852E-11</v>
      </c>
      <c r="AD144" s="7">
        <f t="shared" si="81"/>
        <v>0</v>
      </c>
      <c r="AE144" s="6">
        <f t="shared" si="82"/>
        <v>0</v>
      </c>
      <c r="AF144" s="5"/>
      <c r="AG144" s="6"/>
      <c r="AH144" s="7"/>
      <c r="AI144" s="6"/>
      <c r="AJ144" s="6"/>
      <c r="AL144" s="13"/>
      <c r="AM144" s="13"/>
      <c r="AW144" s="46">
        <f t="shared" si="92"/>
        <v>0</v>
      </c>
    </row>
    <row r="145" spans="1:49" ht="75.75" customHeight="1" x14ac:dyDescent="0.25">
      <c r="A145" s="40">
        <v>26</v>
      </c>
      <c r="B145" s="68" t="s">
        <v>261</v>
      </c>
      <c r="C145" s="62">
        <v>33670.114280000002</v>
      </c>
      <c r="D145" s="62">
        <f>SUM(D146:D149)</f>
        <v>0</v>
      </c>
      <c r="E145" s="62">
        <v>0</v>
      </c>
      <c r="F145" s="62">
        <v>0</v>
      </c>
      <c r="G145" s="63">
        <f t="shared" si="93"/>
        <v>0</v>
      </c>
      <c r="H145" s="63"/>
      <c r="I145" s="63"/>
      <c r="J145" s="63"/>
      <c r="K145" s="63">
        <f t="shared" ref="K145" si="94">L145+M145+N145</f>
        <v>0</v>
      </c>
      <c r="L145" s="43"/>
      <c r="M145" s="43"/>
      <c r="N145" s="43"/>
      <c r="O145" s="63">
        <f>P145+Q145+R145</f>
        <v>4000</v>
      </c>
      <c r="P145" s="43">
        <v>0</v>
      </c>
      <c r="Q145" s="43">
        <v>4000</v>
      </c>
      <c r="R145" s="43">
        <v>0</v>
      </c>
      <c r="S145" s="6">
        <f>SUM(T145,U145,V145)</f>
        <v>0</v>
      </c>
      <c r="T145" s="5">
        <v>0</v>
      </c>
      <c r="U145" s="5">
        <v>0</v>
      </c>
      <c r="V145" s="5">
        <v>0</v>
      </c>
      <c r="W145" s="63">
        <f>SUM(X145,Y145,Z145)</f>
        <v>0</v>
      </c>
      <c r="X145" s="43">
        <v>0</v>
      </c>
      <c r="Y145" s="43">
        <v>0</v>
      </c>
      <c r="Z145" s="43">
        <v>0</v>
      </c>
      <c r="AA145" s="12">
        <f t="shared" si="80"/>
        <v>0</v>
      </c>
      <c r="AB145" s="5">
        <f t="shared" ref="AB145:AB149" si="95">SUM(X145,H145)-SUM(L145)-SUM(T145,-AF145)</f>
        <v>0</v>
      </c>
      <c r="AC145" s="6">
        <f t="shared" ref="AC145:AD149" si="96">SUM(Y145,I145)-SUM(M145)-SUM(U145,-AG145)</f>
        <v>0</v>
      </c>
      <c r="AD145" s="7">
        <f t="shared" si="96"/>
        <v>0</v>
      </c>
      <c r="AE145" s="63">
        <f t="shared" si="82"/>
        <v>0</v>
      </c>
      <c r="AF145" s="43"/>
      <c r="AG145" s="63"/>
      <c r="AH145" s="44"/>
      <c r="AI145" s="63"/>
      <c r="AJ145" s="63"/>
      <c r="AL145" s="13"/>
      <c r="AM145" s="13"/>
      <c r="AW145" s="46">
        <f t="shared" si="92"/>
        <v>0</v>
      </c>
    </row>
    <row r="146" spans="1:49" ht="19.899999999999999" customHeight="1" x14ac:dyDescent="0.25">
      <c r="A146" s="66"/>
      <c r="B146" s="64" t="s">
        <v>32</v>
      </c>
      <c r="C146" s="5">
        <v>0</v>
      </c>
      <c r="D146" s="5">
        <f>C146</f>
        <v>0</v>
      </c>
      <c r="E146" s="5">
        <v>0</v>
      </c>
      <c r="F146" s="5">
        <v>0</v>
      </c>
      <c r="G146" s="6">
        <f>H146+I146+J146</f>
        <v>0</v>
      </c>
      <c r="H146" s="6"/>
      <c r="I146" s="6"/>
      <c r="J146" s="6"/>
      <c r="K146" s="6"/>
      <c r="L146" s="5"/>
      <c r="M146" s="5"/>
      <c r="N146" s="5"/>
      <c r="O146" s="6">
        <f t="shared" ref="O146:O149" si="97">P146+Q146+R146</f>
        <v>0</v>
      </c>
      <c r="P146" s="5">
        <v>0</v>
      </c>
      <c r="Q146" s="5">
        <v>0</v>
      </c>
      <c r="R146" s="5">
        <v>0</v>
      </c>
      <c r="S146" s="6">
        <v>0</v>
      </c>
      <c r="T146" s="5" t="s">
        <v>185</v>
      </c>
      <c r="U146" s="5" t="s">
        <v>185</v>
      </c>
      <c r="V146" s="5" t="s">
        <v>185</v>
      </c>
      <c r="W146" s="6">
        <v>0</v>
      </c>
      <c r="X146" s="5" t="s">
        <v>185</v>
      </c>
      <c r="Y146" s="5" t="s">
        <v>185</v>
      </c>
      <c r="Z146" s="5" t="s">
        <v>185</v>
      </c>
      <c r="AA146" s="12">
        <f t="shared" si="80"/>
        <v>0</v>
      </c>
      <c r="AB146" s="5">
        <f t="shared" si="95"/>
        <v>0</v>
      </c>
      <c r="AC146" s="6">
        <f t="shared" si="96"/>
        <v>0</v>
      </c>
      <c r="AD146" s="7">
        <f t="shared" si="96"/>
        <v>0</v>
      </c>
      <c r="AE146" s="6">
        <f t="shared" si="82"/>
        <v>0</v>
      </c>
      <c r="AF146" s="5"/>
      <c r="AG146" s="6"/>
      <c r="AH146" s="7"/>
      <c r="AI146" s="6"/>
      <c r="AJ146" s="6"/>
      <c r="AL146" s="13"/>
      <c r="AM146" s="13"/>
      <c r="AW146" s="46"/>
    </row>
    <row r="147" spans="1:49" ht="19.899999999999999" customHeight="1" x14ac:dyDescent="0.25">
      <c r="A147" s="66"/>
      <c r="B147" s="64" t="s">
        <v>33</v>
      </c>
      <c r="C147" s="5">
        <v>33670.114280000002</v>
      </c>
      <c r="D147" s="5"/>
      <c r="E147" s="5">
        <v>0</v>
      </c>
      <c r="F147" s="5">
        <v>0</v>
      </c>
      <c r="G147" s="6">
        <f t="shared" ref="G147" si="98">H147+I147+J147</f>
        <v>0</v>
      </c>
      <c r="H147" s="6"/>
      <c r="I147" s="6"/>
      <c r="J147" s="6"/>
      <c r="K147" s="6"/>
      <c r="L147" s="5"/>
      <c r="M147" s="5"/>
      <c r="N147" s="5"/>
      <c r="O147" s="6">
        <f t="shared" si="97"/>
        <v>4000</v>
      </c>
      <c r="P147" s="5">
        <v>0</v>
      </c>
      <c r="Q147" s="5">
        <v>4000</v>
      </c>
      <c r="R147" s="5">
        <v>0</v>
      </c>
      <c r="S147" s="6">
        <v>0</v>
      </c>
      <c r="T147" s="5" t="s">
        <v>185</v>
      </c>
      <c r="U147" s="5" t="s">
        <v>185</v>
      </c>
      <c r="V147" s="5" t="s">
        <v>185</v>
      </c>
      <c r="W147" s="6">
        <v>0</v>
      </c>
      <c r="X147" s="5" t="s">
        <v>185</v>
      </c>
      <c r="Y147" s="5" t="s">
        <v>185</v>
      </c>
      <c r="Z147" s="5" t="s">
        <v>185</v>
      </c>
      <c r="AA147" s="12">
        <f t="shared" si="80"/>
        <v>0</v>
      </c>
      <c r="AB147" s="5">
        <f t="shared" si="95"/>
        <v>0</v>
      </c>
      <c r="AC147" s="6">
        <f t="shared" si="96"/>
        <v>0</v>
      </c>
      <c r="AD147" s="7">
        <f t="shared" si="96"/>
        <v>0</v>
      </c>
      <c r="AE147" s="6">
        <f t="shared" si="82"/>
        <v>0</v>
      </c>
      <c r="AF147" s="5"/>
      <c r="AG147" s="6"/>
      <c r="AH147" s="7"/>
      <c r="AI147" s="6"/>
      <c r="AJ147" s="6"/>
      <c r="AL147" s="13"/>
      <c r="AM147" s="13"/>
      <c r="AW147" s="46"/>
    </row>
    <row r="148" spans="1:49" ht="19.899999999999999" customHeight="1" x14ac:dyDescent="0.25">
      <c r="A148" s="66"/>
      <c r="B148" s="64" t="s">
        <v>34</v>
      </c>
      <c r="C148" s="5">
        <v>0</v>
      </c>
      <c r="D148" s="5"/>
      <c r="E148" s="5">
        <v>0</v>
      </c>
      <c r="F148" s="5">
        <v>0</v>
      </c>
      <c r="G148" s="6">
        <f>H148+I148+J148</f>
        <v>0</v>
      </c>
      <c r="H148" s="6"/>
      <c r="I148" s="6"/>
      <c r="J148" s="6"/>
      <c r="K148" s="6"/>
      <c r="L148" s="5"/>
      <c r="M148" s="5"/>
      <c r="N148" s="5"/>
      <c r="O148" s="6">
        <f t="shared" si="97"/>
        <v>0</v>
      </c>
      <c r="P148" s="5">
        <v>0</v>
      </c>
      <c r="Q148" s="5">
        <v>0</v>
      </c>
      <c r="R148" s="5">
        <v>0</v>
      </c>
      <c r="S148" s="6">
        <v>0</v>
      </c>
      <c r="T148" s="5" t="s">
        <v>185</v>
      </c>
      <c r="U148" s="5" t="s">
        <v>185</v>
      </c>
      <c r="V148" s="5" t="s">
        <v>185</v>
      </c>
      <c r="W148" s="6">
        <v>0</v>
      </c>
      <c r="X148" s="5"/>
      <c r="Y148" s="5"/>
      <c r="Z148" s="5"/>
      <c r="AA148" s="12">
        <f t="shared" si="80"/>
        <v>0</v>
      </c>
      <c r="AB148" s="5">
        <f t="shared" si="95"/>
        <v>0</v>
      </c>
      <c r="AC148" s="6">
        <f t="shared" si="96"/>
        <v>0</v>
      </c>
      <c r="AD148" s="7">
        <f t="shared" si="96"/>
        <v>0</v>
      </c>
      <c r="AE148" s="6">
        <f t="shared" si="82"/>
        <v>0</v>
      </c>
      <c r="AF148" s="5"/>
      <c r="AG148" s="6"/>
      <c r="AH148" s="7"/>
      <c r="AI148" s="6"/>
      <c r="AJ148" s="6"/>
      <c r="AL148" s="13"/>
      <c r="AM148" s="13"/>
      <c r="AW148" s="46"/>
    </row>
    <row r="149" spans="1:49" ht="19.899999999999999" customHeight="1" x14ac:dyDescent="0.25">
      <c r="A149" s="66"/>
      <c r="B149" s="64" t="s">
        <v>35</v>
      </c>
      <c r="C149" s="5">
        <v>0</v>
      </c>
      <c r="D149" s="5"/>
      <c r="E149" s="5">
        <v>0</v>
      </c>
      <c r="F149" s="5">
        <v>0</v>
      </c>
      <c r="G149" s="6">
        <f t="shared" ref="G149" si="99">H149+I149+J149</f>
        <v>0</v>
      </c>
      <c r="H149" s="6"/>
      <c r="I149" s="6"/>
      <c r="J149" s="6"/>
      <c r="K149" s="6"/>
      <c r="L149" s="5"/>
      <c r="M149" s="5"/>
      <c r="N149" s="5"/>
      <c r="O149" s="6">
        <f t="shared" si="97"/>
        <v>0</v>
      </c>
      <c r="P149" s="5">
        <v>0</v>
      </c>
      <c r="Q149" s="5">
        <v>0</v>
      </c>
      <c r="R149" s="5">
        <v>0</v>
      </c>
      <c r="S149" s="6">
        <f>SUM(T149:V149)</f>
        <v>0</v>
      </c>
      <c r="T149" s="5">
        <f>SUM(T145)-SUM(T146:T148)</f>
        <v>0</v>
      </c>
      <c r="U149" s="5">
        <f>SUM(U145)-SUM(U146:U148)</f>
        <v>0</v>
      </c>
      <c r="V149" s="5">
        <f>SUM(V145)-SUM(V146:V148)</f>
        <v>0</v>
      </c>
      <c r="W149" s="6">
        <f>SUM(X149:Z149)</f>
        <v>0</v>
      </c>
      <c r="X149" s="5">
        <f>SUM(X145)-SUM(X146:X148)</f>
        <v>0</v>
      </c>
      <c r="Y149" s="5">
        <f>SUM(Y145)-SUM(Y146:Y148)</f>
        <v>0</v>
      </c>
      <c r="Z149" s="5">
        <f>SUM(Z145)-SUM(Z146:Z148)</f>
        <v>0</v>
      </c>
      <c r="AA149" s="12">
        <f t="shared" si="80"/>
        <v>0</v>
      </c>
      <c r="AB149" s="5">
        <f t="shared" si="95"/>
        <v>0</v>
      </c>
      <c r="AC149" s="6">
        <f t="shared" si="96"/>
        <v>0</v>
      </c>
      <c r="AD149" s="7">
        <f t="shared" si="96"/>
        <v>0</v>
      </c>
      <c r="AE149" s="6">
        <f t="shared" si="82"/>
        <v>0</v>
      </c>
      <c r="AF149" s="5"/>
      <c r="AG149" s="6"/>
      <c r="AH149" s="7"/>
      <c r="AI149" s="6"/>
      <c r="AJ149" s="6"/>
      <c r="AL149" s="13"/>
      <c r="AM149" s="13"/>
      <c r="AW149" s="46"/>
    </row>
    <row r="150" spans="1:49" ht="114.75" customHeight="1" x14ac:dyDescent="0.25">
      <c r="A150" s="40">
        <v>27</v>
      </c>
      <c r="B150" s="61" t="s">
        <v>262</v>
      </c>
      <c r="C150" s="62">
        <v>8039.66993</v>
      </c>
      <c r="D150" s="62">
        <f>SUM(D151:D154)</f>
        <v>7742.5123000000003</v>
      </c>
      <c r="E150" s="62">
        <v>0</v>
      </c>
      <c r="F150" s="62">
        <v>0</v>
      </c>
      <c r="G150" s="63">
        <f>H150+I150+J150</f>
        <v>0</v>
      </c>
      <c r="H150" s="63"/>
      <c r="I150" s="63"/>
      <c r="J150" s="63"/>
      <c r="K150" s="63">
        <f>L150+M150+N150</f>
        <v>0</v>
      </c>
      <c r="L150" s="43"/>
      <c r="M150" s="43"/>
      <c r="N150" s="43"/>
      <c r="O150" s="63">
        <f>P150+Q150+R150</f>
        <v>490</v>
      </c>
      <c r="P150" s="43">
        <v>0</v>
      </c>
      <c r="Q150" s="43">
        <v>490</v>
      </c>
      <c r="R150" s="43">
        <v>0</v>
      </c>
      <c r="S150" s="6">
        <f>SUM(T150,U150,V150)</f>
        <v>486.48649999999998</v>
      </c>
      <c r="T150" s="5" t="s">
        <v>185</v>
      </c>
      <c r="U150" s="5">
        <v>486.48649999999998</v>
      </c>
      <c r="V150" s="5" t="s">
        <v>185</v>
      </c>
      <c r="W150" s="63">
        <f>SUM(X150,Y150,Z150)</f>
        <v>486.48649999999998</v>
      </c>
      <c r="X150" s="43" t="s">
        <v>185</v>
      </c>
      <c r="Y150" s="43">
        <v>486.48649999999998</v>
      </c>
      <c r="Z150" s="43" t="s">
        <v>185</v>
      </c>
      <c r="AA150" s="12">
        <f t="shared" si="80"/>
        <v>0</v>
      </c>
      <c r="AB150" s="5">
        <f t="shared" si="81"/>
        <v>0</v>
      </c>
      <c r="AC150" s="6">
        <f t="shared" si="81"/>
        <v>0</v>
      </c>
      <c r="AD150" s="7">
        <f t="shared" si="81"/>
        <v>0</v>
      </c>
      <c r="AE150" s="63">
        <f>AF150+AG150+AH150</f>
        <v>0</v>
      </c>
      <c r="AF150" s="43"/>
      <c r="AG150" s="63"/>
      <c r="AH150" s="44"/>
      <c r="AI150" s="63"/>
      <c r="AJ150" s="63"/>
      <c r="AL150" s="13"/>
      <c r="AM150" s="13"/>
      <c r="AW150" s="46"/>
    </row>
    <row r="151" spans="1:49" ht="19.899999999999999" customHeight="1" x14ac:dyDescent="0.25">
      <c r="A151" s="40"/>
      <c r="B151" s="64" t="s">
        <v>32</v>
      </c>
      <c r="C151" s="5">
        <v>7742.5123000000003</v>
      </c>
      <c r="D151" s="5">
        <f>C151</f>
        <v>7742.5123000000003</v>
      </c>
      <c r="E151" s="5">
        <v>0</v>
      </c>
      <c r="F151" s="5">
        <v>0</v>
      </c>
      <c r="G151" s="6">
        <f>H151+I151+J151</f>
        <v>0</v>
      </c>
      <c r="H151" s="6"/>
      <c r="I151" s="6"/>
      <c r="J151" s="6"/>
      <c r="K151" s="6"/>
      <c r="L151" s="5"/>
      <c r="M151" s="5"/>
      <c r="N151" s="5"/>
      <c r="O151" s="6">
        <f t="shared" ref="O151:O164" si="100">P151+Q151+R151</f>
        <v>470</v>
      </c>
      <c r="P151" s="5">
        <v>0</v>
      </c>
      <c r="Q151" s="5">
        <v>470</v>
      </c>
      <c r="R151" s="5">
        <v>0</v>
      </c>
      <c r="S151" s="6">
        <v>468.50527</v>
      </c>
      <c r="T151" s="5" t="s">
        <v>185</v>
      </c>
      <c r="U151" s="5">
        <v>468.50527</v>
      </c>
      <c r="V151" s="5" t="s">
        <v>185</v>
      </c>
      <c r="W151" s="6">
        <v>468.50527</v>
      </c>
      <c r="X151" s="5" t="s">
        <v>185</v>
      </c>
      <c r="Y151" s="5">
        <v>468.50527</v>
      </c>
      <c r="Z151" s="5" t="s">
        <v>185</v>
      </c>
      <c r="AA151" s="12">
        <f t="shared" si="80"/>
        <v>0</v>
      </c>
      <c r="AB151" s="5">
        <f t="shared" si="81"/>
        <v>0</v>
      </c>
      <c r="AC151" s="6">
        <f t="shared" si="81"/>
        <v>0</v>
      </c>
      <c r="AD151" s="7">
        <f t="shared" si="81"/>
        <v>0</v>
      </c>
      <c r="AE151" s="6">
        <f>AF151+AG151+AH151</f>
        <v>0</v>
      </c>
      <c r="AF151" s="5"/>
      <c r="AG151" s="6"/>
      <c r="AH151" s="7"/>
      <c r="AI151" s="6"/>
      <c r="AJ151" s="6"/>
      <c r="AL151" s="13"/>
      <c r="AM151" s="13"/>
      <c r="AW151" s="46"/>
    </row>
    <row r="152" spans="1:49" ht="19.899999999999999" customHeight="1" x14ac:dyDescent="0.25">
      <c r="A152" s="40"/>
      <c r="B152" s="64" t="s">
        <v>33</v>
      </c>
      <c r="C152" s="5">
        <v>0</v>
      </c>
      <c r="D152" s="5"/>
      <c r="E152" s="5">
        <v>0</v>
      </c>
      <c r="F152" s="5">
        <v>0</v>
      </c>
      <c r="G152" s="6">
        <f t="shared" ref="G152" si="101">H152+I152+J152</f>
        <v>0</v>
      </c>
      <c r="H152" s="6"/>
      <c r="I152" s="6"/>
      <c r="J152" s="6"/>
      <c r="K152" s="6"/>
      <c r="L152" s="5"/>
      <c r="M152" s="5"/>
      <c r="N152" s="5"/>
      <c r="O152" s="6">
        <f t="shared" si="100"/>
        <v>0</v>
      </c>
      <c r="P152" s="5">
        <v>0</v>
      </c>
      <c r="Q152" s="5">
        <v>0</v>
      </c>
      <c r="R152" s="5">
        <v>0</v>
      </c>
      <c r="S152" s="6">
        <v>0</v>
      </c>
      <c r="T152" s="5" t="s">
        <v>185</v>
      </c>
      <c r="U152" s="5" t="s">
        <v>185</v>
      </c>
      <c r="V152" s="5" t="s">
        <v>185</v>
      </c>
      <c r="W152" s="6">
        <v>0</v>
      </c>
      <c r="X152" s="5" t="s">
        <v>185</v>
      </c>
      <c r="Y152" s="5" t="s">
        <v>185</v>
      </c>
      <c r="Z152" s="5" t="s">
        <v>185</v>
      </c>
      <c r="AA152" s="12">
        <f t="shared" si="80"/>
        <v>0</v>
      </c>
      <c r="AB152" s="5">
        <f t="shared" si="81"/>
        <v>0</v>
      </c>
      <c r="AC152" s="6">
        <f t="shared" si="81"/>
        <v>0</v>
      </c>
      <c r="AD152" s="7">
        <f t="shared" si="81"/>
        <v>0</v>
      </c>
      <c r="AE152" s="6">
        <f>AF152+AG152+AH152</f>
        <v>0</v>
      </c>
      <c r="AF152" s="5"/>
      <c r="AG152" s="6"/>
      <c r="AH152" s="7"/>
      <c r="AI152" s="6"/>
      <c r="AJ152" s="6"/>
      <c r="AL152" s="13"/>
      <c r="AM152" s="13"/>
      <c r="AW152" s="46"/>
    </row>
    <row r="153" spans="1:49" ht="19.899999999999999" customHeight="1" x14ac:dyDescent="0.25">
      <c r="A153" s="40"/>
      <c r="B153" s="64" t="s">
        <v>34</v>
      </c>
      <c r="C153" s="5">
        <v>0</v>
      </c>
      <c r="D153" s="5"/>
      <c r="E153" s="5">
        <v>0</v>
      </c>
      <c r="F153" s="5">
        <v>0</v>
      </c>
      <c r="G153" s="6">
        <f>H153+I153+J153</f>
        <v>0</v>
      </c>
      <c r="H153" s="6"/>
      <c r="I153" s="6"/>
      <c r="J153" s="6"/>
      <c r="K153" s="6"/>
      <c r="L153" s="5"/>
      <c r="M153" s="5"/>
      <c r="N153" s="5"/>
      <c r="O153" s="6">
        <f t="shared" si="100"/>
        <v>0</v>
      </c>
      <c r="P153" s="5">
        <v>0</v>
      </c>
      <c r="Q153" s="5">
        <v>0</v>
      </c>
      <c r="R153" s="5">
        <v>0</v>
      </c>
      <c r="S153" s="6">
        <v>0</v>
      </c>
      <c r="T153" s="5"/>
      <c r="U153" s="5"/>
      <c r="V153" s="5"/>
      <c r="W153" s="6">
        <v>0</v>
      </c>
      <c r="X153" s="5"/>
      <c r="Y153" s="5"/>
      <c r="Z153" s="5"/>
      <c r="AA153" s="12">
        <f t="shared" si="80"/>
        <v>0</v>
      </c>
      <c r="AB153" s="5">
        <f t="shared" si="81"/>
        <v>0</v>
      </c>
      <c r="AC153" s="6">
        <f t="shared" si="81"/>
        <v>0</v>
      </c>
      <c r="AD153" s="7">
        <f t="shared" si="81"/>
        <v>0</v>
      </c>
      <c r="AE153" s="6">
        <f>AF153+AG153+AH153</f>
        <v>0</v>
      </c>
      <c r="AF153" s="5"/>
      <c r="AG153" s="6"/>
      <c r="AH153" s="7"/>
      <c r="AI153" s="6"/>
      <c r="AJ153" s="6"/>
      <c r="AL153" s="13"/>
      <c r="AM153" s="13"/>
      <c r="AW153" s="46"/>
    </row>
    <row r="154" spans="1:49" ht="19.899999999999999" customHeight="1" x14ac:dyDescent="0.25">
      <c r="A154" s="40"/>
      <c r="B154" s="64" t="s">
        <v>35</v>
      </c>
      <c r="C154" s="5">
        <v>297.15762999999998</v>
      </c>
      <c r="D154" s="5"/>
      <c r="E154" s="5">
        <v>0</v>
      </c>
      <c r="F154" s="5">
        <v>0</v>
      </c>
      <c r="G154" s="6">
        <f t="shared" ref="G154" si="102">H154+I154+J154</f>
        <v>0</v>
      </c>
      <c r="H154" s="6"/>
      <c r="I154" s="6"/>
      <c r="J154" s="6"/>
      <c r="K154" s="6"/>
      <c r="L154" s="5"/>
      <c r="M154" s="5"/>
      <c r="N154" s="5"/>
      <c r="O154" s="6">
        <f t="shared" si="100"/>
        <v>20.000000000000014</v>
      </c>
      <c r="P154" s="5">
        <v>0</v>
      </c>
      <c r="Q154" s="5">
        <v>20.000000000000014</v>
      </c>
      <c r="R154" s="5">
        <v>0</v>
      </c>
      <c r="S154" s="6">
        <f>SUM(T154:V154)</f>
        <v>17.981229999999982</v>
      </c>
      <c r="T154" s="5">
        <f>SUM(T150)-SUM(T151:T153)</f>
        <v>0</v>
      </c>
      <c r="U154" s="5">
        <f>SUM(U150)-SUM(U151:U153)</f>
        <v>17.981229999999982</v>
      </c>
      <c r="V154" s="5">
        <f>SUM(V150)-SUM(V151:V153)</f>
        <v>0</v>
      </c>
      <c r="W154" s="6">
        <f>SUM(X154:Z154)</f>
        <v>17.981229999999982</v>
      </c>
      <c r="X154" s="5">
        <f>SUM(X150)-SUM(X151:X153)</f>
        <v>0</v>
      </c>
      <c r="Y154" s="5">
        <f>SUM(Y150)-SUM(Y151:Y153)</f>
        <v>17.981229999999982</v>
      </c>
      <c r="Z154" s="5">
        <f>SUM(Z150)-SUM(Z151:Z153)</f>
        <v>0</v>
      </c>
      <c r="AA154" s="12">
        <f t="shared" si="80"/>
        <v>0</v>
      </c>
      <c r="AB154" s="5">
        <f t="shared" si="81"/>
        <v>0</v>
      </c>
      <c r="AC154" s="6">
        <f t="shared" si="81"/>
        <v>0</v>
      </c>
      <c r="AD154" s="7">
        <f t="shared" si="81"/>
        <v>0</v>
      </c>
      <c r="AE154" s="6">
        <f>AF154+AG154+AH154</f>
        <v>0</v>
      </c>
      <c r="AF154" s="5"/>
      <c r="AG154" s="6"/>
      <c r="AH154" s="7"/>
      <c r="AI154" s="6"/>
      <c r="AJ154" s="6"/>
      <c r="AL154" s="13"/>
      <c r="AM154" s="13"/>
      <c r="AW154" s="46"/>
    </row>
    <row r="155" spans="1:49" ht="79.5" customHeight="1" x14ac:dyDescent="0.25">
      <c r="A155" s="40">
        <v>28</v>
      </c>
      <c r="B155" s="61" t="s">
        <v>263</v>
      </c>
      <c r="C155" s="62">
        <v>238693.38821</v>
      </c>
      <c r="D155" s="62">
        <f>SUM(D156:D159)</f>
        <v>8361.0126600000003</v>
      </c>
      <c r="E155" s="62">
        <v>0</v>
      </c>
      <c r="F155" s="62">
        <v>0</v>
      </c>
      <c r="G155" s="63">
        <f t="shared" si="88"/>
        <v>0</v>
      </c>
      <c r="H155" s="63"/>
      <c r="I155" s="63"/>
      <c r="J155" s="63"/>
      <c r="K155" s="63">
        <f t="shared" si="89"/>
        <v>0</v>
      </c>
      <c r="L155" s="43"/>
      <c r="M155" s="43"/>
      <c r="N155" s="43"/>
      <c r="O155" s="63">
        <f t="shared" si="100"/>
        <v>8655</v>
      </c>
      <c r="P155" s="43">
        <v>0</v>
      </c>
      <c r="Q155" s="43">
        <v>8655</v>
      </c>
      <c r="R155" s="43">
        <v>0</v>
      </c>
      <c r="S155" s="6">
        <f>SUM(T155,U155,V155)</f>
        <v>7892.6439399999999</v>
      </c>
      <c r="T155" s="5" t="s">
        <v>185</v>
      </c>
      <c r="U155" s="5">
        <v>7892.6439399999999</v>
      </c>
      <c r="V155" s="5" t="s">
        <v>185</v>
      </c>
      <c r="W155" s="63">
        <f>SUM(X155,Y155,Z155)</f>
        <v>7892.6439399999999</v>
      </c>
      <c r="X155" s="43" t="s">
        <v>185</v>
      </c>
      <c r="Y155" s="43">
        <v>7892.6439399999999</v>
      </c>
      <c r="Z155" s="43" t="s">
        <v>185</v>
      </c>
      <c r="AA155" s="12">
        <f t="shared" si="80"/>
        <v>0</v>
      </c>
      <c r="AB155" s="5">
        <f t="shared" si="81"/>
        <v>0</v>
      </c>
      <c r="AC155" s="6">
        <f t="shared" si="81"/>
        <v>0</v>
      </c>
      <c r="AD155" s="7">
        <f t="shared" si="81"/>
        <v>0</v>
      </c>
      <c r="AE155" s="63">
        <f t="shared" si="82"/>
        <v>0</v>
      </c>
      <c r="AF155" s="43"/>
      <c r="AG155" s="63"/>
      <c r="AH155" s="44"/>
      <c r="AI155" s="63"/>
      <c r="AJ155" s="63"/>
      <c r="AL155" s="13"/>
      <c r="AM155" s="13"/>
      <c r="AW155" s="46"/>
    </row>
    <row r="156" spans="1:49" ht="19.899999999999999" customHeight="1" x14ac:dyDescent="0.25">
      <c r="A156" s="40"/>
      <c r="B156" s="64" t="s">
        <v>32</v>
      </c>
      <c r="C156" s="5">
        <v>8361.0126600000003</v>
      </c>
      <c r="D156" s="5">
        <f>C156</f>
        <v>8361.0126600000003</v>
      </c>
      <c r="E156" s="5">
        <v>0</v>
      </c>
      <c r="F156" s="5">
        <v>0</v>
      </c>
      <c r="G156" s="6">
        <f>H156+I156+J156</f>
        <v>0</v>
      </c>
      <c r="H156" s="6"/>
      <c r="I156" s="6"/>
      <c r="J156" s="6"/>
      <c r="K156" s="6"/>
      <c r="L156" s="5"/>
      <c r="M156" s="5"/>
      <c r="N156" s="5"/>
      <c r="O156" s="6">
        <f t="shared" si="100"/>
        <v>8361.0126600000003</v>
      </c>
      <c r="P156" s="5">
        <v>0</v>
      </c>
      <c r="Q156" s="5">
        <v>8361.0126600000003</v>
      </c>
      <c r="R156" s="5">
        <v>0</v>
      </c>
      <c r="S156" s="6">
        <v>7600.9205999999995</v>
      </c>
      <c r="T156" s="5" t="s">
        <v>185</v>
      </c>
      <c r="U156" s="5">
        <v>7600.9205999999995</v>
      </c>
      <c r="V156" s="5" t="s">
        <v>185</v>
      </c>
      <c r="W156" s="6">
        <v>7600.9205999999995</v>
      </c>
      <c r="X156" s="5"/>
      <c r="Y156" s="5">
        <v>7600.9205999999995</v>
      </c>
      <c r="Z156" s="5"/>
      <c r="AA156" s="12">
        <f t="shared" si="80"/>
        <v>0</v>
      </c>
      <c r="AB156" s="5">
        <f t="shared" si="81"/>
        <v>0</v>
      </c>
      <c r="AC156" s="6">
        <f t="shared" si="81"/>
        <v>0</v>
      </c>
      <c r="AD156" s="7">
        <f t="shared" si="81"/>
        <v>0</v>
      </c>
      <c r="AE156" s="6">
        <f t="shared" si="82"/>
        <v>0</v>
      </c>
      <c r="AF156" s="5"/>
      <c r="AG156" s="6"/>
      <c r="AH156" s="7"/>
      <c r="AI156" s="6"/>
      <c r="AJ156" s="6"/>
      <c r="AL156" s="13"/>
      <c r="AM156" s="13"/>
      <c r="AW156" s="46"/>
    </row>
    <row r="157" spans="1:49" ht="19.899999999999999" customHeight="1" x14ac:dyDescent="0.25">
      <c r="A157" s="40"/>
      <c r="B157" s="64" t="s">
        <v>33</v>
      </c>
      <c r="C157" s="5">
        <v>221007</v>
      </c>
      <c r="D157" s="5"/>
      <c r="E157" s="5">
        <v>0</v>
      </c>
      <c r="F157" s="5">
        <v>0</v>
      </c>
      <c r="G157" s="6">
        <f t="shared" ref="G157" si="103">H157+I157+J157</f>
        <v>0</v>
      </c>
      <c r="H157" s="6"/>
      <c r="I157" s="6"/>
      <c r="J157" s="6"/>
      <c r="K157" s="6"/>
      <c r="L157" s="5"/>
      <c r="M157" s="5"/>
      <c r="N157" s="5"/>
      <c r="O157" s="6">
        <f t="shared" si="100"/>
        <v>0</v>
      </c>
      <c r="P157" s="5">
        <v>0</v>
      </c>
      <c r="Q157" s="5">
        <v>0</v>
      </c>
      <c r="R157" s="5">
        <v>0</v>
      </c>
      <c r="S157" s="6">
        <v>0</v>
      </c>
      <c r="T157" s="5" t="s">
        <v>185</v>
      </c>
      <c r="U157" s="5" t="s">
        <v>185</v>
      </c>
      <c r="V157" s="5" t="s">
        <v>185</v>
      </c>
      <c r="W157" s="6">
        <v>0</v>
      </c>
      <c r="X157" s="5"/>
      <c r="Y157" s="5"/>
      <c r="Z157" s="5"/>
      <c r="AA157" s="12">
        <f t="shared" si="80"/>
        <v>0</v>
      </c>
      <c r="AB157" s="5">
        <f t="shared" si="81"/>
        <v>0</v>
      </c>
      <c r="AC157" s="6">
        <f t="shared" si="81"/>
        <v>0</v>
      </c>
      <c r="AD157" s="7">
        <f t="shared" si="81"/>
        <v>0</v>
      </c>
      <c r="AE157" s="6">
        <f t="shared" si="82"/>
        <v>0</v>
      </c>
      <c r="AF157" s="5"/>
      <c r="AG157" s="6"/>
      <c r="AH157" s="7"/>
      <c r="AI157" s="6"/>
      <c r="AJ157" s="6"/>
      <c r="AL157" s="13"/>
      <c r="AM157" s="13"/>
      <c r="AW157" s="46"/>
    </row>
    <row r="158" spans="1:49" ht="19.899999999999999" customHeight="1" x14ac:dyDescent="0.25">
      <c r="A158" s="40"/>
      <c r="B158" s="64" t="s">
        <v>34</v>
      </c>
      <c r="C158" s="5">
        <v>0</v>
      </c>
      <c r="D158" s="5"/>
      <c r="E158" s="5">
        <v>0</v>
      </c>
      <c r="F158" s="5">
        <v>0</v>
      </c>
      <c r="G158" s="6">
        <f>H158+I158+J158</f>
        <v>0</v>
      </c>
      <c r="H158" s="6"/>
      <c r="I158" s="6"/>
      <c r="J158" s="6"/>
      <c r="K158" s="6"/>
      <c r="L158" s="5"/>
      <c r="M158" s="5"/>
      <c r="N158" s="5"/>
      <c r="O158" s="6">
        <f t="shared" si="100"/>
        <v>0</v>
      </c>
      <c r="P158" s="5">
        <v>0</v>
      </c>
      <c r="Q158" s="5">
        <v>0</v>
      </c>
      <c r="R158" s="5">
        <v>0</v>
      </c>
      <c r="S158" s="6">
        <v>0</v>
      </c>
      <c r="T158" s="5"/>
      <c r="U158" s="5"/>
      <c r="V158" s="5"/>
      <c r="W158" s="6">
        <v>0</v>
      </c>
      <c r="X158" s="5"/>
      <c r="Y158" s="5"/>
      <c r="Z158" s="5"/>
      <c r="AA158" s="12">
        <f t="shared" si="80"/>
        <v>0</v>
      </c>
      <c r="AB158" s="5">
        <f t="shared" si="81"/>
        <v>0</v>
      </c>
      <c r="AC158" s="6">
        <f t="shared" si="81"/>
        <v>0</v>
      </c>
      <c r="AD158" s="7">
        <f t="shared" si="81"/>
        <v>0</v>
      </c>
      <c r="AE158" s="6">
        <f t="shared" si="82"/>
        <v>0</v>
      </c>
      <c r="AF158" s="5"/>
      <c r="AG158" s="6"/>
      <c r="AH158" s="7"/>
      <c r="AI158" s="6"/>
      <c r="AJ158" s="6"/>
      <c r="AL158" s="13"/>
      <c r="AM158" s="13"/>
      <c r="AW158" s="46"/>
    </row>
    <row r="159" spans="1:49" ht="19.899999999999999" customHeight="1" x14ac:dyDescent="0.25">
      <c r="A159" s="40"/>
      <c r="B159" s="64" t="s">
        <v>35</v>
      </c>
      <c r="C159" s="5">
        <v>9325.3755500000007</v>
      </c>
      <c r="D159" s="5"/>
      <c r="E159" s="5">
        <v>0</v>
      </c>
      <c r="F159" s="5">
        <v>0</v>
      </c>
      <c r="G159" s="6">
        <f t="shared" ref="G159" si="104">H159+I159+J159</f>
        <v>0</v>
      </c>
      <c r="H159" s="6"/>
      <c r="I159" s="6"/>
      <c r="J159" s="6"/>
      <c r="K159" s="6"/>
      <c r="L159" s="5"/>
      <c r="M159" s="5"/>
      <c r="N159" s="5"/>
      <c r="O159" s="6">
        <f t="shared" si="100"/>
        <v>293.98733999999922</v>
      </c>
      <c r="P159" s="5">
        <v>0</v>
      </c>
      <c r="Q159" s="5">
        <v>293.98733999999922</v>
      </c>
      <c r="R159" s="5">
        <v>0</v>
      </c>
      <c r="S159" s="6">
        <f>SUM(T159:V159)</f>
        <v>291.72334000000046</v>
      </c>
      <c r="T159" s="5">
        <f>SUM(T155)-SUM(T156:T158)</f>
        <v>0</v>
      </c>
      <c r="U159" s="5">
        <f>SUM(U155)-SUM(U156:U158)</f>
        <v>291.72334000000046</v>
      </c>
      <c r="V159" s="5">
        <f>SUM(V155)-SUM(V156:V158)</f>
        <v>0</v>
      </c>
      <c r="W159" s="6">
        <f>SUM(X159:Z159)</f>
        <v>291.72334000000046</v>
      </c>
      <c r="X159" s="5">
        <f>SUM(X155)-SUM(X156:X158)</f>
        <v>0</v>
      </c>
      <c r="Y159" s="5">
        <f>SUM(Y155)-SUM(Y156:Y158)</f>
        <v>291.72334000000046</v>
      </c>
      <c r="Z159" s="5">
        <f>SUM(Z155)-SUM(Z156:Z158)</f>
        <v>0</v>
      </c>
      <c r="AA159" s="12">
        <f t="shared" si="80"/>
        <v>0</v>
      </c>
      <c r="AB159" s="5">
        <f t="shared" si="81"/>
        <v>0</v>
      </c>
      <c r="AC159" s="6">
        <f t="shared" si="81"/>
        <v>0</v>
      </c>
      <c r="AD159" s="7">
        <f t="shared" si="81"/>
        <v>0</v>
      </c>
      <c r="AE159" s="6">
        <f t="shared" si="82"/>
        <v>0</v>
      </c>
      <c r="AF159" s="5"/>
      <c r="AG159" s="6"/>
      <c r="AH159" s="7"/>
      <c r="AI159" s="6"/>
      <c r="AJ159" s="6"/>
      <c r="AL159" s="13"/>
      <c r="AM159" s="13"/>
      <c r="AW159" s="46"/>
    </row>
    <row r="160" spans="1:49" ht="58.5" customHeight="1" x14ac:dyDescent="0.25">
      <c r="A160" s="40">
        <v>29</v>
      </c>
      <c r="B160" s="61" t="s">
        <v>54</v>
      </c>
      <c r="C160" s="62">
        <v>25959.86908</v>
      </c>
      <c r="D160" s="62">
        <f>SUM(D161:D164)</f>
        <v>0</v>
      </c>
      <c r="E160" s="62">
        <v>0</v>
      </c>
      <c r="F160" s="62">
        <v>0</v>
      </c>
      <c r="G160" s="63">
        <f t="shared" si="88"/>
        <v>0</v>
      </c>
      <c r="H160" s="63"/>
      <c r="I160" s="63"/>
      <c r="J160" s="63"/>
      <c r="K160" s="63">
        <f t="shared" si="89"/>
        <v>0</v>
      </c>
      <c r="L160" s="43"/>
      <c r="M160" s="43"/>
      <c r="N160" s="43"/>
      <c r="O160" s="63">
        <f t="shared" si="100"/>
        <v>25960</v>
      </c>
      <c r="P160" s="43">
        <v>0</v>
      </c>
      <c r="Q160" s="43">
        <v>25960</v>
      </c>
      <c r="R160" s="43">
        <v>0</v>
      </c>
      <c r="S160" s="6">
        <f>SUM(T160,U160,V160)</f>
        <v>25397.115079999996</v>
      </c>
      <c r="T160" s="5" t="s">
        <v>185</v>
      </c>
      <c r="U160" s="5">
        <v>25397.115079999996</v>
      </c>
      <c r="V160" s="5" t="s">
        <v>185</v>
      </c>
      <c r="W160" s="63">
        <f>SUM(X160,Y160,Z160)</f>
        <v>25397.115079999996</v>
      </c>
      <c r="X160" s="43" t="s">
        <v>185</v>
      </c>
      <c r="Y160" s="43">
        <v>25397.115079999996</v>
      </c>
      <c r="Z160" s="43" t="s">
        <v>185</v>
      </c>
      <c r="AA160" s="12">
        <f t="shared" si="80"/>
        <v>0</v>
      </c>
      <c r="AB160" s="5">
        <f t="shared" si="81"/>
        <v>0</v>
      </c>
      <c r="AC160" s="6">
        <f t="shared" si="81"/>
        <v>0</v>
      </c>
      <c r="AD160" s="7">
        <f t="shared" si="81"/>
        <v>0</v>
      </c>
      <c r="AE160" s="63">
        <f t="shared" si="82"/>
        <v>0</v>
      </c>
      <c r="AF160" s="43"/>
      <c r="AG160" s="63"/>
      <c r="AH160" s="44"/>
      <c r="AI160" s="63"/>
      <c r="AJ160" s="63"/>
      <c r="AL160" s="13"/>
      <c r="AM160" s="13"/>
      <c r="AW160" s="46"/>
    </row>
    <row r="161" spans="1:49" ht="19.899999999999999" customHeight="1" x14ac:dyDescent="0.25">
      <c r="A161" s="40"/>
      <c r="B161" s="64" t="s">
        <v>32</v>
      </c>
      <c r="C161" s="5">
        <v>0</v>
      </c>
      <c r="D161" s="5">
        <f>C161</f>
        <v>0</v>
      </c>
      <c r="E161" s="5">
        <v>0</v>
      </c>
      <c r="F161" s="5">
        <v>0</v>
      </c>
      <c r="G161" s="6">
        <f>H161+I161+J161</f>
        <v>0</v>
      </c>
      <c r="H161" s="6"/>
      <c r="I161" s="6"/>
      <c r="J161" s="6"/>
      <c r="K161" s="6"/>
      <c r="L161" s="5"/>
      <c r="M161" s="5"/>
      <c r="N161" s="5"/>
      <c r="O161" s="6">
        <f t="shared" si="100"/>
        <v>0</v>
      </c>
      <c r="P161" s="5">
        <v>0</v>
      </c>
      <c r="Q161" s="5">
        <v>0</v>
      </c>
      <c r="R161" s="5">
        <v>0</v>
      </c>
      <c r="S161" s="6">
        <v>0</v>
      </c>
      <c r="T161" s="5" t="s">
        <v>185</v>
      </c>
      <c r="U161" s="5" t="s">
        <v>185</v>
      </c>
      <c r="V161" s="5" t="s">
        <v>185</v>
      </c>
      <c r="W161" s="6">
        <v>0</v>
      </c>
      <c r="X161" s="5" t="s">
        <v>185</v>
      </c>
      <c r="Y161" s="5" t="s">
        <v>185</v>
      </c>
      <c r="Z161" s="5" t="s">
        <v>185</v>
      </c>
      <c r="AA161" s="12">
        <f t="shared" si="80"/>
        <v>0</v>
      </c>
      <c r="AB161" s="5">
        <f t="shared" si="81"/>
        <v>0</v>
      </c>
      <c r="AC161" s="6">
        <f t="shared" si="81"/>
        <v>0</v>
      </c>
      <c r="AD161" s="7">
        <f t="shared" si="81"/>
        <v>0</v>
      </c>
      <c r="AE161" s="6">
        <f t="shared" si="82"/>
        <v>0</v>
      </c>
      <c r="AF161" s="5"/>
      <c r="AG161" s="6"/>
      <c r="AH161" s="7"/>
      <c r="AI161" s="6"/>
      <c r="AJ161" s="6"/>
      <c r="AL161" s="13"/>
      <c r="AM161" s="13"/>
      <c r="AW161" s="46"/>
    </row>
    <row r="162" spans="1:49" ht="19.899999999999999" customHeight="1" x14ac:dyDescent="0.25">
      <c r="A162" s="40"/>
      <c r="B162" s="64" t="s">
        <v>33</v>
      </c>
      <c r="C162" s="5">
        <v>25164.607690000001</v>
      </c>
      <c r="D162" s="5"/>
      <c r="E162" s="5">
        <v>0</v>
      </c>
      <c r="F162" s="5">
        <v>0</v>
      </c>
      <c r="G162" s="6">
        <f t="shared" ref="G162" si="105">H162+I162+J162</f>
        <v>0</v>
      </c>
      <c r="H162" s="6"/>
      <c r="I162" s="6"/>
      <c r="J162" s="6"/>
      <c r="K162" s="6"/>
      <c r="L162" s="5"/>
      <c r="M162" s="5"/>
      <c r="N162" s="5"/>
      <c r="O162" s="6">
        <f t="shared" si="100"/>
        <v>25164.607690000001</v>
      </c>
      <c r="P162" s="5">
        <v>0</v>
      </c>
      <c r="Q162" s="5">
        <v>25164.607690000001</v>
      </c>
      <c r="R162" s="5">
        <v>0</v>
      </c>
      <c r="S162" s="6">
        <v>25164.607689999997</v>
      </c>
      <c r="T162" s="5" t="s">
        <v>185</v>
      </c>
      <c r="U162" s="5">
        <v>25164.607689999997</v>
      </c>
      <c r="V162" s="5" t="s">
        <v>185</v>
      </c>
      <c r="W162" s="6">
        <v>25164.607689999997</v>
      </c>
      <c r="X162" s="5" t="s">
        <v>185</v>
      </c>
      <c r="Y162" s="5">
        <v>25164.607689999997</v>
      </c>
      <c r="Z162" s="5" t="s">
        <v>185</v>
      </c>
      <c r="AA162" s="12">
        <f t="shared" si="80"/>
        <v>0</v>
      </c>
      <c r="AB162" s="5">
        <f t="shared" si="81"/>
        <v>0</v>
      </c>
      <c r="AC162" s="6">
        <f t="shared" si="81"/>
        <v>0</v>
      </c>
      <c r="AD162" s="7">
        <f t="shared" si="81"/>
        <v>0</v>
      </c>
      <c r="AE162" s="6">
        <f t="shared" si="82"/>
        <v>0</v>
      </c>
      <c r="AF162" s="5"/>
      <c r="AG162" s="6"/>
      <c r="AH162" s="7"/>
      <c r="AI162" s="6"/>
      <c r="AJ162" s="6"/>
      <c r="AL162" s="13"/>
      <c r="AM162" s="13"/>
      <c r="AW162" s="46"/>
    </row>
    <row r="163" spans="1:49" ht="19.899999999999999" customHeight="1" x14ac:dyDescent="0.25">
      <c r="A163" s="40"/>
      <c r="B163" s="64" t="s">
        <v>34</v>
      </c>
      <c r="C163" s="5">
        <v>0</v>
      </c>
      <c r="D163" s="5"/>
      <c r="E163" s="5">
        <v>0</v>
      </c>
      <c r="F163" s="5">
        <v>0</v>
      </c>
      <c r="G163" s="6">
        <f>H163+I163+J163</f>
        <v>0</v>
      </c>
      <c r="H163" s="6"/>
      <c r="I163" s="6"/>
      <c r="J163" s="6"/>
      <c r="K163" s="6"/>
      <c r="L163" s="5"/>
      <c r="M163" s="5"/>
      <c r="N163" s="5"/>
      <c r="O163" s="6">
        <f t="shared" si="100"/>
        <v>0</v>
      </c>
      <c r="P163" s="5">
        <v>0</v>
      </c>
      <c r="Q163" s="5">
        <v>0</v>
      </c>
      <c r="R163" s="5">
        <v>0</v>
      </c>
      <c r="S163" s="6">
        <v>0</v>
      </c>
      <c r="T163" s="5" t="s">
        <v>185</v>
      </c>
      <c r="U163" s="5" t="s">
        <v>185</v>
      </c>
      <c r="V163" s="5" t="s">
        <v>185</v>
      </c>
      <c r="W163" s="6">
        <v>0</v>
      </c>
      <c r="X163" s="5" t="s">
        <v>185</v>
      </c>
      <c r="Y163" s="5" t="s">
        <v>185</v>
      </c>
      <c r="Z163" s="5" t="s">
        <v>185</v>
      </c>
      <c r="AA163" s="12">
        <f t="shared" si="80"/>
        <v>0</v>
      </c>
      <c r="AB163" s="5">
        <f t="shared" si="81"/>
        <v>0</v>
      </c>
      <c r="AC163" s="6">
        <f t="shared" si="81"/>
        <v>0</v>
      </c>
      <c r="AD163" s="7">
        <f t="shared" si="81"/>
        <v>0</v>
      </c>
      <c r="AE163" s="6">
        <f t="shared" si="82"/>
        <v>0</v>
      </c>
      <c r="AF163" s="5"/>
      <c r="AG163" s="6"/>
      <c r="AH163" s="7"/>
      <c r="AI163" s="6"/>
      <c r="AJ163" s="6"/>
      <c r="AL163" s="13"/>
      <c r="AM163" s="13"/>
      <c r="AW163" s="46"/>
    </row>
    <row r="164" spans="1:49" ht="19.899999999999999" customHeight="1" x14ac:dyDescent="0.25">
      <c r="A164" s="40"/>
      <c r="B164" s="64" t="s">
        <v>35</v>
      </c>
      <c r="C164" s="5">
        <v>795.26138999999989</v>
      </c>
      <c r="D164" s="5"/>
      <c r="E164" s="5">
        <v>0</v>
      </c>
      <c r="F164" s="5">
        <v>0</v>
      </c>
      <c r="G164" s="6">
        <f t="shared" ref="G164" si="106">H164+I164+J164</f>
        <v>0</v>
      </c>
      <c r="H164" s="6"/>
      <c r="I164" s="6"/>
      <c r="J164" s="6"/>
      <c r="K164" s="6"/>
      <c r="L164" s="5"/>
      <c r="M164" s="5"/>
      <c r="N164" s="5"/>
      <c r="O164" s="6">
        <f t="shared" si="100"/>
        <v>795.3923099999995</v>
      </c>
      <c r="P164" s="5">
        <v>0</v>
      </c>
      <c r="Q164" s="5">
        <v>795.3923099999995</v>
      </c>
      <c r="R164" s="5">
        <v>0</v>
      </c>
      <c r="S164" s="6">
        <f>SUM(T164:V164)</f>
        <v>232.50738999999885</v>
      </c>
      <c r="T164" s="5">
        <f>SUM(T160)-SUM(T161:T163)</f>
        <v>0</v>
      </c>
      <c r="U164" s="5">
        <f>SUM(U160)-SUM(U161:U163)</f>
        <v>232.50738999999885</v>
      </c>
      <c r="V164" s="5">
        <f>SUM(V160)-SUM(V161:V163)</f>
        <v>0</v>
      </c>
      <c r="W164" s="6">
        <f>SUM(X164:Z164)</f>
        <v>232.50738999999885</v>
      </c>
      <c r="X164" s="5">
        <f>SUM(X160)-SUM(X161:X163)</f>
        <v>0</v>
      </c>
      <c r="Y164" s="5">
        <f>SUM(Y160)-SUM(Y161:Y163)</f>
        <v>232.50738999999885</v>
      </c>
      <c r="Z164" s="5">
        <f>SUM(Z160)-SUM(Z161:Z163)</f>
        <v>0</v>
      </c>
      <c r="AA164" s="12">
        <f t="shared" si="80"/>
        <v>0</v>
      </c>
      <c r="AB164" s="5">
        <f t="shared" si="81"/>
        <v>0</v>
      </c>
      <c r="AC164" s="6">
        <f t="shared" si="81"/>
        <v>0</v>
      </c>
      <c r="AD164" s="7">
        <f t="shared" si="81"/>
        <v>0</v>
      </c>
      <c r="AE164" s="6">
        <f t="shared" si="82"/>
        <v>0</v>
      </c>
      <c r="AF164" s="5"/>
      <c r="AG164" s="6"/>
      <c r="AH164" s="7"/>
      <c r="AI164" s="6"/>
      <c r="AJ164" s="6"/>
      <c r="AL164" s="13"/>
      <c r="AM164" s="13"/>
      <c r="AW164" s="46">
        <f t="shared" si="92"/>
        <v>0</v>
      </c>
    </row>
    <row r="165" spans="1:49" s="72" customFormat="1" ht="57.6" customHeight="1" x14ac:dyDescent="0.25">
      <c r="A165" s="69"/>
      <c r="B165" s="59" t="s">
        <v>55</v>
      </c>
      <c r="C165" s="60">
        <f t="shared" ref="C165:AH165" si="107">C166</f>
        <v>1248761.3634299997</v>
      </c>
      <c r="D165" s="60">
        <f t="shared" si="107"/>
        <v>0</v>
      </c>
      <c r="E165" s="60">
        <f t="shared" si="107"/>
        <v>0</v>
      </c>
      <c r="F165" s="60">
        <f t="shared" si="107"/>
        <v>0</v>
      </c>
      <c r="G165" s="60">
        <f t="shared" si="107"/>
        <v>0</v>
      </c>
      <c r="H165" s="70">
        <f t="shared" si="107"/>
        <v>0</v>
      </c>
      <c r="I165" s="70">
        <f t="shared" si="107"/>
        <v>0</v>
      </c>
      <c r="J165" s="70">
        <f t="shared" si="107"/>
        <v>0</v>
      </c>
      <c r="K165" s="60">
        <f t="shared" si="107"/>
        <v>0</v>
      </c>
      <c r="L165" s="70">
        <f t="shared" si="107"/>
        <v>0</v>
      </c>
      <c r="M165" s="70">
        <f t="shared" si="107"/>
        <v>0</v>
      </c>
      <c r="N165" s="70">
        <f t="shared" si="107"/>
        <v>0</v>
      </c>
      <c r="O165" s="60">
        <f t="shared" si="107"/>
        <v>1045374.1</v>
      </c>
      <c r="P165" s="70">
        <f t="shared" si="107"/>
        <v>826036.5</v>
      </c>
      <c r="Q165" s="70">
        <f t="shared" si="107"/>
        <v>219337.60000000003</v>
      </c>
      <c r="R165" s="70">
        <f t="shared" si="107"/>
        <v>0</v>
      </c>
      <c r="S165" s="60">
        <f t="shared" si="107"/>
        <v>1017288.6875499999</v>
      </c>
      <c r="T165" s="70">
        <f t="shared" si="107"/>
        <v>822806.54777999991</v>
      </c>
      <c r="U165" s="70">
        <f t="shared" si="107"/>
        <v>194482.13977000001</v>
      </c>
      <c r="V165" s="70">
        <f t="shared" si="107"/>
        <v>0</v>
      </c>
      <c r="W165" s="60">
        <f t="shared" si="107"/>
        <v>1017288.68755</v>
      </c>
      <c r="X165" s="70">
        <f t="shared" si="107"/>
        <v>822806.54777999991</v>
      </c>
      <c r="Y165" s="70">
        <f t="shared" si="107"/>
        <v>194482.13977000007</v>
      </c>
      <c r="Z165" s="70">
        <f t="shared" si="107"/>
        <v>0</v>
      </c>
      <c r="AA165" s="60">
        <f t="shared" si="107"/>
        <v>0</v>
      </c>
      <c r="AB165" s="70">
        <f t="shared" si="107"/>
        <v>0</v>
      </c>
      <c r="AC165" s="60">
        <f t="shared" si="107"/>
        <v>0</v>
      </c>
      <c r="AD165" s="71">
        <f t="shared" si="107"/>
        <v>0</v>
      </c>
      <c r="AE165" s="60">
        <f t="shared" si="107"/>
        <v>0</v>
      </c>
      <c r="AF165" s="70">
        <f t="shared" si="107"/>
        <v>0</v>
      </c>
      <c r="AG165" s="60">
        <f t="shared" si="107"/>
        <v>0</v>
      </c>
      <c r="AH165" s="71">
        <f t="shared" si="107"/>
        <v>0</v>
      </c>
      <c r="AI165" s="60"/>
      <c r="AJ165" s="60"/>
      <c r="AW165" s="46">
        <f t="shared" si="92"/>
        <v>3229.9522200000938</v>
      </c>
    </row>
    <row r="166" spans="1:49" s="72" customFormat="1" ht="72.75" customHeight="1" x14ac:dyDescent="0.25">
      <c r="A166" s="69"/>
      <c r="B166" s="73" t="s">
        <v>56</v>
      </c>
      <c r="C166" s="60">
        <f>SUM(C167,C172,C177,C187,C192,C182)</f>
        <v>1248761.3634299997</v>
      </c>
      <c r="D166" s="60">
        <f t="shared" ref="D166:AH166" si="108">SUM(D167,D172,D177,D187,D192,D182)</f>
        <v>0</v>
      </c>
      <c r="E166" s="60">
        <f t="shared" si="108"/>
        <v>0</v>
      </c>
      <c r="F166" s="60">
        <f t="shared" si="108"/>
        <v>0</v>
      </c>
      <c r="G166" s="60">
        <f t="shared" si="108"/>
        <v>0</v>
      </c>
      <c r="H166" s="70">
        <f t="shared" si="108"/>
        <v>0</v>
      </c>
      <c r="I166" s="70">
        <f t="shared" si="108"/>
        <v>0</v>
      </c>
      <c r="J166" s="70">
        <f t="shared" si="108"/>
        <v>0</v>
      </c>
      <c r="K166" s="60">
        <f t="shared" si="108"/>
        <v>0</v>
      </c>
      <c r="L166" s="70">
        <f t="shared" si="108"/>
        <v>0</v>
      </c>
      <c r="M166" s="70">
        <f t="shared" si="108"/>
        <v>0</v>
      </c>
      <c r="N166" s="70">
        <f t="shared" si="108"/>
        <v>0</v>
      </c>
      <c r="O166" s="60">
        <f t="shared" si="108"/>
        <v>1045374.1</v>
      </c>
      <c r="P166" s="70">
        <f t="shared" si="108"/>
        <v>826036.5</v>
      </c>
      <c r="Q166" s="70">
        <f t="shared" si="108"/>
        <v>219337.60000000003</v>
      </c>
      <c r="R166" s="70">
        <f t="shared" si="108"/>
        <v>0</v>
      </c>
      <c r="S166" s="60">
        <f t="shared" si="108"/>
        <v>1017288.6875499999</v>
      </c>
      <c r="T166" s="70">
        <f t="shared" si="108"/>
        <v>822806.54777999991</v>
      </c>
      <c r="U166" s="70">
        <f t="shared" si="108"/>
        <v>194482.13977000001</v>
      </c>
      <c r="V166" s="70">
        <f t="shared" si="108"/>
        <v>0</v>
      </c>
      <c r="W166" s="60">
        <f t="shared" si="108"/>
        <v>1017288.68755</v>
      </c>
      <c r="X166" s="70">
        <f t="shared" si="108"/>
        <v>822806.54777999991</v>
      </c>
      <c r="Y166" s="70">
        <f t="shared" si="108"/>
        <v>194482.13977000007</v>
      </c>
      <c r="Z166" s="70">
        <f t="shared" si="108"/>
        <v>0</v>
      </c>
      <c r="AA166" s="60">
        <f t="shared" si="108"/>
        <v>0</v>
      </c>
      <c r="AB166" s="70">
        <f t="shared" si="108"/>
        <v>0</v>
      </c>
      <c r="AC166" s="60">
        <f t="shared" si="108"/>
        <v>0</v>
      </c>
      <c r="AD166" s="71">
        <f t="shared" si="108"/>
        <v>0</v>
      </c>
      <c r="AE166" s="60">
        <f t="shared" si="108"/>
        <v>0</v>
      </c>
      <c r="AF166" s="70">
        <f t="shared" si="108"/>
        <v>0</v>
      </c>
      <c r="AG166" s="60">
        <f t="shared" si="108"/>
        <v>0</v>
      </c>
      <c r="AH166" s="71">
        <f t="shared" si="108"/>
        <v>0</v>
      </c>
      <c r="AI166" s="60"/>
      <c r="AJ166" s="60"/>
      <c r="AW166" s="46">
        <f t="shared" si="92"/>
        <v>3229.9522200000938</v>
      </c>
    </row>
    <row r="167" spans="1:49" ht="114" customHeight="1" x14ac:dyDescent="0.25">
      <c r="A167" s="40">
        <v>30</v>
      </c>
      <c r="B167" s="61" t="s">
        <v>57</v>
      </c>
      <c r="C167" s="62">
        <v>148916.33719999998</v>
      </c>
      <c r="D167" s="62">
        <f>SUM(D168:D171)</f>
        <v>0</v>
      </c>
      <c r="E167" s="62">
        <v>0</v>
      </c>
      <c r="F167" s="62">
        <v>0</v>
      </c>
      <c r="G167" s="63"/>
      <c r="H167" s="43"/>
      <c r="I167" s="43"/>
      <c r="J167" s="43"/>
      <c r="K167" s="63"/>
      <c r="L167" s="43"/>
      <c r="M167" s="43"/>
      <c r="N167" s="43"/>
      <c r="O167" s="63">
        <f t="shared" ref="O167:O196" si="109">P167+Q167+R167</f>
        <v>130789.20000000001</v>
      </c>
      <c r="P167" s="43">
        <v>77808.5</v>
      </c>
      <c r="Q167" s="43">
        <v>52980.700000000004</v>
      </c>
      <c r="R167" s="43">
        <v>0</v>
      </c>
      <c r="S167" s="6">
        <f>SUM(T167,U167,V167)</f>
        <v>117905.30708</v>
      </c>
      <c r="T167" s="5">
        <v>77808.46074000001</v>
      </c>
      <c r="U167" s="5">
        <v>40096.846339999996</v>
      </c>
      <c r="V167" s="5" t="s">
        <v>185</v>
      </c>
      <c r="W167" s="63">
        <f>SUM(X167,Y167,Z167)</f>
        <v>117905.30708000003</v>
      </c>
      <c r="X167" s="43">
        <v>77808.46074000001</v>
      </c>
      <c r="Y167" s="43">
        <v>40096.846340000011</v>
      </c>
      <c r="Z167" s="43" t="s">
        <v>185</v>
      </c>
      <c r="AA167" s="12">
        <f t="shared" ref="AA167:AA196" si="110">SUM(AB167:AD167)</f>
        <v>0</v>
      </c>
      <c r="AB167" s="5">
        <f t="shared" ref="AB167:AD196" si="111">SUM(X167,H167)-SUM(L167)-SUM(T167,-AF167)</f>
        <v>0</v>
      </c>
      <c r="AC167" s="6">
        <f t="shared" si="111"/>
        <v>0</v>
      </c>
      <c r="AD167" s="7">
        <f t="shared" si="111"/>
        <v>0</v>
      </c>
      <c r="AE167" s="63">
        <f t="shared" ref="AE167:AE196" si="112">AF167+AG167+AH167</f>
        <v>0</v>
      </c>
      <c r="AF167" s="43"/>
      <c r="AG167" s="63"/>
      <c r="AH167" s="44"/>
      <c r="AI167" s="63"/>
      <c r="AJ167" s="63"/>
      <c r="AL167" s="13"/>
      <c r="AM167" s="13"/>
      <c r="AW167" s="46">
        <f t="shared" si="92"/>
        <v>3.9259999990463257E-2</v>
      </c>
    </row>
    <row r="168" spans="1:49" ht="19.899999999999999" customHeight="1" x14ac:dyDescent="0.25">
      <c r="A168" s="40"/>
      <c r="B168" s="64" t="s">
        <v>32</v>
      </c>
      <c r="C168" s="5">
        <v>0</v>
      </c>
      <c r="D168" s="5">
        <f>C168</f>
        <v>0</v>
      </c>
      <c r="E168" s="5">
        <v>0</v>
      </c>
      <c r="F168" s="5">
        <v>0</v>
      </c>
      <c r="G168" s="6">
        <f>H168+I168+J168</f>
        <v>0</v>
      </c>
      <c r="H168" s="6"/>
      <c r="I168" s="6"/>
      <c r="J168" s="6"/>
      <c r="K168" s="6"/>
      <c r="L168" s="5"/>
      <c r="M168" s="5"/>
      <c r="N168" s="5"/>
      <c r="O168" s="6">
        <f t="shared" si="109"/>
        <v>0</v>
      </c>
      <c r="P168" s="5">
        <v>0</v>
      </c>
      <c r="Q168" s="5">
        <v>0</v>
      </c>
      <c r="R168" s="5">
        <v>0</v>
      </c>
      <c r="S168" s="6">
        <v>0</v>
      </c>
      <c r="T168" s="5"/>
      <c r="U168" s="5"/>
      <c r="V168" s="5"/>
      <c r="W168" s="6">
        <v>0</v>
      </c>
      <c r="X168" s="5"/>
      <c r="Y168" s="5"/>
      <c r="Z168" s="5"/>
      <c r="AA168" s="12">
        <f t="shared" si="110"/>
        <v>0</v>
      </c>
      <c r="AB168" s="5">
        <f t="shared" si="111"/>
        <v>0</v>
      </c>
      <c r="AC168" s="6">
        <f t="shared" si="111"/>
        <v>0</v>
      </c>
      <c r="AD168" s="7">
        <f t="shared" si="111"/>
        <v>0</v>
      </c>
      <c r="AE168" s="6">
        <f t="shared" si="112"/>
        <v>0</v>
      </c>
      <c r="AF168" s="5"/>
      <c r="AG168" s="6"/>
      <c r="AH168" s="7"/>
      <c r="AI168" s="6"/>
      <c r="AJ168" s="6"/>
      <c r="AL168" s="13"/>
      <c r="AM168" s="13"/>
      <c r="AW168" s="46">
        <f t="shared" si="92"/>
        <v>0</v>
      </c>
    </row>
    <row r="169" spans="1:49" ht="19.899999999999999" customHeight="1" x14ac:dyDescent="0.25">
      <c r="A169" s="40"/>
      <c r="B169" s="64" t="s">
        <v>33</v>
      </c>
      <c r="C169" s="5">
        <v>141724.6072</v>
      </c>
      <c r="D169" s="5"/>
      <c r="E169" s="5">
        <v>0</v>
      </c>
      <c r="F169" s="5">
        <v>0</v>
      </c>
      <c r="G169" s="6">
        <f t="shared" ref="G169" si="113">H169+I169+J169</f>
        <v>0</v>
      </c>
      <c r="H169" s="6"/>
      <c r="I169" s="6"/>
      <c r="J169" s="6"/>
      <c r="K169" s="6"/>
      <c r="L169" s="5"/>
      <c r="M169" s="5"/>
      <c r="N169" s="5"/>
      <c r="O169" s="6">
        <f t="shared" si="109"/>
        <v>124628.45619</v>
      </c>
      <c r="P169" s="5">
        <v>77808.460739999995</v>
      </c>
      <c r="Q169" s="5">
        <v>46819.995450000002</v>
      </c>
      <c r="R169" s="5">
        <v>0</v>
      </c>
      <c r="S169" s="6">
        <v>111744.41160000001</v>
      </c>
      <c r="T169" s="5">
        <v>77808.46074000001</v>
      </c>
      <c r="U169" s="5">
        <v>33935.950859999997</v>
      </c>
      <c r="V169" s="5" t="s">
        <v>185</v>
      </c>
      <c r="W169" s="6">
        <v>111744.41159999999</v>
      </c>
      <c r="X169" s="5">
        <v>77808.46074000001</v>
      </c>
      <c r="Y169" s="5">
        <v>33935.950859999997</v>
      </c>
      <c r="Z169" s="5" t="s">
        <v>185</v>
      </c>
      <c r="AA169" s="12">
        <f t="shared" si="110"/>
        <v>0</v>
      </c>
      <c r="AB169" s="5">
        <f t="shared" si="111"/>
        <v>0</v>
      </c>
      <c r="AC169" s="6">
        <f t="shared" si="111"/>
        <v>0</v>
      </c>
      <c r="AD169" s="7">
        <f t="shared" si="111"/>
        <v>0</v>
      </c>
      <c r="AE169" s="6">
        <f t="shared" si="112"/>
        <v>0</v>
      </c>
      <c r="AF169" s="5"/>
      <c r="AG169" s="6"/>
      <c r="AH169" s="7"/>
      <c r="AI169" s="6"/>
      <c r="AJ169" s="6"/>
      <c r="AL169" s="13"/>
      <c r="AM169" s="13"/>
      <c r="AW169" s="46">
        <f t="shared" si="92"/>
        <v>0</v>
      </c>
    </row>
    <row r="170" spans="1:49" ht="19.899999999999999" customHeight="1" x14ac:dyDescent="0.25">
      <c r="A170" s="40"/>
      <c r="B170" s="64" t="s">
        <v>34</v>
      </c>
      <c r="C170" s="5">
        <v>0</v>
      </c>
      <c r="D170" s="5"/>
      <c r="E170" s="5">
        <v>0</v>
      </c>
      <c r="F170" s="5">
        <v>0</v>
      </c>
      <c r="G170" s="6">
        <f>H170+I170+J170</f>
        <v>0</v>
      </c>
      <c r="H170" s="6"/>
      <c r="I170" s="6"/>
      <c r="J170" s="6"/>
      <c r="K170" s="6"/>
      <c r="L170" s="5"/>
      <c r="M170" s="5"/>
      <c r="N170" s="5"/>
      <c r="O170" s="6">
        <f t="shared" si="109"/>
        <v>0</v>
      </c>
      <c r="P170" s="5">
        <v>0</v>
      </c>
      <c r="Q170" s="5">
        <v>0</v>
      </c>
      <c r="R170" s="5">
        <v>0</v>
      </c>
      <c r="S170" s="6">
        <v>0</v>
      </c>
      <c r="T170" s="5"/>
      <c r="U170" s="5"/>
      <c r="V170" s="5"/>
      <c r="W170" s="6">
        <v>0</v>
      </c>
      <c r="X170" s="5"/>
      <c r="Y170" s="5"/>
      <c r="Z170" s="5"/>
      <c r="AA170" s="12">
        <f t="shared" si="110"/>
        <v>0</v>
      </c>
      <c r="AB170" s="5">
        <f t="shared" si="111"/>
        <v>0</v>
      </c>
      <c r="AC170" s="6">
        <f t="shared" si="111"/>
        <v>0</v>
      </c>
      <c r="AD170" s="7">
        <f t="shared" si="111"/>
        <v>0</v>
      </c>
      <c r="AE170" s="6">
        <f t="shared" si="112"/>
        <v>0</v>
      </c>
      <c r="AF170" s="5"/>
      <c r="AG170" s="6"/>
      <c r="AH170" s="7"/>
      <c r="AI170" s="6"/>
      <c r="AJ170" s="6"/>
      <c r="AL170" s="13"/>
      <c r="AM170" s="13"/>
      <c r="AW170" s="46">
        <f t="shared" si="92"/>
        <v>0</v>
      </c>
    </row>
    <row r="171" spans="1:49" ht="19.899999999999999" customHeight="1" x14ac:dyDescent="0.25">
      <c r="A171" s="40"/>
      <c r="B171" s="64" t="s">
        <v>35</v>
      </c>
      <c r="C171" s="5">
        <v>7191.7300000000014</v>
      </c>
      <c r="D171" s="5"/>
      <c r="E171" s="5">
        <v>0</v>
      </c>
      <c r="F171" s="5">
        <v>0</v>
      </c>
      <c r="G171" s="6">
        <f t="shared" ref="G171" si="114">H171+I171+J171</f>
        <v>0</v>
      </c>
      <c r="H171" s="6"/>
      <c r="I171" s="6"/>
      <c r="J171" s="6"/>
      <c r="K171" s="6"/>
      <c r="L171" s="5"/>
      <c r="M171" s="5"/>
      <c r="N171" s="5"/>
      <c r="O171" s="6">
        <f t="shared" si="109"/>
        <v>6160.7438099999999</v>
      </c>
      <c r="P171" s="5">
        <v>3.9260000005015172E-2</v>
      </c>
      <c r="Q171" s="5">
        <v>6160.7045499999949</v>
      </c>
      <c r="R171" s="5">
        <v>0</v>
      </c>
      <c r="S171" s="6">
        <f>SUM(T171:V171)</f>
        <v>6160.8954799999992</v>
      </c>
      <c r="T171" s="5">
        <f>SUM(T167)-SUM(T168:T170)</f>
        <v>0</v>
      </c>
      <c r="U171" s="5">
        <f>SUM(U167)-SUM(U168:U170)</f>
        <v>6160.8954799999992</v>
      </c>
      <c r="V171" s="5">
        <f>SUM(V167)-SUM(V168:V170)</f>
        <v>0</v>
      </c>
      <c r="W171" s="6">
        <f>SUM(X171:Z171)</f>
        <v>6160.8954800000138</v>
      </c>
      <c r="X171" s="5">
        <f>SUM(X167)-SUM(X168:X170)</f>
        <v>0</v>
      </c>
      <c r="Y171" s="5">
        <f>SUM(Y167)-SUM(Y168:Y170)</f>
        <v>6160.8954800000138</v>
      </c>
      <c r="Z171" s="5">
        <f>SUM(Z167)-SUM(Z168:Z170)</f>
        <v>0</v>
      </c>
      <c r="AA171" s="12">
        <f t="shared" si="110"/>
        <v>1.4551915228366852E-11</v>
      </c>
      <c r="AB171" s="5">
        <f t="shared" si="111"/>
        <v>0</v>
      </c>
      <c r="AC171" s="6">
        <f t="shared" si="111"/>
        <v>1.4551915228366852E-11</v>
      </c>
      <c r="AD171" s="7">
        <f t="shared" si="111"/>
        <v>0</v>
      </c>
      <c r="AE171" s="6">
        <f t="shared" si="112"/>
        <v>0</v>
      </c>
      <c r="AF171" s="5"/>
      <c r="AG171" s="6"/>
      <c r="AH171" s="7"/>
      <c r="AI171" s="6"/>
      <c r="AJ171" s="6"/>
      <c r="AL171" s="13"/>
      <c r="AM171" s="13"/>
      <c r="AW171" s="46">
        <f t="shared" si="92"/>
        <v>3.9260000005015172E-2</v>
      </c>
    </row>
    <row r="172" spans="1:49" ht="100.5" customHeight="1" x14ac:dyDescent="0.25">
      <c r="A172" s="40">
        <v>31</v>
      </c>
      <c r="B172" s="61" t="s">
        <v>58</v>
      </c>
      <c r="C172" s="62">
        <v>20724.190450000002</v>
      </c>
      <c r="D172" s="62">
        <f>SUM(D173:D176)</f>
        <v>0</v>
      </c>
      <c r="E172" s="62">
        <v>0</v>
      </c>
      <c r="F172" s="62">
        <v>0</v>
      </c>
      <c r="G172" s="63"/>
      <c r="H172" s="43"/>
      <c r="I172" s="43"/>
      <c r="J172" s="43"/>
      <c r="K172" s="63"/>
      <c r="L172" s="43"/>
      <c r="M172" s="43"/>
      <c r="N172" s="43"/>
      <c r="O172" s="63">
        <f t="shared" si="109"/>
        <v>21032.2</v>
      </c>
      <c r="P172" s="43">
        <v>17857.900000000001</v>
      </c>
      <c r="Q172" s="43">
        <v>3174.2999999999997</v>
      </c>
      <c r="R172" s="43">
        <v>0</v>
      </c>
      <c r="S172" s="6">
        <f>SUM(T172,U172,V172)</f>
        <v>20724.190450000002</v>
      </c>
      <c r="T172" s="5">
        <v>17657.406170000002</v>
      </c>
      <c r="U172" s="5">
        <v>3066.7842799999999</v>
      </c>
      <c r="V172" s="5" t="s">
        <v>185</v>
      </c>
      <c r="W172" s="63">
        <f>SUM(X172,Y172,Z172)</f>
        <v>20724.190449999998</v>
      </c>
      <c r="X172" s="43">
        <v>17657.406169999998</v>
      </c>
      <c r="Y172" s="43">
        <v>3066.7842800000003</v>
      </c>
      <c r="Z172" s="43" t="s">
        <v>185</v>
      </c>
      <c r="AA172" s="12">
        <f t="shared" si="110"/>
        <v>0</v>
      </c>
      <c r="AB172" s="5">
        <f t="shared" si="111"/>
        <v>0</v>
      </c>
      <c r="AC172" s="6">
        <f t="shared" si="111"/>
        <v>0</v>
      </c>
      <c r="AD172" s="7">
        <f t="shared" si="111"/>
        <v>0</v>
      </c>
      <c r="AE172" s="63">
        <f t="shared" si="112"/>
        <v>0</v>
      </c>
      <c r="AF172" s="43"/>
      <c r="AG172" s="63"/>
      <c r="AH172" s="44"/>
      <c r="AI172" s="63">
        <v>6.59</v>
      </c>
      <c r="AJ172" s="63">
        <v>6.5913000000000004</v>
      </c>
      <c r="AL172" s="13"/>
      <c r="AM172" s="13"/>
      <c r="AW172" s="46">
        <f t="shared" si="92"/>
        <v>200.49382999999943</v>
      </c>
    </row>
    <row r="173" spans="1:49" ht="19.899999999999999" customHeight="1" x14ac:dyDescent="0.25">
      <c r="A173" s="40"/>
      <c r="B173" s="64" t="s">
        <v>32</v>
      </c>
      <c r="C173" s="5">
        <v>0</v>
      </c>
      <c r="D173" s="5">
        <f>C173</f>
        <v>0</v>
      </c>
      <c r="E173" s="5">
        <v>0</v>
      </c>
      <c r="F173" s="5">
        <v>0</v>
      </c>
      <c r="G173" s="6">
        <f>H173+I173+J173</f>
        <v>0</v>
      </c>
      <c r="H173" s="6"/>
      <c r="I173" s="6"/>
      <c r="J173" s="6"/>
      <c r="K173" s="6"/>
      <c r="L173" s="5"/>
      <c r="M173" s="5"/>
      <c r="N173" s="5"/>
      <c r="O173" s="6">
        <f t="shared" si="109"/>
        <v>0</v>
      </c>
      <c r="P173" s="5">
        <v>0</v>
      </c>
      <c r="Q173" s="5">
        <v>0</v>
      </c>
      <c r="R173" s="5">
        <v>0</v>
      </c>
      <c r="S173" s="6">
        <v>0</v>
      </c>
      <c r="T173" s="5"/>
      <c r="U173" s="5"/>
      <c r="V173" s="5"/>
      <c r="W173" s="6">
        <v>0</v>
      </c>
      <c r="X173" s="5"/>
      <c r="Y173" s="5"/>
      <c r="Z173" s="5"/>
      <c r="AA173" s="12">
        <f t="shared" si="110"/>
        <v>0</v>
      </c>
      <c r="AB173" s="5">
        <f t="shared" si="111"/>
        <v>0</v>
      </c>
      <c r="AC173" s="6">
        <f t="shared" si="111"/>
        <v>0</v>
      </c>
      <c r="AD173" s="7">
        <f t="shared" si="111"/>
        <v>0</v>
      </c>
      <c r="AE173" s="6">
        <f t="shared" si="112"/>
        <v>0</v>
      </c>
      <c r="AF173" s="5"/>
      <c r="AG173" s="6"/>
      <c r="AH173" s="7"/>
      <c r="AI173" s="6"/>
      <c r="AJ173" s="6"/>
      <c r="AL173" s="13"/>
      <c r="AM173" s="13"/>
      <c r="AW173" s="46">
        <f t="shared" si="92"/>
        <v>0</v>
      </c>
    </row>
    <row r="174" spans="1:49" ht="19.899999999999999" customHeight="1" x14ac:dyDescent="0.25">
      <c r="A174" s="40"/>
      <c r="B174" s="64" t="s">
        <v>33</v>
      </c>
      <c r="C174" s="5">
        <v>20140.560369999999</v>
      </c>
      <c r="D174" s="5"/>
      <c r="E174" s="5">
        <v>0</v>
      </c>
      <c r="F174" s="5">
        <v>0</v>
      </c>
      <c r="G174" s="6">
        <f t="shared" ref="G174" si="115">H174+I174+J174</f>
        <v>0</v>
      </c>
      <c r="H174" s="6"/>
      <c r="I174" s="6"/>
      <c r="J174" s="6"/>
      <c r="K174" s="6"/>
      <c r="L174" s="5"/>
      <c r="M174" s="5"/>
      <c r="N174" s="5"/>
      <c r="O174" s="6">
        <f t="shared" si="109"/>
        <v>20140.560369999999</v>
      </c>
      <c r="P174" s="5">
        <v>17657.407169999999</v>
      </c>
      <c r="Q174" s="5">
        <v>2483.1532000000007</v>
      </c>
      <c r="R174" s="5">
        <v>0</v>
      </c>
      <c r="S174" s="6">
        <v>20140.560369999999</v>
      </c>
      <c r="T174" s="5">
        <v>17657.406170000002</v>
      </c>
      <c r="U174" s="5">
        <v>2483.1541999999999</v>
      </c>
      <c r="V174" s="5" t="s">
        <v>185</v>
      </c>
      <c r="W174" s="6">
        <v>20140.560370000003</v>
      </c>
      <c r="X174" s="5">
        <v>17657.406169999998</v>
      </c>
      <c r="Y174" s="5">
        <v>2483.1542000000004</v>
      </c>
      <c r="Z174" s="5" t="s">
        <v>185</v>
      </c>
      <c r="AA174" s="12">
        <f t="shared" si="110"/>
        <v>0</v>
      </c>
      <c r="AB174" s="5">
        <f t="shared" si="111"/>
        <v>0</v>
      </c>
      <c r="AC174" s="6">
        <f t="shared" si="111"/>
        <v>0</v>
      </c>
      <c r="AD174" s="7">
        <f t="shared" si="111"/>
        <v>0</v>
      </c>
      <c r="AE174" s="6">
        <f t="shared" si="112"/>
        <v>0</v>
      </c>
      <c r="AF174" s="5"/>
      <c r="AG174" s="6"/>
      <c r="AH174" s="7"/>
      <c r="AI174" s="6"/>
      <c r="AJ174" s="6"/>
      <c r="AL174" s="13"/>
      <c r="AM174" s="13"/>
      <c r="AW174" s="46">
        <f t="shared" si="92"/>
        <v>9.9999999656574801E-4</v>
      </c>
    </row>
    <row r="175" spans="1:49" ht="19.899999999999999" customHeight="1" x14ac:dyDescent="0.25">
      <c r="A175" s="40"/>
      <c r="B175" s="64" t="s">
        <v>34</v>
      </c>
      <c r="C175" s="5">
        <v>0</v>
      </c>
      <c r="D175" s="5"/>
      <c r="E175" s="5">
        <v>0</v>
      </c>
      <c r="F175" s="5">
        <v>0</v>
      </c>
      <c r="G175" s="6">
        <f>H175+I175+J175</f>
        <v>0</v>
      </c>
      <c r="H175" s="6"/>
      <c r="I175" s="6"/>
      <c r="J175" s="6"/>
      <c r="K175" s="6"/>
      <c r="L175" s="5"/>
      <c r="M175" s="5"/>
      <c r="N175" s="5"/>
      <c r="O175" s="6">
        <f t="shared" si="109"/>
        <v>0</v>
      </c>
      <c r="P175" s="5">
        <v>0</v>
      </c>
      <c r="Q175" s="5">
        <v>0</v>
      </c>
      <c r="R175" s="5">
        <v>0</v>
      </c>
      <c r="S175" s="6">
        <v>0</v>
      </c>
      <c r="T175" s="5"/>
      <c r="U175" s="5"/>
      <c r="V175" s="5"/>
      <c r="W175" s="6">
        <v>0</v>
      </c>
      <c r="X175" s="5"/>
      <c r="Y175" s="5"/>
      <c r="Z175" s="5"/>
      <c r="AA175" s="12">
        <f t="shared" si="110"/>
        <v>0</v>
      </c>
      <c r="AB175" s="5">
        <f t="shared" si="111"/>
        <v>0</v>
      </c>
      <c r="AC175" s="6">
        <f t="shared" si="111"/>
        <v>0</v>
      </c>
      <c r="AD175" s="7">
        <f t="shared" si="111"/>
        <v>0</v>
      </c>
      <c r="AE175" s="6">
        <f t="shared" si="112"/>
        <v>0</v>
      </c>
      <c r="AF175" s="5"/>
      <c r="AG175" s="6"/>
      <c r="AH175" s="7"/>
      <c r="AI175" s="6"/>
      <c r="AJ175" s="6"/>
      <c r="AL175" s="13"/>
      <c r="AM175" s="13"/>
      <c r="AW175" s="46">
        <f t="shared" si="92"/>
        <v>0</v>
      </c>
    </row>
    <row r="176" spans="1:49" ht="19.899999999999999" customHeight="1" x14ac:dyDescent="0.25">
      <c r="A176" s="40"/>
      <c r="B176" s="64" t="s">
        <v>35</v>
      </c>
      <c r="C176" s="5">
        <v>583.63007999999991</v>
      </c>
      <c r="D176" s="5"/>
      <c r="E176" s="5">
        <v>0</v>
      </c>
      <c r="F176" s="5">
        <v>0</v>
      </c>
      <c r="G176" s="6">
        <f t="shared" ref="G176" si="116">H176+I176+J176</f>
        <v>0</v>
      </c>
      <c r="H176" s="6"/>
      <c r="I176" s="6"/>
      <c r="J176" s="6"/>
      <c r="K176" s="6"/>
      <c r="L176" s="5"/>
      <c r="M176" s="5"/>
      <c r="N176" s="5"/>
      <c r="O176" s="6">
        <f t="shared" si="109"/>
        <v>891.63963000000194</v>
      </c>
      <c r="P176" s="5">
        <v>200.49283000000287</v>
      </c>
      <c r="Q176" s="5">
        <v>691.14679999999908</v>
      </c>
      <c r="R176" s="5">
        <v>0</v>
      </c>
      <c r="S176" s="6">
        <f>SUM(T176:V176)</f>
        <v>583.63007999999991</v>
      </c>
      <c r="T176" s="5">
        <f>SUM(T172)-SUM(T173:T175)</f>
        <v>0</v>
      </c>
      <c r="U176" s="5">
        <f>SUM(U172)-SUM(U173:U175)</f>
        <v>583.63007999999991</v>
      </c>
      <c r="V176" s="5">
        <f>SUM(V172)-SUM(V173:V175)</f>
        <v>0</v>
      </c>
      <c r="W176" s="6">
        <f>SUM(X176:Z176)</f>
        <v>583.63007999999991</v>
      </c>
      <c r="X176" s="5">
        <f>SUM(X172)-SUM(X173:X175)</f>
        <v>0</v>
      </c>
      <c r="Y176" s="5">
        <f>SUM(Y172)-SUM(Y173:Y175)</f>
        <v>583.63007999999991</v>
      </c>
      <c r="Z176" s="5">
        <f>SUM(Z172)-SUM(Z173:Z175)</f>
        <v>0</v>
      </c>
      <c r="AA176" s="12">
        <f t="shared" si="110"/>
        <v>0</v>
      </c>
      <c r="AB176" s="5">
        <f t="shared" si="111"/>
        <v>0</v>
      </c>
      <c r="AC176" s="6">
        <f t="shared" si="111"/>
        <v>0</v>
      </c>
      <c r="AD176" s="7">
        <f t="shared" si="111"/>
        <v>0</v>
      </c>
      <c r="AE176" s="6">
        <f t="shared" si="112"/>
        <v>0</v>
      </c>
      <c r="AF176" s="5"/>
      <c r="AG176" s="6"/>
      <c r="AH176" s="7"/>
      <c r="AI176" s="6"/>
      <c r="AJ176" s="6"/>
      <c r="AL176" s="13"/>
      <c r="AM176" s="13"/>
      <c r="AW176" s="46">
        <f t="shared" si="92"/>
        <v>200.49283000000287</v>
      </c>
    </row>
    <row r="177" spans="1:49" ht="116.25" customHeight="1" x14ac:dyDescent="0.25">
      <c r="A177" s="40">
        <v>32</v>
      </c>
      <c r="B177" s="61" t="s">
        <v>59</v>
      </c>
      <c r="C177" s="62">
        <v>606359.89299999992</v>
      </c>
      <c r="D177" s="62">
        <f>SUM(D178:D181)</f>
        <v>0</v>
      </c>
      <c r="E177" s="62">
        <v>0</v>
      </c>
      <c r="F177" s="62">
        <v>0</v>
      </c>
      <c r="G177" s="63"/>
      <c r="H177" s="43"/>
      <c r="I177" s="43"/>
      <c r="J177" s="43"/>
      <c r="K177" s="63"/>
      <c r="L177" s="43"/>
      <c r="M177" s="43"/>
      <c r="N177" s="43"/>
      <c r="O177" s="63">
        <f t="shared" si="109"/>
        <v>484097.10000000003</v>
      </c>
      <c r="P177" s="43">
        <v>402999.4</v>
      </c>
      <c r="Q177" s="43">
        <v>81097.7</v>
      </c>
      <c r="R177" s="43">
        <v>0</v>
      </c>
      <c r="S177" s="6">
        <f>SUM(T177,U177,V177)</f>
        <v>476804.42954999994</v>
      </c>
      <c r="T177" s="5">
        <v>402999.37360999995</v>
      </c>
      <c r="U177" s="5">
        <v>73805.055939999991</v>
      </c>
      <c r="V177" s="5" t="s">
        <v>185</v>
      </c>
      <c r="W177" s="63">
        <f>SUM(X177,Y177,Z177)</f>
        <v>476804.42955</v>
      </c>
      <c r="X177" s="43">
        <v>402999.37360999995</v>
      </c>
      <c r="Y177" s="43">
        <v>73805.05594000002</v>
      </c>
      <c r="Z177" s="43" t="s">
        <v>185</v>
      </c>
      <c r="AA177" s="12">
        <f t="shared" si="110"/>
        <v>0</v>
      </c>
      <c r="AB177" s="5">
        <f t="shared" si="111"/>
        <v>0</v>
      </c>
      <c r="AC177" s="6">
        <f t="shared" si="111"/>
        <v>0</v>
      </c>
      <c r="AD177" s="7">
        <f t="shared" si="111"/>
        <v>0</v>
      </c>
      <c r="AE177" s="63">
        <f t="shared" si="112"/>
        <v>0</v>
      </c>
      <c r="AF177" s="43"/>
      <c r="AG177" s="63"/>
      <c r="AH177" s="44"/>
      <c r="AI177" s="63"/>
      <c r="AJ177" s="63"/>
      <c r="AL177" s="13"/>
      <c r="AM177" s="13"/>
      <c r="AW177" s="46">
        <f t="shared" si="92"/>
        <v>2.6390000071842223E-2</v>
      </c>
    </row>
    <row r="178" spans="1:49" ht="19.899999999999999" customHeight="1" x14ac:dyDescent="0.25">
      <c r="A178" s="40"/>
      <c r="B178" s="64" t="s">
        <v>32</v>
      </c>
      <c r="C178" s="5">
        <v>0</v>
      </c>
      <c r="D178" s="5">
        <f>C178</f>
        <v>0</v>
      </c>
      <c r="E178" s="5">
        <v>0</v>
      </c>
      <c r="F178" s="5">
        <v>0</v>
      </c>
      <c r="G178" s="6">
        <f>H178+I178+J178</f>
        <v>0</v>
      </c>
      <c r="H178" s="6"/>
      <c r="I178" s="6"/>
      <c r="J178" s="6"/>
      <c r="K178" s="6"/>
      <c r="L178" s="5"/>
      <c r="M178" s="5"/>
      <c r="N178" s="5"/>
      <c r="O178" s="6">
        <f t="shared" si="109"/>
        <v>0</v>
      </c>
      <c r="P178" s="5">
        <v>0</v>
      </c>
      <c r="Q178" s="5">
        <v>0</v>
      </c>
      <c r="R178" s="5">
        <v>0</v>
      </c>
      <c r="S178" s="6">
        <v>0</v>
      </c>
      <c r="T178" s="5"/>
      <c r="U178" s="5"/>
      <c r="V178" s="5"/>
      <c r="W178" s="6">
        <v>0</v>
      </c>
      <c r="X178" s="5"/>
      <c r="Y178" s="5"/>
      <c r="Z178" s="5"/>
      <c r="AA178" s="12">
        <f t="shared" si="110"/>
        <v>0</v>
      </c>
      <c r="AB178" s="5">
        <f t="shared" si="111"/>
        <v>0</v>
      </c>
      <c r="AC178" s="6">
        <f t="shared" si="111"/>
        <v>0</v>
      </c>
      <c r="AD178" s="7">
        <f t="shared" si="111"/>
        <v>0</v>
      </c>
      <c r="AE178" s="6">
        <f t="shared" si="112"/>
        <v>0</v>
      </c>
      <c r="AF178" s="5"/>
      <c r="AG178" s="6"/>
      <c r="AH178" s="7"/>
      <c r="AI178" s="6"/>
      <c r="AJ178" s="6"/>
      <c r="AL178" s="13"/>
      <c r="AM178" s="13"/>
      <c r="AW178" s="46">
        <f t="shared" si="92"/>
        <v>0</v>
      </c>
    </row>
    <row r="179" spans="1:49" ht="19.899999999999999" customHeight="1" x14ac:dyDescent="0.25">
      <c r="A179" s="40"/>
      <c r="B179" s="64" t="s">
        <v>33</v>
      </c>
      <c r="C179" s="5">
        <v>592551.31499999994</v>
      </c>
      <c r="D179" s="5"/>
      <c r="E179" s="5">
        <v>0</v>
      </c>
      <c r="F179" s="5">
        <v>0</v>
      </c>
      <c r="G179" s="6">
        <f t="shared" ref="G179" si="117">H179+I179+J179</f>
        <v>0</v>
      </c>
      <c r="H179" s="6"/>
      <c r="I179" s="6"/>
      <c r="J179" s="6"/>
      <c r="K179" s="6"/>
      <c r="L179" s="5"/>
      <c r="M179" s="5"/>
      <c r="N179" s="5"/>
      <c r="O179" s="6">
        <f t="shared" si="109"/>
        <v>467640.50841000001</v>
      </c>
      <c r="P179" s="5">
        <v>402999.37361000001</v>
      </c>
      <c r="Q179" s="5">
        <v>64641.1348</v>
      </c>
      <c r="R179" s="5">
        <v>0</v>
      </c>
      <c r="S179" s="6">
        <v>467640.51575000014</v>
      </c>
      <c r="T179" s="5">
        <v>402999.37360999995</v>
      </c>
      <c r="U179" s="5">
        <v>64641.142139999996</v>
      </c>
      <c r="V179" s="5" t="s">
        <v>185</v>
      </c>
      <c r="W179" s="6">
        <v>467640.5157499999</v>
      </c>
      <c r="X179" s="5">
        <v>402999.37360999995</v>
      </c>
      <c r="Y179" s="5">
        <v>64641.142139999996</v>
      </c>
      <c r="Z179" s="5" t="s">
        <v>185</v>
      </c>
      <c r="AA179" s="12">
        <f t="shared" si="110"/>
        <v>0</v>
      </c>
      <c r="AB179" s="5">
        <f t="shared" si="111"/>
        <v>0</v>
      </c>
      <c r="AC179" s="6">
        <f t="shared" si="111"/>
        <v>0</v>
      </c>
      <c r="AD179" s="7">
        <f t="shared" si="111"/>
        <v>0</v>
      </c>
      <c r="AE179" s="6">
        <f t="shared" si="112"/>
        <v>0</v>
      </c>
      <c r="AF179" s="5"/>
      <c r="AG179" s="6"/>
      <c r="AH179" s="7"/>
      <c r="AI179" s="6"/>
      <c r="AJ179" s="6"/>
      <c r="AL179" s="13"/>
      <c r="AM179" s="13"/>
      <c r="AW179" s="46">
        <f t="shared" si="92"/>
        <v>0</v>
      </c>
    </row>
    <row r="180" spans="1:49" ht="19.899999999999999" customHeight="1" x14ac:dyDescent="0.25">
      <c r="A180" s="40"/>
      <c r="B180" s="64" t="s">
        <v>34</v>
      </c>
      <c r="C180" s="5">
        <v>0</v>
      </c>
      <c r="D180" s="5"/>
      <c r="E180" s="5">
        <v>0</v>
      </c>
      <c r="F180" s="5">
        <v>0</v>
      </c>
      <c r="G180" s="6">
        <f>H180+I180+J180</f>
        <v>0</v>
      </c>
      <c r="H180" s="6"/>
      <c r="I180" s="6"/>
      <c r="J180" s="6"/>
      <c r="K180" s="6"/>
      <c r="L180" s="5"/>
      <c r="M180" s="5"/>
      <c r="N180" s="5"/>
      <c r="O180" s="6">
        <f t="shared" si="109"/>
        <v>0</v>
      </c>
      <c r="P180" s="5">
        <v>0</v>
      </c>
      <c r="Q180" s="5">
        <v>0</v>
      </c>
      <c r="R180" s="5">
        <v>0</v>
      </c>
      <c r="S180" s="6">
        <v>0</v>
      </c>
      <c r="T180" s="5"/>
      <c r="U180" s="5"/>
      <c r="V180" s="5"/>
      <c r="W180" s="6">
        <v>0</v>
      </c>
      <c r="X180" s="5"/>
      <c r="Y180" s="5"/>
      <c r="Z180" s="5"/>
      <c r="AA180" s="12">
        <f t="shared" si="110"/>
        <v>0</v>
      </c>
      <c r="AB180" s="5">
        <f t="shared" si="111"/>
        <v>0</v>
      </c>
      <c r="AC180" s="6">
        <f t="shared" si="111"/>
        <v>0</v>
      </c>
      <c r="AD180" s="7">
        <f t="shared" si="111"/>
        <v>0</v>
      </c>
      <c r="AE180" s="6">
        <f t="shared" si="112"/>
        <v>0</v>
      </c>
      <c r="AF180" s="5"/>
      <c r="AG180" s="6"/>
      <c r="AH180" s="7"/>
      <c r="AI180" s="6"/>
      <c r="AJ180" s="6"/>
      <c r="AL180" s="13"/>
      <c r="AM180" s="13"/>
      <c r="AW180" s="46">
        <f t="shared" si="92"/>
        <v>0</v>
      </c>
    </row>
    <row r="181" spans="1:49" ht="19.899999999999999" customHeight="1" x14ac:dyDescent="0.25">
      <c r="A181" s="40"/>
      <c r="B181" s="64" t="s">
        <v>35</v>
      </c>
      <c r="C181" s="5">
        <v>13808.577999999998</v>
      </c>
      <c r="D181" s="5"/>
      <c r="E181" s="5">
        <v>0</v>
      </c>
      <c r="F181" s="5">
        <v>0</v>
      </c>
      <c r="G181" s="6">
        <f t="shared" ref="G181" si="118">H181+I181+J181</f>
        <v>0</v>
      </c>
      <c r="H181" s="6"/>
      <c r="I181" s="6"/>
      <c r="J181" s="6"/>
      <c r="K181" s="6"/>
      <c r="L181" s="5"/>
      <c r="M181" s="5"/>
      <c r="N181" s="5"/>
      <c r="O181" s="6">
        <f t="shared" si="109"/>
        <v>16456.591589999989</v>
      </c>
      <c r="P181" s="5">
        <v>2.6390000013634562E-2</v>
      </c>
      <c r="Q181" s="5">
        <v>16456.565199999975</v>
      </c>
      <c r="R181" s="5">
        <v>0</v>
      </c>
      <c r="S181" s="6">
        <f>SUM(T181:V181)</f>
        <v>9163.9137999999948</v>
      </c>
      <c r="T181" s="5">
        <f>SUM(T177)-SUM(T178:T180)</f>
        <v>0</v>
      </c>
      <c r="U181" s="5">
        <f>SUM(U177)-SUM(U178:U180)</f>
        <v>9163.9137999999948</v>
      </c>
      <c r="V181" s="5">
        <f>SUM(V177)-SUM(V178:V180)</f>
        <v>0</v>
      </c>
      <c r="W181" s="6">
        <f>SUM(X181:Z181)</f>
        <v>9163.9138000000239</v>
      </c>
      <c r="X181" s="5">
        <f>SUM(X177)-SUM(X178:X180)</f>
        <v>0</v>
      </c>
      <c r="Y181" s="5">
        <f>SUM(Y177)-SUM(Y178:Y180)</f>
        <v>9163.9138000000239</v>
      </c>
      <c r="Z181" s="5">
        <f>SUM(Z177)-SUM(Z178:Z180)</f>
        <v>0</v>
      </c>
      <c r="AA181" s="12">
        <f t="shared" si="110"/>
        <v>2.9103830456733704E-11</v>
      </c>
      <c r="AB181" s="5">
        <f t="shared" si="111"/>
        <v>0</v>
      </c>
      <c r="AC181" s="6">
        <f t="shared" si="111"/>
        <v>2.9103830456733704E-11</v>
      </c>
      <c r="AD181" s="7">
        <f t="shared" si="111"/>
        <v>0</v>
      </c>
      <c r="AE181" s="6">
        <f t="shared" si="112"/>
        <v>0</v>
      </c>
      <c r="AF181" s="5"/>
      <c r="AG181" s="6"/>
      <c r="AH181" s="7"/>
      <c r="AI181" s="6"/>
      <c r="AJ181" s="6"/>
      <c r="AL181" s="13"/>
      <c r="AM181" s="13"/>
      <c r="AW181" s="46">
        <f t="shared" si="92"/>
        <v>2.6390000013634562E-2</v>
      </c>
    </row>
    <row r="182" spans="1:49" ht="127.5" customHeight="1" x14ac:dyDescent="0.25">
      <c r="A182" s="40">
        <v>33</v>
      </c>
      <c r="B182" s="61" t="s">
        <v>60</v>
      </c>
      <c r="C182" s="62">
        <v>42685.564200000001</v>
      </c>
      <c r="D182" s="62">
        <f>SUM(D183:D186)</f>
        <v>0</v>
      </c>
      <c r="E182" s="62">
        <v>0</v>
      </c>
      <c r="F182" s="62">
        <v>0</v>
      </c>
      <c r="G182" s="63"/>
      <c r="H182" s="43"/>
      <c r="I182" s="43"/>
      <c r="J182" s="43"/>
      <c r="K182" s="63"/>
      <c r="L182" s="43"/>
      <c r="M182" s="43"/>
      <c r="N182" s="43"/>
      <c r="O182" s="63">
        <f t="shared" si="109"/>
        <v>46818.399999999994</v>
      </c>
      <c r="P182" s="43">
        <v>38659.699999999997</v>
      </c>
      <c r="Q182" s="43">
        <v>8158.7</v>
      </c>
      <c r="R182" s="43">
        <v>0</v>
      </c>
      <c r="S182" s="6">
        <f>SUM(T182,U182,V182)</f>
        <v>42685.564200000001</v>
      </c>
      <c r="T182" s="5">
        <v>35630.449189999999</v>
      </c>
      <c r="U182" s="5">
        <v>7055.1150100000004</v>
      </c>
      <c r="V182" s="5" t="s">
        <v>185</v>
      </c>
      <c r="W182" s="63">
        <f>SUM(X182,Y182,Z182)</f>
        <v>42685.564200000008</v>
      </c>
      <c r="X182" s="43">
        <v>35630.449190000007</v>
      </c>
      <c r="Y182" s="43">
        <v>7055.1150100000004</v>
      </c>
      <c r="Z182" s="43" t="s">
        <v>185</v>
      </c>
      <c r="AA182" s="12">
        <f t="shared" si="110"/>
        <v>0</v>
      </c>
      <c r="AB182" s="5">
        <f t="shared" si="111"/>
        <v>0</v>
      </c>
      <c r="AC182" s="6">
        <f t="shared" si="111"/>
        <v>0</v>
      </c>
      <c r="AD182" s="7">
        <f t="shared" si="111"/>
        <v>0</v>
      </c>
      <c r="AE182" s="63">
        <f>AF182+AG182+AH182</f>
        <v>0</v>
      </c>
      <c r="AF182" s="43"/>
      <c r="AG182" s="63"/>
      <c r="AH182" s="44"/>
      <c r="AI182" s="63" t="s">
        <v>236</v>
      </c>
      <c r="AJ182" s="63" t="s">
        <v>236</v>
      </c>
      <c r="AL182" s="13"/>
      <c r="AM182" s="13"/>
      <c r="AW182" s="46">
        <f t="shared" si="92"/>
        <v>3029.2508099999977</v>
      </c>
    </row>
    <row r="183" spans="1:49" ht="19.899999999999999" customHeight="1" x14ac:dyDescent="0.25">
      <c r="A183" s="40"/>
      <c r="B183" s="64" t="s">
        <v>32</v>
      </c>
      <c r="C183" s="5">
        <v>0</v>
      </c>
      <c r="D183" s="5">
        <f>C183</f>
        <v>0</v>
      </c>
      <c r="E183" s="5">
        <v>0</v>
      </c>
      <c r="F183" s="5">
        <v>0</v>
      </c>
      <c r="G183" s="6">
        <f>H183+I183+J183</f>
        <v>0</v>
      </c>
      <c r="H183" s="6"/>
      <c r="I183" s="6"/>
      <c r="J183" s="6"/>
      <c r="K183" s="6"/>
      <c r="L183" s="5"/>
      <c r="M183" s="5"/>
      <c r="N183" s="5"/>
      <c r="O183" s="6">
        <f t="shared" si="109"/>
        <v>0</v>
      </c>
      <c r="P183" s="5">
        <v>0</v>
      </c>
      <c r="Q183" s="5">
        <v>0</v>
      </c>
      <c r="R183" s="5">
        <v>0</v>
      </c>
      <c r="S183" s="6">
        <v>0</v>
      </c>
      <c r="T183" s="5"/>
      <c r="U183" s="5"/>
      <c r="V183" s="5"/>
      <c r="W183" s="6">
        <v>0</v>
      </c>
      <c r="X183" s="5"/>
      <c r="Y183" s="5"/>
      <c r="Z183" s="5"/>
      <c r="AA183" s="12">
        <f t="shared" si="110"/>
        <v>0</v>
      </c>
      <c r="AB183" s="5">
        <f t="shared" si="111"/>
        <v>0</v>
      </c>
      <c r="AC183" s="6">
        <f t="shared" si="111"/>
        <v>0</v>
      </c>
      <c r="AD183" s="7">
        <f t="shared" si="111"/>
        <v>0</v>
      </c>
      <c r="AE183" s="6">
        <f>AF183+AG183+AH183</f>
        <v>0</v>
      </c>
      <c r="AF183" s="5"/>
      <c r="AG183" s="6"/>
      <c r="AH183" s="7"/>
      <c r="AI183" s="6"/>
      <c r="AJ183" s="6"/>
      <c r="AL183" s="13"/>
      <c r="AM183" s="13"/>
      <c r="AW183" s="46">
        <f t="shared" si="92"/>
        <v>0</v>
      </c>
    </row>
    <row r="184" spans="1:49" ht="19.899999999999999" customHeight="1" x14ac:dyDescent="0.25">
      <c r="A184" s="40"/>
      <c r="B184" s="64" t="s">
        <v>33</v>
      </c>
      <c r="C184" s="5">
        <v>40373.438199999997</v>
      </c>
      <c r="D184" s="5"/>
      <c r="E184" s="5">
        <v>0</v>
      </c>
      <c r="F184" s="5">
        <v>0</v>
      </c>
      <c r="G184" s="6">
        <f t="shared" ref="G184" si="119">H184+I184+J184</f>
        <v>0</v>
      </c>
      <c r="H184" s="6"/>
      <c r="I184" s="6"/>
      <c r="J184" s="6"/>
      <c r="K184" s="6"/>
      <c r="L184" s="5"/>
      <c r="M184" s="5"/>
      <c r="N184" s="5"/>
      <c r="O184" s="6">
        <f t="shared" si="109"/>
        <v>40373.438199999997</v>
      </c>
      <c r="P184" s="5">
        <v>35630.449189999999</v>
      </c>
      <c r="Q184" s="5">
        <v>4742.9890099999975</v>
      </c>
      <c r="R184" s="5">
        <v>0</v>
      </c>
      <c r="S184" s="6">
        <v>40373.438199999997</v>
      </c>
      <c r="T184" s="5">
        <v>35630.449189999999</v>
      </c>
      <c r="U184" s="5">
        <v>4742.9890100000002</v>
      </c>
      <c r="V184" s="5" t="s">
        <v>185</v>
      </c>
      <c r="W184" s="6">
        <v>40373.438199999997</v>
      </c>
      <c r="X184" s="5">
        <v>35630.449190000007</v>
      </c>
      <c r="Y184" s="5">
        <v>4742.9890100000002</v>
      </c>
      <c r="Z184" s="5" t="s">
        <v>185</v>
      </c>
      <c r="AA184" s="12">
        <f t="shared" si="110"/>
        <v>0</v>
      </c>
      <c r="AB184" s="5">
        <f t="shared" si="111"/>
        <v>0</v>
      </c>
      <c r="AC184" s="6">
        <f t="shared" si="111"/>
        <v>0</v>
      </c>
      <c r="AD184" s="7">
        <f t="shared" si="111"/>
        <v>0</v>
      </c>
      <c r="AE184" s="6">
        <f>AF184+AG184+AH184</f>
        <v>0</v>
      </c>
      <c r="AF184" s="5"/>
      <c r="AG184" s="6"/>
      <c r="AH184" s="7"/>
      <c r="AI184" s="6"/>
      <c r="AJ184" s="6"/>
      <c r="AL184" s="13"/>
      <c r="AM184" s="13"/>
      <c r="AW184" s="46">
        <f t="shared" si="92"/>
        <v>0</v>
      </c>
    </row>
    <row r="185" spans="1:49" ht="19.899999999999999" customHeight="1" x14ac:dyDescent="0.25">
      <c r="A185" s="40"/>
      <c r="B185" s="64" t="s">
        <v>34</v>
      </c>
      <c r="C185" s="5">
        <v>0</v>
      </c>
      <c r="D185" s="5"/>
      <c r="E185" s="5">
        <v>0</v>
      </c>
      <c r="F185" s="5">
        <v>0</v>
      </c>
      <c r="G185" s="6">
        <f>H185+I185+J185</f>
        <v>0</v>
      </c>
      <c r="H185" s="6"/>
      <c r="I185" s="6"/>
      <c r="J185" s="6"/>
      <c r="K185" s="6"/>
      <c r="L185" s="5"/>
      <c r="M185" s="5"/>
      <c r="N185" s="5"/>
      <c r="O185" s="6">
        <f t="shared" si="109"/>
        <v>0</v>
      </c>
      <c r="P185" s="5">
        <v>0</v>
      </c>
      <c r="Q185" s="5">
        <v>0</v>
      </c>
      <c r="R185" s="5">
        <v>0</v>
      </c>
      <c r="S185" s="6">
        <v>0</v>
      </c>
      <c r="T185" s="5"/>
      <c r="U185" s="5"/>
      <c r="V185" s="5"/>
      <c r="W185" s="6">
        <v>0</v>
      </c>
      <c r="X185" s="5"/>
      <c r="Y185" s="5"/>
      <c r="Z185" s="5"/>
      <c r="AA185" s="12">
        <f t="shared" si="110"/>
        <v>0</v>
      </c>
      <c r="AB185" s="5">
        <f t="shared" si="111"/>
        <v>0</v>
      </c>
      <c r="AC185" s="6">
        <f t="shared" si="111"/>
        <v>0</v>
      </c>
      <c r="AD185" s="7">
        <f t="shared" si="111"/>
        <v>0</v>
      </c>
      <c r="AE185" s="6">
        <f>AF185+AG185+AH185</f>
        <v>0</v>
      </c>
      <c r="AF185" s="5"/>
      <c r="AG185" s="6"/>
      <c r="AH185" s="7"/>
      <c r="AI185" s="6"/>
      <c r="AJ185" s="6"/>
      <c r="AL185" s="13"/>
      <c r="AM185" s="13"/>
      <c r="AW185" s="46">
        <f t="shared" si="92"/>
        <v>0</v>
      </c>
    </row>
    <row r="186" spans="1:49" ht="19.899999999999999" customHeight="1" x14ac:dyDescent="0.25">
      <c r="A186" s="40"/>
      <c r="B186" s="64" t="s">
        <v>35</v>
      </c>
      <c r="C186" s="5">
        <v>2312.1259999999997</v>
      </c>
      <c r="D186" s="5"/>
      <c r="E186" s="5">
        <v>0</v>
      </c>
      <c r="F186" s="5">
        <v>0</v>
      </c>
      <c r="G186" s="6">
        <f t="shared" ref="G186" si="120">H186+I186+J186</f>
        <v>0</v>
      </c>
      <c r="H186" s="6"/>
      <c r="I186" s="6"/>
      <c r="J186" s="6"/>
      <c r="K186" s="6"/>
      <c r="L186" s="5"/>
      <c r="M186" s="5"/>
      <c r="N186" s="5"/>
      <c r="O186" s="6">
        <f t="shared" si="109"/>
        <v>6444.9617999999991</v>
      </c>
      <c r="P186" s="5">
        <v>3029.2508099999977</v>
      </c>
      <c r="Q186" s="5">
        <v>3415.7109900000009</v>
      </c>
      <c r="R186" s="5">
        <v>0</v>
      </c>
      <c r="S186" s="6">
        <f>SUM(T186:V186)</f>
        <v>2312.1260000000002</v>
      </c>
      <c r="T186" s="5">
        <f>SUM(T182)-SUM(T183:T185)</f>
        <v>0</v>
      </c>
      <c r="U186" s="5">
        <f>SUM(U182)-SUM(U183:U185)</f>
        <v>2312.1260000000002</v>
      </c>
      <c r="V186" s="5">
        <f>SUM(V182)-SUM(V183:V185)</f>
        <v>0</v>
      </c>
      <c r="W186" s="6">
        <f>SUM(X186:Z186)</f>
        <v>2312.1260000000002</v>
      </c>
      <c r="X186" s="5">
        <f>SUM(X182)-SUM(X183:X185)</f>
        <v>0</v>
      </c>
      <c r="Y186" s="5">
        <f>SUM(Y182)-SUM(Y183:Y185)</f>
        <v>2312.1260000000002</v>
      </c>
      <c r="Z186" s="5">
        <f>SUM(Z182)-SUM(Z183:Z185)</f>
        <v>0</v>
      </c>
      <c r="AA186" s="12">
        <f t="shared" si="110"/>
        <v>0</v>
      </c>
      <c r="AB186" s="5">
        <f t="shared" si="111"/>
        <v>0</v>
      </c>
      <c r="AC186" s="6">
        <f t="shared" si="111"/>
        <v>0</v>
      </c>
      <c r="AD186" s="7">
        <f t="shared" si="111"/>
        <v>0</v>
      </c>
      <c r="AE186" s="6">
        <f>AF186+AG186+AH186</f>
        <v>0</v>
      </c>
      <c r="AF186" s="5"/>
      <c r="AG186" s="6"/>
      <c r="AH186" s="7"/>
      <c r="AI186" s="6"/>
      <c r="AJ186" s="6"/>
      <c r="AL186" s="13"/>
      <c r="AM186" s="13"/>
      <c r="AW186" s="46">
        <f t="shared" si="92"/>
        <v>3029.2508099999977</v>
      </c>
    </row>
    <row r="187" spans="1:49" ht="88.5" customHeight="1" x14ac:dyDescent="0.25">
      <c r="A187" s="40">
        <v>34</v>
      </c>
      <c r="B187" s="61" t="s">
        <v>61</v>
      </c>
      <c r="C187" s="62">
        <v>367261.712</v>
      </c>
      <c r="D187" s="62">
        <f>SUM(D188:D191)</f>
        <v>0</v>
      </c>
      <c r="E187" s="62">
        <v>0</v>
      </c>
      <c r="F187" s="62">
        <v>0</v>
      </c>
      <c r="G187" s="63"/>
      <c r="H187" s="43"/>
      <c r="I187" s="43"/>
      <c r="J187" s="43"/>
      <c r="K187" s="63"/>
      <c r="L187" s="43"/>
      <c r="M187" s="43"/>
      <c r="N187" s="43"/>
      <c r="O187" s="63">
        <f t="shared" si="109"/>
        <v>327707.7</v>
      </c>
      <c r="P187" s="43">
        <v>265970.2</v>
      </c>
      <c r="Q187" s="43">
        <v>61737.5</v>
      </c>
      <c r="R187" s="43">
        <v>0</v>
      </c>
      <c r="S187" s="6">
        <f>SUM(T187,U187,V187)</f>
        <v>324239.77786999999</v>
      </c>
      <c r="T187" s="5">
        <v>265970.13967</v>
      </c>
      <c r="U187" s="5">
        <v>58269.638200000001</v>
      </c>
      <c r="V187" s="5" t="s">
        <v>185</v>
      </c>
      <c r="W187" s="63">
        <f>SUM(X187,Y187,Z187)</f>
        <v>324239.77786999999</v>
      </c>
      <c r="X187" s="43">
        <v>265970.13967</v>
      </c>
      <c r="Y187" s="43">
        <v>58269.638200000016</v>
      </c>
      <c r="Z187" s="43" t="s">
        <v>185</v>
      </c>
      <c r="AA187" s="12">
        <f t="shared" si="110"/>
        <v>0</v>
      </c>
      <c r="AB187" s="5">
        <f t="shared" si="111"/>
        <v>0</v>
      </c>
      <c r="AC187" s="6">
        <f t="shared" si="111"/>
        <v>0</v>
      </c>
      <c r="AD187" s="7">
        <f t="shared" si="111"/>
        <v>0</v>
      </c>
      <c r="AE187" s="63">
        <f t="shared" si="112"/>
        <v>0</v>
      </c>
      <c r="AF187" s="43"/>
      <c r="AG187" s="63"/>
      <c r="AH187" s="44"/>
      <c r="AI187" s="63"/>
      <c r="AJ187" s="63"/>
      <c r="AL187" s="13"/>
      <c r="AM187" s="13"/>
      <c r="AW187" s="46">
        <f t="shared" si="92"/>
        <v>6.0330000007525086E-2</v>
      </c>
    </row>
    <row r="188" spans="1:49" ht="19.899999999999999" customHeight="1" x14ac:dyDescent="0.25">
      <c r="A188" s="40"/>
      <c r="B188" s="64" t="s">
        <v>32</v>
      </c>
      <c r="C188" s="5">
        <v>0</v>
      </c>
      <c r="D188" s="5">
        <f>C188</f>
        <v>0</v>
      </c>
      <c r="E188" s="5">
        <v>0</v>
      </c>
      <c r="F188" s="5">
        <v>0</v>
      </c>
      <c r="G188" s="6">
        <f>H188+I188+J188</f>
        <v>0</v>
      </c>
      <c r="H188" s="6"/>
      <c r="I188" s="6"/>
      <c r="J188" s="6"/>
      <c r="K188" s="6"/>
      <c r="L188" s="5"/>
      <c r="M188" s="5"/>
      <c r="N188" s="5"/>
      <c r="O188" s="6">
        <f t="shared" si="109"/>
        <v>0</v>
      </c>
      <c r="P188" s="5">
        <v>0</v>
      </c>
      <c r="Q188" s="5">
        <v>0</v>
      </c>
      <c r="R188" s="5">
        <v>0</v>
      </c>
      <c r="S188" s="6">
        <v>0</v>
      </c>
      <c r="T188" s="5"/>
      <c r="U188" s="5"/>
      <c r="V188" s="5"/>
      <c r="W188" s="6">
        <v>0</v>
      </c>
      <c r="X188" s="5"/>
      <c r="Y188" s="5"/>
      <c r="Z188" s="5"/>
      <c r="AA188" s="12">
        <f t="shared" si="110"/>
        <v>0</v>
      </c>
      <c r="AB188" s="5">
        <f t="shared" si="111"/>
        <v>0</v>
      </c>
      <c r="AC188" s="6">
        <f t="shared" si="111"/>
        <v>0</v>
      </c>
      <c r="AD188" s="7">
        <f t="shared" si="111"/>
        <v>0</v>
      </c>
      <c r="AE188" s="6">
        <f t="shared" si="112"/>
        <v>0</v>
      </c>
      <c r="AF188" s="5"/>
      <c r="AG188" s="6"/>
      <c r="AH188" s="7"/>
      <c r="AI188" s="6"/>
      <c r="AJ188" s="6"/>
      <c r="AL188" s="13"/>
      <c r="AM188" s="13"/>
      <c r="AW188" s="46">
        <f t="shared" si="92"/>
        <v>0</v>
      </c>
    </row>
    <row r="189" spans="1:49" ht="19.899999999999999" customHeight="1" x14ac:dyDescent="0.25">
      <c r="A189" s="40"/>
      <c r="B189" s="64" t="s">
        <v>33</v>
      </c>
      <c r="C189" s="5">
        <v>356597.04700000002</v>
      </c>
      <c r="D189" s="5"/>
      <c r="E189" s="5">
        <v>0</v>
      </c>
      <c r="F189" s="5">
        <v>0</v>
      </c>
      <c r="G189" s="6">
        <f t="shared" ref="G189" si="121">H189+I189+J189</f>
        <v>0</v>
      </c>
      <c r="H189" s="6"/>
      <c r="I189" s="6"/>
      <c r="J189" s="6"/>
      <c r="K189" s="6"/>
      <c r="L189" s="5"/>
      <c r="M189" s="5"/>
      <c r="N189" s="5"/>
      <c r="O189" s="6">
        <f t="shared" si="109"/>
        <v>316593.44001000002</v>
      </c>
      <c r="P189" s="5">
        <v>265970.13967</v>
      </c>
      <c r="Q189" s="5">
        <v>50623.300340000002</v>
      </c>
      <c r="R189" s="5">
        <v>0</v>
      </c>
      <c r="S189" s="6">
        <v>316593.44637000002</v>
      </c>
      <c r="T189" s="5">
        <v>265970.13967</v>
      </c>
      <c r="U189" s="5">
        <v>50623.306700000001</v>
      </c>
      <c r="V189" s="5" t="s">
        <v>185</v>
      </c>
      <c r="W189" s="6">
        <v>316593.44636999996</v>
      </c>
      <c r="X189" s="5">
        <v>265970.13967</v>
      </c>
      <c r="Y189" s="5">
        <v>50623.306700000001</v>
      </c>
      <c r="Z189" s="5" t="s">
        <v>185</v>
      </c>
      <c r="AA189" s="12">
        <f t="shared" si="110"/>
        <v>0</v>
      </c>
      <c r="AB189" s="5">
        <f t="shared" si="111"/>
        <v>0</v>
      </c>
      <c r="AC189" s="6">
        <f t="shared" si="111"/>
        <v>0</v>
      </c>
      <c r="AD189" s="7">
        <f t="shared" si="111"/>
        <v>0</v>
      </c>
      <c r="AE189" s="6">
        <f t="shared" si="112"/>
        <v>0</v>
      </c>
      <c r="AF189" s="5"/>
      <c r="AG189" s="6"/>
      <c r="AH189" s="7"/>
      <c r="AI189" s="6"/>
      <c r="AJ189" s="6"/>
      <c r="AL189" s="13"/>
      <c r="AM189" s="13"/>
      <c r="AW189" s="46">
        <f t="shared" si="92"/>
        <v>0</v>
      </c>
    </row>
    <row r="190" spans="1:49" ht="19.899999999999999" customHeight="1" x14ac:dyDescent="0.25">
      <c r="A190" s="40"/>
      <c r="B190" s="64" t="s">
        <v>34</v>
      </c>
      <c r="C190" s="5">
        <v>0</v>
      </c>
      <c r="D190" s="5"/>
      <c r="E190" s="5">
        <v>0</v>
      </c>
      <c r="F190" s="5">
        <v>0</v>
      </c>
      <c r="G190" s="6">
        <f>H190+I190+J190</f>
        <v>0</v>
      </c>
      <c r="H190" s="6"/>
      <c r="I190" s="6"/>
      <c r="J190" s="6"/>
      <c r="K190" s="6"/>
      <c r="L190" s="5"/>
      <c r="M190" s="5"/>
      <c r="N190" s="5"/>
      <c r="O190" s="6">
        <f t="shared" si="109"/>
        <v>0</v>
      </c>
      <c r="P190" s="5">
        <v>0</v>
      </c>
      <c r="Q190" s="5">
        <v>0</v>
      </c>
      <c r="R190" s="5">
        <v>0</v>
      </c>
      <c r="S190" s="6">
        <v>0</v>
      </c>
      <c r="T190" s="5"/>
      <c r="U190" s="5"/>
      <c r="V190" s="5"/>
      <c r="W190" s="6">
        <v>0</v>
      </c>
      <c r="X190" s="5"/>
      <c r="Y190" s="5"/>
      <c r="Z190" s="5"/>
      <c r="AA190" s="12">
        <f t="shared" si="110"/>
        <v>0</v>
      </c>
      <c r="AB190" s="5">
        <f t="shared" si="111"/>
        <v>0</v>
      </c>
      <c r="AC190" s="6">
        <f t="shared" si="111"/>
        <v>0</v>
      </c>
      <c r="AD190" s="7">
        <f t="shared" si="111"/>
        <v>0</v>
      </c>
      <c r="AE190" s="6">
        <f t="shared" si="112"/>
        <v>0</v>
      </c>
      <c r="AF190" s="5"/>
      <c r="AG190" s="6"/>
      <c r="AH190" s="7"/>
      <c r="AI190" s="6"/>
      <c r="AJ190" s="6"/>
      <c r="AL190" s="13"/>
      <c r="AM190" s="13"/>
      <c r="AW190" s="46">
        <f t="shared" si="92"/>
        <v>0</v>
      </c>
    </row>
    <row r="191" spans="1:49" ht="19.899999999999999" customHeight="1" x14ac:dyDescent="0.25">
      <c r="A191" s="40"/>
      <c r="B191" s="64" t="s">
        <v>35</v>
      </c>
      <c r="C191" s="5">
        <v>10664.665000000001</v>
      </c>
      <c r="D191" s="5"/>
      <c r="E191" s="5">
        <v>0</v>
      </c>
      <c r="F191" s="5">
        <v>0</v>
      </c>
      <c r="G191" s="6">
        <f t="shared" ref="G191" si="122">H191+I191+J191</f>
        <v>0</v>
      </c>
      <c r="H191" s="6"/>
      <c r="I191" s="6"/>
      <c r="J191" s="6"/>
      <c r="K191" s="6"/>
      <c r="L191" s="5"/>
      <c r="M191" s="5"/>
      <c r="N191" s="5"/>
      <c r="O191" s="6">
        <f t="shared" si="109"/>
        <v>11114.259989999993</v>
      </c>
      <c r="P191" s="5">
        <v>6.0330000007525086E-2</v>
      </c>
      <c r="Q191" s="5">
        <v>11114.199659999986</v>
      </c>
      <c r="R191" s="5">
        <v>0</v>
      </c>
      <c r="S191" s="6">
        <f>SUM(T191:V191)</f>
        <v>7646.3315000000002</v>
      </c>
      <c r="T191" s="5">
        <f>SUM(T187)-SUM(T188:T190)</f>
        <v>0</v>
      </c>
      <c r="U191" s="5">
        <f>SUM(U187)-SUM(U188:U190)</f>
        <v>7646.3315000000002</v>
      </c>
      <c r="V191" s="5">
        <f>SUM(V187)-SUM(V188:V190)</f>
        <v>0</v>
      </c>
      <c r="W191" s="6">
        <f>SUM(X191:Z191)</f>
        <v>7646.3315000000148</v>
      </c>
      <c r="X191" s="5">
        <f>SUM(X187)-SUM(X188:X190)</f>
        <v>0</v>
      </c>
      <c r="Y191" s="5">
        <f>SUM(Y187)-SUM(Y188:Y190)</f>
        <v>7646.3315000000148</v>
      </c>
      <c r="Z191" s="5">
        <f>SUM(Z187)-SUM(Z188:Z190)</f>
        <v>0</v>
      </c>
      <c r="AA191" s="12">
        <f t="shared" si="110"/>
        <v>1.4551915228366852E-11</v>
      </c>
      <c r="AB191" s="5">
        <f t="shared" si="111"/>
        <v>0</v>
      </c>
      <c r="AC191" s="6">
        <f t="shared" si="111"/>
        <v>1.4551915228366852E-11</v>
      </c>
      <c r="AD191" s="7">
        <f t="shared" si="111"/>
        <v>0</v>
      </c>
      <c r="AE191" s="6">
        <f t="shared" si="112"/>
        <v>0</v>
      </c>
      <c r="AF191" s="5"/>
      <c r="AG191" s="6"/>
      <c r="AH191" s="7"/>
      <c r="AI191" s="6"/>
      <c r="AJ191" s="6"/>
      <c r="AL191" s="13"/>
      <c r="AM191" s="13"/>
      <c r="AW191" s="46">
        <f t="shared" si="92"/>
        <v>6.0330000007525086E-2</v>
      </c>
    </row>
    <row r="192" spans="1:49" ht="87.75" customHeight="1" x14ac:dyDescent="0.25">
      <c r="A192" s="40">
        <v>35</v>
      </c>
      <c r="B192" s="61" t="s">
        <v>62</v>
      </c>
      <c r="C192" s="62">
        <v>62813.666579999997</v>
      </c>
      <c r="D192" s="62">
        <f>SUM(D193:D196)</f>
        <v>0</v>
      </c>
      <c r="E192" s="62">
        <v>0</v>
      </c>
      <c r="F192" s="62">
        <v>0</v>
      </c>
      <c r="G192" s="63"/>
      <c r="H192" s="43"/>
      <c r="I192" s="43"/>
      <c r="J192" s="43"/>
      <c r="K192" s="63"/>
      <c r="L192" s="43"/>
      <c r="M192" s="43"/>
      <c r="N192" s="43"/>
      <c r="O192" s="63">
        <f t="shared" si="109"/>
        <v>34929.5</v>
      </c>
      <c r="P192" s="43">
        <v>22740.799999999999</v>
      </c>
      <c r="Q192" s="43">
        <v>12188.7</v>
      </c>
      <c r="R192" s="43">
        <v>0</v>
      </c>
      <c r="S192" s="6">
        <f>SUM(T192,U192,V192)</f>
        <v>34929.418400000002</v>
      </c>
      <c r="T192" s="5">
        <v>22740.718400000002</v>
      </c>
      <c r="U192" s="5">
        <v>12188.699999999999</v>
      </c>
      <c r="V192" s="5" t="s">
        <v>185</v>
      </c>
      <c r="W192" s="63">
        <f>SUM(X192,Y192,Z192)</f>
        <v>34929.418399999995</v>
      </c>
      <c r="X192" s="43">
        <v>22740.718399999998</v>
      </c>
      <c r="Y192" s="43">
        <v>12188.699999999999</v>
      </c>
      <c r="Z192" s="43" t="s">
        <v>185</v>
      </c>
      <c r="AA192" s="12">
        <f t="shared" si="110"/>
        <v>0</v>
      </c>
      <c r="AB192" s="5">
        <f t="shared" si="111"/>
        <v>0</v>
      </c>
      <c r="AC192" s="6">
        <f t="shared" si="111"/>
        <v>0</v>
      </c>
      <c r="AD192" s="7">
        <f t="shared" si="111"/>
        <v>0</v>
      </c>
      <c r="AE192" s="63">
        <f t="shared" si="112"/>
        <v>0</v>
      </c>
      <c r="AF192" s="43"/>
      <c r="AG192" s="63"/>
      <c r="AH192" s="44"/>
      <c r="AI192" s="63"/>
      <c r="AJ192" s="63"/>
      <c r="AL192" s="13"/>
      <c r="AM192" s="13"/>
      <c r="AW192" s="46">
        <f t="shared" si="92"/>
        <v>8.1599999997706618E-2</v>
      </c>
    </row>
    <row r="193" spans="1:49" ht="19.899999999999999" customHeight="1" x14ac:dyDescent="0.25">
      <c r="A193" s="40"/>
      <c r="B193" s="64" t="s">
        <v>32</v>
      </c>
      <c r="C193" s="5">
        <v>0</v>
      </c>
      <c r="D193" s="5">
        <f>C193</f>
        <v>0</v>
      </c>
      <c r="E193" s="5">
        <v>0</v>
      </c>
      <c r="F193" s="5">
        <v>0</v>
      </c>
      <c r="G193" s="6">
        <f>H193+I193+J193</f>
        <v>0</v>
      </c>
      <c r="H193" s="6"/>
      <c r="I193" s="6"/>
      <c r="J193" s="6"/>
      <c r="K193" s="6"/>
      <c r="L193" s="5"/>
      <c r="M193" s="5"/>
      <c r="N193" s="5"/>
      <c r="O193" s="6">
        <f t="shared" si="109"/>
        <v>0</v>
      </c>
      <c r="P193" s="5">
        <v>0</v>
      </c>
      <c r="Q193" s="5">
        <v>0</v>
      </c>
      <c r="R193" s="5">
        <v>0</v>
      </c>
      <c r="S193" s="6">
        <v>0</v>
      </c>
      <c r="T193" s="5"/>
      <c r="U193" s="5"/>
      <c r="V193" s="5"/>
      <c r="W193" s="6">
        <v>0</v>
      </c>
      <c r="X193" s="5"/>
      <c r="Y193" s="5"/>
      <c r="Z193" s="5"/>
      <c r="AA193" s="12">
        <f t="shared" si="110"/>
        <v>0</v>
      </c>
      <c r="AB193" s="5">
        <f t="shared" si="111"/>
        <v>0</v>
      </c>
      <c r="AC193" s="6">
        <f t="shared" si="111"/>
        <v>0</v>
      </c>
      <c r="AD193" s="7">
        <f t="shared" si="111"/>
        <v>0</v>
      </c>
      <c r="AE193" s="6">
        <f t="shared" si="112"/>
        <v>0</v>
      </c>
      <c r="AF193" s="5"/>
      <c r="AG193" s="6"/>
      <c r="AH193" s="7"/>
      <c r="AI193" s="6"/>
      <c r="AJ193" s="6"/>
      <c r="AL193" s="13"/>
      <c r="AM193" s="13"/>
      <c r="AW193" s="46">
        <f t="shared" si="92"/>
        <v>0</v>
      </c>
    </row>
    <row r="194" spans="1:49" ht="19.899999999999999" customHeight="1" x14ac:dyDescent="0.25">
      <c r="A194" s="40"/>
      <c r="B194" s="64" t="s">
        <v>33</v>
      </c>
      <c r="C194" s="5">
        <v>60320.543579999998</v>
      </c>
      <c r="D194" s="5"/>
      <c r="E194" s="5">
        <v>0</v>
      </c>
      <c r="F194" s="5">
        <v>0</v>
      </c>
      <c r="G194" s="6">
        <f t="shared" ref="G194" si="123">H194+I194+J194</f>
        <v>0</v>
      </c>
      <c r="H194" s="6"/>
      <c r="I194" s="6"/>
      <c r="J194" s="6"/>
      <c r="K194" s="6"/>
      <c r="L194" s="5"/>
      <c r="M194" s="5"/>
      <c r="N194" s="5"/>
      <c r="O194" s="6">
        <f t="shared" si="109"/>
        <v>33543.093000000001</v>
      </c>
      <c r="P194" s="5">
        <v>22740.718400000002</v>
      </c>
      <c r="Q194" s="5">
        <v>10802.374600000001</v>
      </c>
      <c r="R194" s="5">
        <v>0</v>
      </c>
      <c r="S194" s="6">
        <v>33543.093000000001</v>
      </c>
      <c r="T194" s="5">
        <v>22740.718400000002</v>
      </c>
      <c r="U194" s="5">
        <v>10802.374599999999</v>
      </c>
      <c r="V194" s="5" t="s">
        <v>185</v>
      </c>
      <c r="W194" s="6">
        <v>33543.093000000001</v>
      </c>
      <c r="X194" s="5">
        <v>22740.718399999998</v>
      </c>
      <c r="Y194" s="5">
        <v>10802.374599999999</v>
      </c>
      <c r="Z194" s="5" t="s">
        <v>185</v>
      </c>
      <c r="AA194" s="12">
        <f t="shared" si="110"/>
        <v>0</v>
      </c>
      <c r="AB194" s="5">
        <f t="shared" si="111"/>
        <v>0</v>
      </c>
      <c r="AC194" s="6">
        <f t="shared" si="111"/>
        <v>0</v>
      </c>
      <c r="AD194" s="7">
        <f t="shared" si="111"/>
        <v>0</v>
      </c>
      <c r="AE194" s="6">
        <f t="shared" si="112"/>
        <v>0</v>
      </c>
      <c r="AF194" s="5"/>
      <c r="AG194" s="6"/>
      <c r="AH194" s="7"/>
      <c r="AI194" s="6"/>
      <c r="AJ194" s="6"/>
      <c r="AL194" s="13"/>
      <c r="AM194" s="13"/>
      <c r="AW194" s="46">
        <f t="shared" si="92"/>
        <v>0</v>
      </c>
    </row>
    <row r="195" spans="1:49" ht="19.899999999999999" customHeight="1" x14ac:dyDescent="0.25">
      <c r="A195" s="40"/>
      <c r="B195" s="64" t="s">
        <v>34</v>
      </c>
      <c r="C195" s="5">
        <v>0</v>
      </c>
      <c r="D195" s="5"/>
      <c r="E195" s="5">
        <v>0</v>
      </c>
      <c r="F195" s="5">
        <v>0</v>
      </c>
      <c r="G195" s="6">
        <f>H195+I195+J195</f>
        <v>0</v>
      </c>
      <c r="H195" s="6"/>
      <c r="I195" s="6"/>
      <c r="J195" s="6"/>
      <c r="K195" s="6"/>
      <c r="L195" s="5"/>
      <c r="M195" s="5"/>
      <c r="N195" s="5"/>
      <c r="O195" s="6">
        <f t="shared" si="109"/>
        <v>0</v>
      </c>
      <c r="P195" s="5">
        <v>0</v>
      </c>
      <c r="Q195" s="5">
        <v>0</v>
      </c>
      <c r="R195" s="5">
        <v>0</v>
      </c>
      <c r="S195" s="6">
        <v>0</v>
      </c>
      <c r="T195" s="5"/>
      <c r="U195" s="5"/>
      <c r="V195" s="5"/>
      <c r="W195" s="6">
        <v>0</v>
      </c>
      <c r="X195" s="5"/>
      <c r="Y195" s="5"/>
      <c r="Z195" s="5"/>
      <c r="AA195" s="12">
        <f t="shared" si="110"/>
        <v>0</v>
      </c>
      <c r="AB195" s="5">
        <f t="shared" si="111"/>
        <v>0</v>
      </c>
      <c r="AC195" s="6">
        <f t="shared" si="111"/>
        <v>0</v>
      </c>
      <c r="AD195" s="7">
        <f t="shared" si="111"/>
        <v>0</v>
      </c>
      <c r="AE195" s="6">
        <f t="shared" si="112"/>
        <v>0</v>
      </c>
      <c r="AF195" s="5"/>
      <c r="AG195" s="6"/>
      <c r="AH195" s="7"/>
      <c r="AI195" s="6"/>
      <c r="AJ195" s="6"/>
      <c r="AL195" s="13"/>
      <c r="AM195" s="13"/>
      <c r="AW195" s="46">
        <f t="shared" si="92"/>
        <v>0</v>
      </c>
    </row>
    <row r="196" spans="1:49" ht="19.899999999999999" customHeight="1" x14ac:dyDescent="0.25">
      <c r="A196" s="40"/>
      <c r="B196" s="64" t="s">
        <v>35</v>
      </c>
      <c r="C196" s="5">
        <v>2493.123</v>
      </c>
      <c r="D196" s="5"/>
      <c r="E196" s="5">
        <v>0</v>
      </c>
      <c r="F196" s="5">
        <v>0</v>
      </c>
      <c r="G196" s="6">
        <f t="shared" ref="G196" si="124">H196+I196+J196</f>
        <v>0</v>
      </c>
      <c r="H196" s="6"/>
      <c r="I196" s="6"/>
      <c r="J196" s="6"/>
      <c r="K196" s="6"/>
      <c r="L196" s="5"/>
      <c r="M196" s="5"/>
      <c r="N196" s="5"/>
      <c r="O196" s="6">
        <f t="shared" si="109"/>
        <v>1386.4069999999979</v>
      </c>
      <c r="P196" s="5">
        <v>8.1599999997706618E-2</v>
      </c>
      <c r="Q196" s="5">
        <v>1386.3254000000002</v>
      </c>
      <c r="R196" s="5">
        <v>0</v>
      </c>
      <c r="S196" s="6">
        <f>SUM(T196:V196)</f>
        <v>1386.3253999999997</v>
      </c>
      <c r="T196" s="5">
        <f>SUM(T192)-SUM(T193:T195)</f>
        <v>0</v>
      </c>
      <c r="U196" s="5">
        <f>SUM(U192)-SUM(U193:U195)</f>
        <v>1386.3253999999997</v>
      </c>
      <c r="V196" s="5">
        <f>SUM(V192)-SUM(V193:V195)</f>
        <v>0</v>
      </c>
      <c r="W196" s="6">
        <f>SUM(X196:Z196)</f>
        <v>1386.3253999999997</v>
      </c>
      <c r="X196" s="5">
        <f>SUM(X192)-SUM(X193:X195)</f>
        <v>0</v>
      </c>
      <c r="Y196" s="5">
        <f>SUM(Y192)-SUM(Y193:Y195)</f>
        <v>1386.3253999999997</v>
      </c>
      <c r="Z196" s="5">
        <f>SUM(Z192)-SUM(Z193:Z195)</f>
        <v>0</v>
      </c>
      <c r="AA196" s="12">
        <f t="shared" si="110"/>
        <v>0</v>
      </c>
      <c r="AB196" s="5">
        <f t="shared" si="111"/>
        <v>0</v>
      </c>
      <c r="AC196" s="6">
        <f t="shared" si="111"/>
        <v>0</v>
      </c>
      <c r="AD196" s="7">
        <f t="shared" si="111"/>
        <v>0</v>
      </c>
      <c r="AE196" s="6">
        <f t="shared" si="112"/>
        <v>0</v>
      </c>
      <c r="AF196" s="5"/>
      <c r="AG196" s="6"/>
      <c r="AH196" s="7"/>
      <c r="AI196" s="6"/>
      <c r="AJ196" s="6"/>
      <c r="AL196" s="13"/>
      <c r="AM196" s="13"/>
      <c r="AW196" s="46">
        <f t="shared" si="92"/>
        <v>8.1599999997706618E-2</v>
      </c>
    </row>
    <row r="197" spans="1:49" ht="21.75" customHeight="1" x14ac:dyDescent="0.25">
      <c r="A197" s="55"/>
      <c r="B197" s="74" t="s">
        <v>99</v>
      </c>
      <c r="C197" s="12">
        <f>C198</f>
        <v>38108.624630000006</v>
      </c>
      <c r="D197" s="12">
        <f t="shared" ref="D197:AI200" si="125">D198</f>
        <v>36971.404790000001</v>
      </c>
      <c r="E197" s="12">
        <f t="shared" si="125"/>
        <v>25825.749390000001</v>
      </c>
      <c r="F197" s="12">
        <f t="shared" si="125"/>
        <v>25825.749390000001</v>
      </c>
      <c r="G197" s="12">
        <f t="shared" si="125"/>
        <v>0</v>
      </c>
      <c r="H197" s="12">
        <f t="shared" si="125"/>
        <v>0</v>
      </c>
      <c r="I197" s="12">
        <f t="shared" si="125"/>
        <v>0</v>
      </c>
      <c r="J197" s="12">
        <f t="shared" si="125"/>
        <v>0</v>
      </c>
      <c r="K197" s="12">
        <f t="shared" si="125"/>
        <v>0</v>
      </c>
      <c r="L197" s="12">
        <f t="shared" si="125"/>
        <v>0</v>
      </c>
      <c r="M197" s="12">
        <f t="shared" si="125"/>
        <v>0</v>
      </c>
      <c r="N197" s="12">
        <f t="shared" si="125"/>
        <v>0</v>
      </c>
      <c r="O197" s="12">
        <f t="shared" si="125"/>
        <v>7700</v>
      </c>
      <c r="P197" s="12">
        <f t="shared" si="125"/>
        <v>0</v>
      </c>
      <c r="Q197" s="12">
        <f t="shared" si="125"/>
        <v>7700</v>
      </c>
      <c r="R197" s="12">
        <f t="shared" si="125"/>
        <v>0</v>
      </c>
      <c r="S197" s="12">
        <f t="shared" si="125"/>
        <v>7653.9977299999991</v>
      </c>
      <c r="T197" s="12">
        <f t="shared" si="125"/>
        <v>0</v>
      </c>
      <c r="U197" s="12">
        <f t="shared" si="125"/>
        <v>7653.9977299999991</v>
      </c>
      <c r="V197" s="12">
        <f t="shared" si="125"/>
        <v>0</v>
      </c>
      <c r="W197" s="12">
        <f t="shared" si="125"/>
        <v>7653.99773</v>
      </c>
      <c r="X197" s="12">
        <f t="shared" si="125"/>
        <v>0</v>
      </c>
      <c r="Y197" s="12">
        <f t="shared" si="125"/>
        <v>7653.99773</v>
      </c>
      <c r="Z197" s="12">
        <f t="shared" si="125"/>
        <v>0</v>
      </c>
      <c r="AA197" s="12">
        <f t="shared" si="125"/>
        <v>0</v>
      </c>
      <c r="AB197" s="12">
        <f t="shared" si="125"/>
        <v>0</v>
      </c>
      <c r="AC197" s="12">
        <f t="shared" si="125"/>
        <v>0</v>
      </c>
      <c r="AD197" s="12">
        <f t="shared" si="125"/>
        <v>0</v>
      </c>
      <c r="AE197" s="12">
        <f t="shared" si="125"/>
        <v>0</v>
      </c>
      <c r="AF197" s="12">
        <f t="shared" si="125"/>
        <v>0</v>
      </c>
      <c r="AG197" s="12">
        <f t="shared" si="125"/>
        <v>0</v>
      </c>
      <c r="AH197" s="12">
        <f t="shared" si="125"/>
        <v>0</v>
      </c>
      <c r="AI197" s="12">
        <f t="shared" si="125"/>
        <v>0</v>
      </c>
      <c r="AJ197" s="12"/>
      <c r="AL197" s="13"/>
      <c r="AM197" s="13"/>
      <c r="AW197" s="46">
        <f t="shared" si="92"/>
        <v>0</v>
      </c>
    </row>
    <row r="198" spans="1:49" ht="30.6" customHeight="1" x14ac:dyDescent="0.25">
      <c r="A198" s="55"/>
      <c r="B198" s="58" t="s">
        <v>168</v>
      </c>
      <c r="C198" s="12">
        <f>C199</f>
        <v>38108.624630000006</v>
      </c>
      <c r="D198" s="12">
        <f t="shared" si="125"/>
        <v>36971.404790000001</v>
      </c>
      <c r="E198" s="12">
        <f t="shared" si="125"/>
        <v>25825.749390000001</v>
      </c>
      <c r="F198" s="12">
        <f t="shared" si="125"/>
        <v>25825.749390000001</v>
      </c>
      <c r="G198" s="12">
        <f t="shared" si="125"/>
        <v>0</v>
      </c>
      <c r="H198" s="12">
        <f t="shared" si="125"/>
        <v>0</v>
      </c>
      <c r="I198" s="12">
        <f t="shared" si="125"/>
        <v>0</v>
      </c>
      <c r="J198" s="12">
        <f t="shared" si="125"/>
        <v>0</v>
      </c>
      <c r="K198" s="12">
        <f t="shared" si="125"/>
        <v>0</v>
      </c>
      <c r="L198" s="12">
        <f t="shared" si="125"/>
        <v>0</v>
      </c>
      <c r="M198" s="12">
        <f t="shared" si="125"/>
        <v>0</v>
      </c>
      <c r="N198" s="12">
        <f t="shared" si="125"/>
        <v>0</v>
      </c>
      <c r="O198" s="12">
        <f t="shared" si="125"/>
        <v>7700</v>
      </c>
      <c r="P198" s="12">
        <f t="shared" si="125"/>
        <v>0</v>
      </c>
      <c r="Q198" s="12">
        <f t="shared" si="125"/>
        <v>7700</v>
      </c>
      <c r="R198" s="12">
        <f t="shared" si="125"/>
        <v>0</v>
      </c>
      <c r="S198" s="12">
        <f t="shared" si="125"/>
        <v>7653.9977299999991</v>
      </c>
      <c r="T198" s="12">
        <f t="shared" si="125"/>
        <v>0</v>
      </c>
      <c r="U198" s="12">
        <f t="shared" si="125"/>
        <v>7653.9977299999991</v>
      </c>
      <c r="V198" s="12">
        <f t="shared" si="125"/>
        <v>0</v>
      </c>
      <c r="W198" s="12">
        <f t="shared" si="125"/>
        <v>7653.99773</v>
      </c>
      <c r="X198" s="12">
        <f t="shared" si="125"/>
        <v>0</v>
      </c>
      <c r="Y198" s="12">
        <f t="shared" si="125"/>
        <v>7653.99773</v>
      </c>
      <c r="Z198" s="12">
        <f t="shared" si="125"/>
        <v>0</v>
      </c>
      <c r="AA198" s="12">
        <f t="shared" si="125"/>
        <v>0</v>
      </c>
      <c r="AB198" s="12">
        <f t="shared" si="125"/>
        <v>0</v>
      </c>
      <c r="AC198" s="12">
        <f t="shared" si="125"/>
        <v>0</v>
      </c>
      <c r="AD198" s="12">
        <f t="shared" si="125"/>
        <v>0</v>
      </c>
      <c r="AE198" s="12">
        <f t="shared" si="125"/>
        <v>0</v>
      </c>
      <c r="AF198" s="12">
        <f t="shared" si="125"/>
        <v>0</v>
      </c>
      <c r="AG198" s="12">
        <f t="shared" si="125"/>
        <v>0</v>
      </c>
      <c r="AH198" s="12">
        <f t="shared" si="125"/>
        <v>0</v>
      </c>
      <c r="AI198" s="12">
        <f t="shared" si="125"/>
        <v>0</v>
      </c>
      <c r="AJ198" s="12"/>
      <c r="AL198" s="13"/>
      <c r="AM198" s="13"/>
      <c r="AW198" s="46">
        <f t="shared" si="92"/>
        <v>0</v>
      </c>
    </row>
    <row r="199" spans="1:49" ht="45.6" customHeight="1" x14ac:dyDescent="0.25">
      <c r="A199" s="55"/>
      <c r="B199" s="59" t="s">
        <v>169</v>
      </c>
      <c r="C199" s="60">
        <f>C200</f>
        <v>38108.624630000006</v>
      </c>
      <c r="D199" s="60">
        <f t="shared" si="125"/>
        <v>36971.404790000001</v>
      </c>
      <c r="E199" s="60">
        <f t="shared" si="125"/>
        <v>25825.749390000001</v>
      </c>
      <c r="F199" s="60">
        <f t="shared" si="125"/>
        <v>25825.749390000001</v>
      </c>
      <c r="G199" s="60">
        <f t="shared" si="125"/>
        <v>0</v>
      </c>
      <c r="H199" s="60">
        <f t="shared" si="125"/>
        <v>0</v>
      </c>
      <c r="I199" s="60">
        <f t="shared" si="125"/>
        <v>0</v>
      </c>
      <c r="J199" s="60">
        <f t="shared" si="125"/>
        <v>0</v>
      </c>
      <c r="K199" s="60">
        <f t="shared" si="125"/>
        <v>0</v>
      </c>
      <c r="L199" s="60">
        <f t="shared" si="125"/>
        <v>0</v>
      </c>
      <c r="M199" s="60">
        <f t="shared" si="125"/>
        <v>0</v>
      </c>
      <c r="N199" s="60">
        <f t="shared" si="125"/>
        <v>0</v>
      </c>
      <c r="O199" s="60">
        <f t="shared" si="125"/>
        <v>7700</v>
      </c>
      <c r="P199" s="60">
        <f t="shared" si="125"/>
        <v>0</v>
      </c>
      <c r="Q199" s="60">
        <f t="shared" si="125"/>
        <v>7700</v>
      </c>
      <c r="R199" s="60">
        <f t="shared" si="125"/>
        <v>0</v>
      </c>
      <c r="S199" s="60">
        <f t="shared" si="125"/>
        <v>7653.9977299999991</v>
      </c>
      <c r="T199" s="60">
        <f t="shared" si="125"/>
        <v>0</v>
      </c>
      <c r="U199" s="60">
        <f t="shared" si="125"/>
        <v>7653.9977299999991</v>
      </c>
      <c r="V199" s="60">
        <f t="shared" si="125"/>
        <v>0</v>
      </c>
      <c r="W199" s="60">
        <f t="shared" si="125"/>
        <v>7653.99773</v>
      </c>
      <c r="X199" s="60">
        <f t="shared" si="125"/>
        <v>0</v>
      </c>
      <c r="Y199" s="60">
        <f t="shared" si="125"/>
        <v>7653.99773</v>
      </c>
      <c r="Z199" s="60">
        <f t="shared" si="125"/>
        <v>0</v>
      </c>
      <c r="AA199" s="60">
        <f t="shared" si="125"/>
        <v>0</v>
      </c>
      <c r="AB199" s="60">
        <f t="shared" si="125"/>
        <v>0</v>
      </c>
      <c r="AC199" s="60">
        <f t="shared" si="125"/>
        <v>0</v>
      </c>
      <c r="AD199" s="60">
        <f t="shared" si="125"/>
        <v>0</v>
      </c>
      <c r="AE199" s="60">
        <f t="shared" si="125"/>
        <v>0</v>
      </c>
      <c r="AF199" s="60">
        <f t="shared" si="125"/>
        <v>0</v>
      </c>
      <c r="AG199" s="60">
        <f t="shared" si="125"/>
        <v>0</v>
      </c>
      <c r="AH199" s="60">
        <f t="shared" si="125"/>
        <v>0</v>
      </c>
      <c r="AI199" s="60">
        <f t="shared" si="125"/>
        <v>0</v>
      </c>
      <c r="AJ199" s="60"/>
      <c r="AL199" s="13"/>
      <c r="AM199" s="13"/>
      <c r="AW199" s="46">
        <f t="shared" si="92"/>
        <v>0</v>
      </c>
    </row>
    <row r="200" spans="1:49" ht="45.6" customHeight="1" x14ac:dyDescent="0.25">
      <c r="A200" s="55"/>
      <c r="B200" s="59" t="s">
        <v>170</v>
      </c>
      <c r="C200" s="60">
        <f>C201</f>
        <v>38108.624630000006</v>
      </c>
      <c r="D200" s="60">
        <f t="shared" si="125"/>
        <v>36971.404790000001</v>
      </c>
      <c r="E200" s="60">
        <f t="shared" si="125"/>
        <v>25825.749390000001</v>
      </c>
      <c r="F200" s="60">
        <f t="shared" si="125"/>
        <v>25825.749390000001</v>
      </c>
      <c r="G200" s="60">
        <f t="shared" si="125"/>
        <v>0</v>
      </c>
      <c r="H200" s="70">
        <f t="shared" si="125"/>
        <v>0</v>
      </c>
      <c r="I200" s="70">
        <f t="shared" si="125"/>
        <v>0</v>
      </c>
      <c r="J200" s="70">
        <f t="shared" si="125"/>
        <v>0</v>
      </c>
      <c r="K200" s="60">
        <f t="shared" si="125"/>
        <v>0</v>
      </c>
      <c r="L200" s="70">
        <f t="shared" si="125"/>
        <v>0</v>
      </c>
      <c r="M200" s="70">
        <f t="shared" si="125"/>
        <v>0</v>
      </c>
      <c r="N200" s="70">
        <f t="shared" si="125"/>
        <v>0</v>
      </c>
      <c r="O200" s="60">
        <f t="shared" si="125"/>
        <v>7700</v>
      </c>
      <c r="P200" s="70">
        <f t="shared" si="125"/>
        <v>0</v>
      </c>
      <c r="Q200" s="70">
        <f t="shared" si="125"/>
        <v>7700</v>
      </c>
      <c r="R200" s="70">
        <f t="shared" si="125"/>
        <v>0</v>
      </c>
      <c r="S200" s="60">
        <f t="shared" si="125"/>
        <v>7653.9977299999991</v>
      </c>
      <c r="T200" s="70">
        <f>SUM(T201)</f>
        <v>0</v>
      </c>
      <c r="U200" s="70">
        <f t="shared" ref="U200:V200" si="126">SUM(U201)</f>
        <v>7653.9977299999991</v>
      </c>
      <c r="V200" s="70">
        <f t="shared" si="126"/>
        <v>0</v>
      </c>
      <c r="W200" s="60">
        <f t="shared" si="125"/>
        <v>7653.99773</v>
      </c>
      <c r="X200" s="70">
        <f t="shared" ref="X200:Z200" si="127">SUM(X201)</f>
        <v>0</v>
      </c>
      <c r="Y200" s="70">
        <f t="shared" si="127"/>
        <v>7653.99773</v>
      </c>
      <c r="Z200" s="70">
        <f t="shared" si="127"/>
        <v>0</v>
      </c>
      <c r="AA200" s="60">
        <f t="shared" si="125"/>
        <v>0</v>
      </c>
      <c r="AB200" s="70">
        <f t="shared" si="125"/>
        <v>0</v>
      </c>
      <c r="AC200" s="60">
        <f t="shared" si="125"/>
        <v>0</v>
      </c>
      <c r="AD200" s="71">
        <f t="shared" si="125"/>
        <v>0</v>
      </c>
      <c r="AE200" s="60">
        <f t="shared" si="125"/>
        <v>0</v>
      </c>
      <c r="AF200" s="70">
        <f t="shared" si="125"/>
        <v>0</v>
      </c>
      <c r="AG200" s="60">
        <f t="shared" si="125"/>
        <v>0</v>
      </c>
      <c r="AH200" s="71">
        <f t="shared" si="125"/>
        <v>0</v>
      </c>
      <c r="AI200" s="60">
        <f t="shared" si="125"/>
        <v>0</v>
      </c>
      <c r="AJ200" s="60"/>
      <c r="AL200" s="13"/>
      <c r="AM200" s="13"/>
      <c r="AW200" s="46">
        <f t="shared" si="92"/>
        <v>0</v>
      </c>
    </row>
    <row r="201" spans="1:49" s="21" customFormat="1" ht="87" customHeight="1" x14ac:dyDescent="0.25">
      <c r="A201" s="40">
        <v>36</v>
      </c>
      <c r="B201" s="68" t="s">
        <v>264</v>
      </c>
      <c r="C201" s="62">
        <v>38108.624630000006</v>
      </c>
      <c r="D201" s="62">
        <f>SUM(D202:D205)</f>
        <v>36971.404790000001</v>
      </c>
      <c r="E201" s="62">
        <v>25825.749390000001</v>
      </c>
      <c r="F201" s="62">
        <v>25825.749390000001</v>
      </c>
      <c r="G201" s="75">
        <f>H201+I201+J201</f>
        <v>0</v>
      </c>
      <c r="H201" s="62"/>
      <c r="I201" s="62"/>
      <c r="J201" s="62"/>
      <c r="K201" s="75">
        <f>L201+M201+N201</f>
        <v>0</v>
      </c>
      <c r="L201" s="62"/>
      <c r="M201" s="62"/>
      <c r="N201" s="62"/>
      <c r="O201" s="75">
        <f>P201+Q201+R201</f>
        <v>7700</v>
      </c>
      <c r="P201" s="62">
        <v>0</v>
      </c>
      <c r="Q201" s="62">
        <v>7700</v>
      </c>
      <c r="R201" s="62">
        <v>0</v>
      </c>
      <c r="S201" s="12">
        <f>SUM(T201,U201,V201)</f>
        <v>7653.9977299999991</v>
      </c>
      <c r="T201" s="18" t="s">
        <v>185</v>
      </c>
      <c r="U201" s="18">
        <v>7653.9977299999991</v>
      </c>
      <c r="V201" s="18" t="s">
        <v>185</v>
      </c>
      <c r="W201" s="75">
        <f>SUM(X201,Y201,Z201)</f>
        <v>7653.99773</v>
      </c>
      <c r="X201" s="62" t="s">
        <v>185</v>
      </c>
      <c r="Y201" s="62">
        <v>7653.99773</v>
      </c>
      <c r="Z201" s="62" t="s">
        <v>185</v>
      </c>
      <c r="AA201" s="12">
        <f t="shared" ref="AA201:AA205" si="128">SUM(AB201:AD201)</f>
        <v>0</v>
      </c>
      <c r="AB201" s="5">
        <f t="shared" ref="AB201:AB205" si="129">SUM(X201,H201)-SUM(L201)-SUM(T201,-AF201)</f>
        <v>0</v>
      </c>
      <c r="AC201" s="6">
        <f t="shared" ref="AC201:AD205" si="130">SUM(Y201,I201)-SUM(M201)-SUM(U201,-AG201)</f>
        <v>0</v>
      </c>
      <c r="AD201" s="7">
        <f t="shared" si="130"/>
        <v>0</v>
      </c>
      <c r="AE201" s="63">
        <f>AF201+AG201+AH201</f>
        <v>0</v>
      </c>
      <c r="AF201" s="62"/>
      <c r="AG201" s="75"/>
      <c r="AH201" s="76"/>
      <c r="AI201" s="75"/>
      <c r="AJ201" s="75"/>
      <c r="AW201" s="46"/>
    </row>
    <row r="202" spans="1:49" ht="19.899999999999999" customHeight="1" x14ac:dyDescent="0.25">
      <c r="A202" s="40"/>
      <c r="B202" s="64" t="s">
        <v>32</v>
      </c>
      <c r="C202" s="5">
        <v>36649.051370000001</v>
      </c>
      <c r="D202" s="5">
        <f>C202</f>
        <v>36649.051370000001</v>
      </c>
      <c r="E202" s="5">
        <v>24861.277999999998</v>
      </c>
      <c r="F202" s="5">
        <v>24861.277999999998</v>
      </c>
      <c r="G202" s="6"/>
      <c r="H202" s="5"/>
      <c r="I202" s="5"/>
      <c r="J202" s="5"/>
      <c r="K202" s="6"/>
      <c r="L202" s="5"/>
      <c r="M202" s="5"/>
      <c r="N202" s="5"/>
      <c r="O202" s="6">
        <f t="shared" ref="O202:O205" si="131">P202+Q202+R202</f>
        <v>7381.5394400000005</v>
      </c>
      <c r="P202" s="5">
        <v>0</v>
      </c>
      <c r="Q202" s="5">
        <v>7381.5394400000005</v>
      </c>
      <c r="R202" s="5">
        <v>0</v>
      </c>
      <c r="S202" s="6">
        <v>7335.5662999999995</v>
      </c>
      <c r="T202" s="5" t="s">
        <v>185</v>
      </c>
      <c r="U202" s="5">
        <v>7335.5662999999995</v>
      </c>
      <c r="V202" s="5" t="s">
        <v>185</v>
      </c>
      <c r="W202" s="6">
        <v>7335.5663000000004</v>
      </c>
      <c r="X202" s="5" t="s">
        <v>185</v>
      </c>
      <c r="Y202" s="5">
        <v>7335.5662999999995</v>
      </c>
      <c r="Z202" s="5" t="s">
        <v>185</v>
      </c>
      <c r="AA202" s="12">
        <f t="shared" si="128"/>
        <v>0</v>
      </c>
      <c r="AB202" s="5">
        <f t="shared" si="129"/>
        <v>0</v>
      </c>
      <c r="AC202" s="6">
        <f t="shared" ref="AC202:AC205" si="132">SUM(Y202,I202)-SUM(M202)-SUM(U202,-AG202)</f>
        <v>0</v>
      </c>
      <c r="AD202" s="7">
        <f t="shared" si="130"/>
        <v>0</v>
      </c>
      <c r="AE202" s="6">
        <f>AF202+AG202+AH202</f>
        <v>0</v>
      </c>
      <c r="AF202" s="5"/>
      <c r="AG202" s="6"/>
      <c r="AH202" s="7"/>
      <c r="AI202" s="6"/>
      <c r="AJ202" s="6"/>
      <c r="AL202" s="13"/>
      <c r="AM202" s="13"/>
      <c r="AW202" s="46"/>
    </row>
    <row r="203" spans="1:49" ht="19.899999999999999" customHeight="1" x14ac:dyDescent="0.25">
      <c r="A203" s="40"/>
      <c r="B203" s="64" t="s">
        <v>33</v>
      </c>
      <c r="C203" s="5">
        <v>0</v>
      </c>
      <c r="D203" s="5"/>
      <c r="E203" s="5">
        <v>0</v>
      </c>
      <c r="F203" s="5">
        <v>0</v>
      </c>
      <c r="G203" s="6"/>
      <c r="H203" s="5"/>
      <c r="I203" s="5"/>
      <c r="J203" s="5"/>
      <c r="K203" s="6"/>
      <c r="L203" s="5"/>
      <c r="M203" s="5"/>
      <c r="N203" s="5"/>
      <c r="O203" s="6">
        <f t="shared" si="131"/>
        <v>0</v>
      </c>
      <c r="P203" s="5">
        <v>0</v>
      </c>
      <c r="Q203" s="5">
        <v>0</v>
      </c>
      <c r="R203" s="5">
        <v>0</v>
      </c>
      <c r="S203" s="6">
        <v>0</v>
      </c>
      <c r="T203" s="5" t="s">
        <v>185</v>
      </c>
      <c r="U203" s="5" t="s">
        <v>185</v>
      </c>
      <c r="V203" s="5" t="s">
        <v>185</v>
      </c>
      <c r="W203" s="6">
        <v>0</v>
      </c>
      <c r="X203" s="5" t="s">
        <v>185</v>
      </c>
      <c r="Y203" s="5" t="s">
        <v>185</v>
      </c>
      <c r="Z203" s="5" t="s">
        <v>185</v>
      </c>
      <c r="AA203" s="12">
        <f t="shared" si="128"/>
        <v>0</v>
      </c>
      <c r="AB203" s="5">
        <f t="shared" si="129"/>
        <v>0</v>
      </c>
      <c r="AC203" s="6">
        <f t="shared" si="132"/>
        <v>0</v>
      </c>
      <c r="AD203" s="7">
        <f t="shared" si="130"/>
        <v>0</v>
      </c>
      <c r="AE203" s="6">
        <f>AF203+AG203+AH203</f>
        <v>0</v>
      </c>
      <c r="AF203" s="5"/>
      <c r="AG203" s="6"/>
      <c r="AH203" s="7"/>
      <c r="AI203" s="6"/>
      <c r="AJ203" s="6"/>
      <c r="AL203" s="13"/>
      <c r="AM203" s="13"/>
      <c r="AW203" s="46"/>
    </row>
    <row r="204" spans="1:49" ht="19.899999999999999" customHeight="1" x14ac:dyDescent="0.25">
      <c r="A204" s="40"/>
      <c r="B204" s="64" t="s">
        <v>34</v>
      </c>
      <c r="C204" s="5">
        <v>0</v>
      </c>
      <c r="D204" s="5"/>
      <c r="E204" s="5">
        <v>0</v>
      </c>
      <c r="F204" s="5">
        <v>0</v>
      </c>
      <c r="G204" s="6"/>
      <c r="H204" s="5"/>
      <c r="I204" s="5"/>
      <c r="J204" s="5"/>
      <c r="K204" s="6"/>
      <c r="L204" s="5"/>
      <c r="M204" s="5"/>
      <c r="N204" s="5"/>
      <c r="O204" s="6">
        <f t="shared" si="131"/>
        <v>0</v>
      </c>
      <c r="P204" s="5">
        <v>0</v>
      </c>
      <c r="Q204" s="5">
        <v>0</v>
      </c>
      <c r="R204" s="5">
        <v>0</v>
      </c>
      <c r="S204" s="6">
        <v>0</v>
      </c>
      <c r="T204" s="5"/>
      <c r="U204" s="5"/>
      <c r="V204" s="5"/>
      <c r="W204" s="6">
        <v>0</v>
      </c>
      <c r="X204" s="5"/>
      <c r="Y204" s="5"/>
      <c r="Z204" s="5"/>
      <c r="AA204" s="12">
        <f t="shared" si="128"/>
        <v>0</v>
      </c>
      <c r="AB204" s="5">
        <f t="shared" si="129"/>
        <v>0</v>
      </c>
      <c r="AC204" s="6">
        <f t="shared" si="132"/>
        <v>0</v>
      </c>
      <c r="AD204" s="7">
        <f t="shared" si="130"/>
        <v>0</v>
      </c>
      <c r="AE204" s="6">
        <f>AF204+AG204+AH204</f>
        <v>0</v>
      </c>
      <c r="AF204" s="5"/>
      <c r="AG204" s="6"/>
      <c r="AH204" s="7"/>
      <c r="AI204" s="6"/>
      <c r="AJ204" s="6"/>
      <c r="AL204" s="13"/>
      <c r="AM204" s="13"/>
      <c r="AW204" s="46">
        <f t="shared" ref="AW204:AW248" si="133">P204-T204</f>
        <v>0</v>
      </c>
    </row>
    <row r="205" spans="1:49" ht="19.899999999999999" customHeight="1" x14ac:dyDescent="0.25">
      <c r="A205" s="40"/>
      <c r="B205" s="64" t="s">
        <v>35</v>
      </c>
      <c r="C205" s="5">
        <v>1459.5732600000001</v>
      </c>
      <c r="D205" s="5">
        <v>322.35342000000003</v>
      </c>
      <c r="E205" s="5">
        <v>964.47139000000004</v>
      </c>
      <c r="F205" s="5">
        <v>964.47139000000004</v>
      </c>
      <c r="G205" s="6"/>
      <c r="H205" s="5"/>
      <c r="I205" s="5"/>
      <c r="J205" s="5"/>
      <c r="K205" s="6"/>
      <c r="L205" s="5"/>
      <c r="M205" s="5"/>
      <c r="N205" s="5"/>
      <c r="O205" s="6">
        <f t="shared" si="131"/>
        <v>318.46055999999987</v>
      </c>
      <c r="P205" s="5">
        <v>0</v>
      </c>
      <c r="Q205" s="5">
        <v>318.46055999999987</v>
      </c>
      <c r="R205" s="5">
        <v>0</v>
      </c>
      <c r="S205" s="6">
        <f>SUM(T205:V205)</f>
        <v>318.43142999999964</v>
      </c>
      <c r="T205" s="5">
        <f>SUM(T201)-SUM(T202:T204)</f>
        <v>0</v>
      </c>
      <c r="U205" s="5">
        <f>SUM(U201)-SUM(U202:U204)</f>
        <v>318.43142999999964</v>
      </c>
      <c r="V205" s="5">
        <f>SUM(V201)-SUM(V202:V204)</f>
        <v>0</v>
      </c>
      <c r="W205" s="6">
        <f>SUM(X205:Z205)</f>
        <v>318.43143000000055</v>
      </c>
      <c r="X205" s="5">
        <f>SUM(X201)-SUM(X202:X204)</f>
        <v>0</v>
      </c>
      <c r="Y205" s="5">
        <f>SUM(Y201)-SUM(Y202:Y204)</f>
        <v>318.43143000000055</v>
      </c>
      <c r="Z205" s="5">
        <f>SUM(Z201)-SUM(Z202:Z204)</f>
        <v>0</v>
      </c>
      <c r="AA205" s="12">
        <f t="shared" si="128"/>
        <v>9.0949470177292824E-13</v>
      </c>
      <c r="AB205" s="5">
        <f t="shared" si="129"/>
        <v>0</v>
      </c>
      <c r="AC205" s="6">
        <f t="shared" si="132"/>
        <v>9.0949470177292824E-13</v>
      </c>
      <c r="AD205" s="7">
        <f t="shared" si="130"/>
        <v>0</v>
      </c>
      <c r="AE205" s="6">
        <f>AF205+AG205+AH205</f>
        <v>0</v>
      </c>
      <c r="AF205" s="5"/>
      <c r="AG205" s="6"/>
      <c r="AH205" s="7"/>
      <c r="AI205" s="6"/>
      <c r="AJ205" s="6"/>
      <c r="AL205" s="13"/>
      <c r="AM205" s="13"/>
      <c r="AW205" s="46">
        <f t="shared" si="133"/>
        <v>0</v>
      </c>
    </row>
    <row r="206" spans="1:49" ht="30" customHeight="1" x14ac:dyDescent="0.25">
      <c r="A206" s="55"/>
      <c r="B206" s="57" t="s">
        <v>63</v>
      </c>
      <c r="C206" s="12">
        <f>C207</f>
        <v>1211474.32485</v>
      </c>
      <c r="D206" s="12">
        <f t="shared" ref="D206:AI206" si="134">D207</f>
        <v>71258.777000000002</v>
      </c>
      <c r="E206" s="12">
        <f t="shared" si="134"/>
        <v>130341.16413999999</v>
      </c>
      <c r="F206" s="12">
        <f t="shared" si="134"/>
        <v>130169.75900000001</v>
      </c>
      <c r="G206" s="12">
        <f t="shared" si="134"/>
        <v>0</v>
      </c>
      <c r="H206" s="12">
        <f t="shared" si="134"/>
        <v>0</v>
      </c>
      <c r="I206" s="12">
        <f t="shared" si="134"/>
        <v>0</v>
      </c>
      <c r="J206" s="12">
        <f t="shared" si="134"/>
        <v>0</v>
      </c>
      <c r="K206" s="12">
        <f t="shared" si="134"/>
        <v>171.40513999999999</v>
      </c>
      <c r="L206" s="12">
        <f t="shared" si="134"/>
        <v>0</v>
      </c>
      <c r="M206" s="12">
        <f t="shared" si="134"/>
        <v>171.40513999999999</v>
      </c>
      <c r="N206" s="12">
        <f t="shared" si="134"/>
        <v>0</v>
      </c>
      <c r="O206" s="12">
        <f t="shared" si="134"/>
        <v>207990.6</v>
      </c>
      <c r="P206" s="12">
        <f t="shared" si="134"/>
        <v>0</v>
      </c>
      <c r="Q206" s="12">
        <f t="shared" si="134"/>
        <v>207990.6</v>
      </c>
      <c r="R206" s="12">
        <f t="shared" si="134"/>
        <v>0</v>
      </c>
      <c r="S206" s="12">
        <f t="shared" si="134"/>
        <v>170960.41105</v>
      </c>
      <c r="T206" s="12">
        <f t="shared" si="134"/>
        <v>0</v>
      </c>
      <c r="U206" s="12">
        <f t="shared" si="134"/>
        <v>170960.41105</v>
      </c>
      <c r="V206" s="12">
        <f t="shared" si="134"/>
        <v>0</v>
      </c>
      <c r="W206" s="12">
        <f t="shared" si="134"/>
        <v>170937.19837</v>
      </c>
      <c r="X206" s="12">
        <f t="shared" si="134"/>
        <v>0</v>
      </c>
      <c r="Y206" s="12">
        <f t="shared" si="134"/>
        <v>170937.19837</v>
      </c>
      <c r="Z206" s="12">
        <f t="shared" si="134"/>
        <v>0</v>
      </c>
      <c r="AA206" s="12">
        <f t="shared" si="134"/>
        <v>0</v>
      </c>
      <c r="AB206" s="12">
        <f t="shared" si="134"/>
        <v>0</v>
      </c>
      <c r="AC206" s="12">
        <f t="shared" si="134"/>
        <v>0</v>
      </c>
      <c r="AD206" s="12">
        <f t="shared" si="134"/>
        <v>0</v>
      </c>
      <c r="AE206" s="12">
        <f t="shared" si="134"/>
        <v>194.61781999999999</v>
      </c>
      <c r="AF206" s="12">
        <f t="shared" si="134"/>
        <v>0</v>
      </c>
      <c r="AG206" s="12">
        <f t="shared" si="134"/>
        <v>194.61781999999999</v>
      </c>
      <c r="AH206" s="12">
        <f t="shared" si="134"/>
        <v>0</v>
      </c>
      <c r="AI206" s="12">
        <f t="shared" si="134"/>
        <v>0</v>
      </c>
      <c r="AJ206" s="12"/>
      <c r="AL206" s="13"/>
      <c r="AM206" s="13"/>
      <c r="AW206" s="46">
        <f t="shared" si="133"/>
        <v>0</v>
      </c>
    </row>
    <row r="207" spans="1:49" ht="30.6" customHeight="1" x14ac:dyDescent="0.25">
      <c r="A207" s="55"/>
      <c r="B207" s="58" t="s">
        <v>64</v>
      </c>
      <c r="C207" s="12">
        <f t="shared" ref="C207:AI208" si="135">C208</f>
        <v>1211474.32485</v>
      </c>
      <c r="D207" s="12">
        <f t="shared" si="135"/>
        <v>71258.777000000002</v>
      </c>
      <c r="E207" s="12">
        <f t="shared" si="135"/>
        <v>130341.16413999999</v>
      </c>
      <c r="F207" s="12">
        <f t="shared" si="135"/>
        <v>130169.75900000001</v>
      </c>
      <c r="G207" s="12">
        <f t="shared" si="135"/>
        <v>0</v>
      </c>
      <c r="H207" s="12">
        <f t="shared" si="135"/>
        <v>0</v>
      </c>
      <c r="I207" s="12">
        <f t="shared" si="135"/>
        <v>0</v>
      </c>
      <c r="J207" s="12">
        <f t="shared" si="135"/>
        <v>0</v>
      </c>
      <c r="K207" s="12">
        <f t="shared" si="135"/>
        <v>171.40513999999999</v>
      </c>
      <c r="L207" s="12">
        <f t="shared" si="135"/>
        <v>0</v>
      </c>
      <c r="M207" s="12">
        <f t="shared" si="135"/>
        <v>171.40513999999999</v>
      </c>
      <c r="N207" s="12">
        <f t="shared" si="135"/>
        <v>0</v>
      </c>
      <c r="O207" s="12">
        <f t="shared" si="135"/>
        <v>207990.6</v>
      </c>
      <c r="P207" s="12">
        <f t="shared" si="135"/>
        <v>0</v>
      </c>
      <c r="Q207" s="12">
        <f t="shared" si="135"/>
        <v>207990.6</v>
      </c>
      <c r="R207" s="12">
        <f t="shared" si="135"/>
        <v>0</v>
      </c>
      <c r="S207" s="12">
        <f t="shared" si="135"/>
        <v>170960.41105</v>
      </c>
      <c r="T207" s="12">
        <f t="shared" si="135"/>
        <v>0</v>
      </c>
      <c r="U207" s="12">
        <f t="shared" si="135"/>
        <v>170960.41105</v>
      </c>
      <c r="V207" s="12">
        <f t="shared" si="135"/>
        <v>0</v>
      </c>
      <c r="W207" s="12">
        <f t="shared" si="135"/>
        <v>170937.19837</v>
      </c>
      <c r="X207" s="12">
        <f t="shared" si="135"/>
        <v>0</v>
      </c>
      <c r="Y207" s="12">
        <f t="shared" si="135"/>
        <v>170937.19837</v>
      </c>
      <c r="Z207" s="12">
        <f t="shared" si="135"/>
        <v>0</v>
      </c>
      <c r="AA207" s="12">
        <f t="shared" si="135"/>
        <v>0</v>
      </c>
      <c r="AB207" s="12">
        <f t="shared" si="135"/>
        <v>0</v>
      </c>
      <c r="AC207" s="12">
        <f t="shared" si="135"/>
        <v>0</v>
      </c>
      <c r="AD207" s="12">
        <f t="shared" si="135"/>
        <v>0</v>
      </c>
      <c r="AE207" s="12">
        <f t="shared" si="135"/>
        <v>194.61781999999999</v>
      </c>
      <c r="AF207" s="12">
        <f t="shared" si="135"/>
        <v>0</v>
      </c>
      <c r="AG207" s="12">
        <f t="shared" si="135"/>
        <v>194.61781999999999</v>
      </c>
      <c r="AH207" s="12">
        <f t="shared" si="135"/>
        <v>0</v>
      </c>
      <c r="AI207" s="12">
        <f t="shared" si="135"/>
        <v>0</v>
      </c>
      <c r="AJ207" s="12"/>
      <c r="AL207" s="13"/>
      <c r="AM207" s="13"/>
      <c r="AW207" s="46">
        <f t="shared" si="133"/>
        <v>0</v>
      </c>
    </row>
    <row r="208" spans="1:49" ht="45.6" customHeight="1" x14ac:dyDescent="0.25">
      <c r="A208" s="55"/>
      <c r="B208" s="59" t="s">
        <v>65</v>
      </c>
      <c r="C208" s="60">
        <f>C209</f>
        <v>1211474.32485</v>
      </c>
      <c r="D208" s="60">
        <f t="shared" si="135"/>
        <v>71258.777000000002</v>
      </c>
      <c r="E208" s="60">
        <f t="shared" si="135"/>
        <v>130341.16413999999</v>
      </c>
      <c r="F208" s="60">
        <f t="shared" si="135"/>
        <v>130169.75900000001</v>
      </c>
      <c r="G208" s="60">
        <f t="shared" si="135"/>
        <v>0</v>
      </c>
      <c r="H208" s="60">
        <f t="shared" si="135"/>
        <v>0</v>
      </c>
      <c r="I208" s="60">
        <f t="shared" si="135"/>
        <v>0</v>
      </c>
      <c r="J208" s="60">
        <f t="shared" si="135"/>
        <v>0</v>
      </c>
      <c r="K208" s="60">
        <f t="shared" si="135"/>
        <v>171.40513999999999</v>
      </c>
      <c r="L208" s="60">
        <f t="shared" si="135"/>
        <v>0</v>
      </c>
      <c r="M208" s="60">
        <f t="shared" si="135"/>
        <v>171.40513999999999</v>
      </c>
      <c r="N208" s="60">
        <f t="shared" si="135"/>
        <v>0</v>
      </c>
      <c r="O208" s="60">
        <f t="shared" si="135"/>
        <v>207990.6</v>
      </c>
      <c r="P208" s="60">
        <f t="shared" si="135"/>
        <v>0</v>
      </c>
      <c r="Q208" s="60">
        <f t="shared" si="135"/>
        <v>207990.6</v>
      </c>
      <c r="R208" s="60">
        <f t="shared" si="135"/>
        <v>0</v>
      </c>
      <c r="S208" s="60">
        <f t="shared" si="135"/>
        <v>170960.41105</v>
      </c>
      <c r="T208" s="60">
        <f t="shared" si="135"/>
        <v>0</v>
      </c>
      <c r="U208" s="60">
        <f t="shared" si="135"/>
        <v>170960.41105</v>
      </c>
      <c r="V208" s="60">
        <f t="shared" si="135"/>
        <v>0</v>
      </c>
      <c r="W208" s="60">
        <f t="shared" si="135"/>
        <v>170937.19837</v>
      </c>
      <c r="X208" s="60">
        <f t="shared" si="135"/>
        <v>0</v>
      </c>
      <c r="Y208" s="60">
        <f t="shared" si="135"/>
        <v>170937.19837</v>
      </c>
      <c r="Z208" s="60">
        <f t="shared" si="135"/>
        <v>0</v>
      </c>
      <c r="AA208" s="60">
        <f t="shared" si="135"/>
        <v>0</v>
      </c>
      <c r="AB208" s="60">
        <f t="shared" si="135"/>
        <v>0</v>
      </c>
      <c r="AC208" s="60">
        <f t="shared" si="135"/>
        <v>0</v>
      </c>
      <c r="AD208" s="60">
        <f t="shared" si="135"/>
        <v>0</v>
      </c>
      <c r="AE208" s="60">
        <f t="shared" si="135"/>
        <v>194.61781999999999</v>
      </c>
      <c r="AF208" s="60">
        <f t="shared" si="135"/>
        <v>0</v>
      </c>
      <c r="AG208" s="60">
        <f t="shared" si="135"/>
        <v>194.61781999999999</v>
      </c>
      <c r="AH208" s="60">
        <f t="shared" si="135"/>
        <v>0</v>
      </c>
      <c r="AI208" s="60">
        <f t="shared" si="135"/>
        <v>0</v>
      </c>
      <c r="AJ208" s="60"/>
      <c r="AL208" s="13"/>
      <c r="AM208" s="13"/>
      <c r="AW208" s="46">
        <f t="shared" si="133"/>
        <v>0</v>
      </c>
    </row>
    <row r="209" spans="1:49" ht="45.6" customHeight="1" x14ac:dyDescent="0.25">
      <c r="A209" s="55"/>
      <c r="B209" s="59" t="s">
        <v>66</v>
      </c>
      <c r="C209" s="60">
        <f t="shared" ref="C209:N209" si="136">SUM(C210,C215,C220,C225,C230,C235,C240)</f>
        <v>1211474.32485</v>
      </c>
      <c r="D209" s="60">
        <f t="shared" si="136"/>
        <v>71258.777000000002</v>
      </c>
      <c r="E209" s="60">
        <f t="shared" si="136"/>
        <v>130341.16413999999</v>
      </c>
      <c r="F209" s="60">
        <f t="shared" si="136"/>
        <v>130169.75900000001</v>
      </c>
      <c r="G209" s="60">
        <f t="shared" si="136"/>
        <v>0</v>
      </c>
      <c r="H209" s="70">
        <f t="shared" si="136"/>
        <v>0</v>
      </c>
      <c r="I209" s="70">
        <f t="shared" si="136"/>
        <v>0</v>
      </c>
      <c r="J209" s="70">
        <f t="shared" si="136"/>
        <v>0</v>
      </c>
      <c r="K209" s="60">
        <f t="shared" si="136"/>
        <v>171.40513999999999</v>
      </c>
      <c r="L209" s="70">
        <f t="shared" si="136"/>
        <v>0</v>
      </c>
      <c r="M209" s="70">
        <f t="shared" si="136"/>
        <v>171.40513999999999</v>
      </c>
      <c r="N209" s="70">
        <f t="shared" si="136"/>
        <v>0</v>
      </c>
      <c r="O209" s="60">
        <f>SUM(O210,O215,O220,O225,O230,O235,O240)</f>
        <v>207990.6</v>
      </c>
      <c r="P209" s="70">
        <f t="shared" ref="P209:AI209" si="137">SUM(P210,P215,P220,P225,P230,P235,P240)</f>
        <v>0</v>
      </c>
      <c r="Q209" s="70">
        <f t="shared" si="137"/>
        <v>207990.6</v>
      </c>
      <c r="R209" s="70">
        <f t="shared" si="137"/>
        <v>0</v>
      </c>
      <c r="S209" s="60">
        <f t="shared" si="137"/>
        <v>170960.41105</v>
      </c>
      <c r="T209" s="70">
        <f t="shared" si="137"/>
        <v>0</v>
      </c>
      <c r="U209" s="70">
        <f t="shared" si="137"/>
        <v>170960.41105</v>
      </c>
      <c r="V209" s="70">
        <f t="shared" si="137"/>
        <v>0</v>
      </c>
      <c r="W209" s="60">
        <f t="shared" si="137"/>
        <v>170937.19837</v>
      </c>
      <c r="X209" s="70">
        <f t="shared" si="137"/>
        <v>0</v>
      </c>
      <c r="Y209" s="70">
        <f t="shared" si="137"/>
        <v>170937.19837</v>
      </c>
      <c r="Z209" s="70">
        <f t="shared" si="137"/>
        <v>0</v>
      </c>
      <c r="AA209" s="60">
        <f t="shared" si="137"/>
        <v>0</v>
      </c>
      <c r="AB209" s="70">
        <f t="shared" si="137"/>
        <v>0</v>
      </c>
      <c r="AC209" s="60">
        <f t="shared" si="137"/>
        <v>0</v>
      </c>
      <c r="AD209" s="71">
        <f t="shared" si="137"/>
        <v>0</v>
      </c>
      <c r="AE209" s="60">
        <f t="shared" si="137"/>
        <v>194.61781999999999</v>
      </c>
      <c r="AF209" s="70">
        <f t="shared" si="137"/>
        <v>0</v>
      </c>
      <c r="AG209" s="60">
        <f t="shared" si="137"/>
        <v>194.61781999999999</v>
      </c>
      <c r="AH209" s="71">
        <f t="shared" si="137"/>
        <v>0</v>
      </c>
      <c r="AI209" s="60">
        <f t="shared" si="137"/>
        <v>0</v>
      </c>
      <c r="AJ209" s="60"/>
      <c r="AL209" s="13"/>
      <c r="AM209" s="13"/>
      <c r="AW209" s="46">
        <f t="shared" si="133"/>
        <v>0</v>
      </c>
    </row>
    <row r="210" spans="1:49" s="21" customFormat="1" ht="142.5" customHeight="1" x14ac:dyDescent="0.25">
      <c r="A210" s="66">
        <v>37</v>
      </c>
      <c r="B210" s="68" t="s">
        <v>265</v>
      </c>
      <c r="C210" s="62">
        <v>932910.75945000013</v>
      </c>
      <c r="D210" s="62">
        <f>D211</f>
        <v>17351.876470000003</v>
      </c>
      <c r="E210" s="62">
        <v>91875.896059999999</v>
      </c>
      <c r="F210" s="62">
        <v>91704.490920000011</v>
      </c>
      <c r="G210" s="75">
        <f t="shared" ref="G210:G215" si="138">H210+I210+J210</f>
        <v>0</v>
      </c>
      <c r="H210" s="62"/>
      <c r="I210" s="62"/>
      <c r="J210" s="62"/>
      <c r="K210" s="75">
        <f t="shared" ref="K210:K215" si="139">L210+M210+N210</f>
        <v>171.40513999999999</v>
      </c>
      <c r="L210" s="62"/>
      <c r="M210" s="62">
        <f>SUM(M211:M214)</f>
        <v>171.40513999999999</v>
      </c>
      <c r="N210" s="62"/>
      <c r="O210" s="75">
        <f>P210+Q210+R210</f>
        <v>46512</v>
      </c>
      <c r="P210" s="62">
        <v>0</v>
      </c>
      <c r="Q210" s="62">
        <v>46512</v>
      </c>
      <c r="R210" s="62">
        <v>0</v>
      </c>
      <c r="S210" s="12">
        <f>SUM(T210,U210,V210)</f>
        <v>45087.594420000001</v>
      </c>
      <c r="T210" s="18" t="s">
        <v>185</v>
      </c>
      <c r="U210" s="18">
        <v>45087.594420000001</v>
      </c>
      <c r="V210" s="18" t="s">
        <v>185</v>
      </c>
      <c r="W210" s="75">
        <f>SUM(X210,Y210,Z210)</f>
        <v>45087.594420000001</v>
      </c>
      <c r="X210" s="62" t="s">
        <v>185</v>
      </c>
      <c r="Y210" s="62">
        <v>45087.594420000001</v>
      </c>
      <c r="Z210" s="62" t="s">
        <v>185</v>
      </c>
      <c r="AA210" s="12">
        <f t="shared" ref="AA210:AA244" si="140">SUM(AB210:AD210)</f>
        <v>0</v>
      </c>
      <c r="AB210" s="5">
        <f t="shared" ref="AB210:AD224" si="141">SUM(X210,H210)-SUM(L210)-SUM(T210,-AF210)</f>
        <v>0</v>
      </c>
      <c r="AC210" s="6">
        <f t="shared" si="141"/>
        <v>0</v>
      </c>
      <c r="AD210" s="7">
        <f t="shared" si="141"/>
        <v>0</v>
      </c>
      <c r="AE210" s="63">
        <f t="shared" ref="AE210:AE244" si="142">AF210+AG210+AH210</f>
        <v>171.40513999999999</v>
      </c>
      <c r="AF210" s="62"/>
      <c r="AG210" s="75">
        <f>SUM(AG211:AG214)</f>
        <v>171.40513999999999</v>
      </c>
      <c r="AH210" s="76"/>
      <c r="AI210" s="75"/>
      <c r="AJ210" s="75"/>
      <c r="AW210" s="46"/>
    </row>
    <row r="211" spans="1:49" ht="19.899999999999999" customHeight="1" x14ac:dyDescent="0.25">
      <c r="A211" s="66"/>
      <c r="B211" s="64" t="s">
        <v>32</v>
      </c>
      <c r="C211" s="5">
        <v>17351.876470000003</v>
      </c>
      <c r="D211" s="5">
        <f>C211</f>
        <v>17351.876470000003</v>
      </c>
      <c r="E211" s="5">
        <v>17351.876470000003</v>
      </c>
      <c r="F211" s="5">
        <v>17351.876470000003</v>
      </c>
      <c r="G211" s="6">
        <f>H211+I211+J211</f>
        <v>0</v>
      </c>
      <c r="H211" s="6"/>
      <c r="I211" s="6"/>
      <c r="J211" s="6"/>
      <c r="K211" s="6"/>
      <c r="L211" s="5"/>
      <c r="M211" s="5"/>
      <c r="N211" s="5"/>
      <c r="O211" s="6">
        <f t="shared" ref="O211:O244" si="143">P211+Q211+R211</f>
        <v>0</v>
      </c>
      <c r="P211" s="5">
        <v>0</v>
      </c>
      <c r="Q211" s="5">
        <v>0</v>
      </c>
      <c r="R211" s="5">
        <v>0</v>
      </c>
      <c r="S211" s="6">
        <v>0</v>
      </c>
      <c r="T211" s="5" t="s">
        <v>185</v>
      </c>
      <c r="U211" s="5" t="s">
        <v>185</v>
      </c>
      <c r="V211" s="5" t="s">
        <v>185</v>
      </c>
      <c r="W211" s="6">
        <v>0</v>
      </c>
      <c r="X211" s="5" t="s">
        <v>185</v>
      </c>
      <c r="Y211" s="5" t="s">
        <v>185</v>
      </c>
      <c r="Z211" s="5" t="s">
        <v>185</v>
      </c>
      <c r="AA211" s="12">
        <f t="shared" si="140"/>
        <v>0</v>
      </c>
      <c r="AB211" s="5">
        <f t="shared" si="141"/>
        <v>0</v>
      </c>
      <c r="AC211" s="6">
        <f t="shared" si="141"/>
        <v>0</v>
      </c>
      <c r="AD211" s="7">
        <f t="shared" si="141"/>
        <v>0</v>
      </c>
      <c r="AE211" s="6">
        <f t="shared" si="142"/>
        <v>0</v>
      </c>
      <c r="AF211" s="5"/>
      <c r="AG211" s="6"/>
      <c r="AH211" s="7"/>
      <c r="AI211" s="6"/>
      <c r="AJ211" s="6"/>
      <c r="AL211" s="13"/>
      <c r="AM211" s="13"/>
      <c r="AW211" s="46"/>
    </row>
    <row r="212" spans="1:49" ht="19.899999999999999" customHeight="1" x14ac:dyDescent="0.25">
      <c r="A212" s="66"/>
      <c r="B212" s="64" t="s">
        <v>33</v>
      </c>
      <c r="C212" s="5">
        <v>863767.25977999996</v>
      </c>
      <c r="D212" s="5"/>
      <c r="E212" s="5">
        <v>70354.146489999999</v>
      </c>
      <c r="F212" s="5">
        <v>70354.146489999999</v>
      </c>
      <c r="G212" s="6">
        <f t="shared" ref="G212" si="144">H212+I212+J212</f>
        <v>0</v>
      </c>
      <c r="H212" s="6"/>
      <c r="I212" s="6"/>
      <c r="J212" s="6"/>
      <c r="K212" s="6"/>
      <c r="L212" s="5"/>
      <c r="M212" s="5"/>
      <c r="N212" s="5"/>
      <c r="O212" s="6">
        <f t="shared" si="143"/>
        <v>41788.783989999996</v>
      </c>
      <c r="P212" s="5">
        <v>0</v>
      </c>
      <c r="Q212" s="5">
        <v>41788.783989999996</v>
      </c>
      <c r="R212" s="5">
        <v>0</v>
      </c>
      <c r="S212" s="6">
        <v>41788.783989999996</v>
      </c>
      <c r="T212" s="5" t="s">
        <v>185</v>
      </c>
      <c r="U212" s="5">
        <v>41788.783989999996</v>
      </c>
      <c r="V212" s="5" t="s">
        <v>185</v>
      </c>
      <c r="W212" s="6">
        <v>41788.783989999996</v>
      </c>
      <c r="X212" s="5" t="s">
        <v>185</v>
      </c>
      <c r="Y212" s="5">
        <v>41788.783989999996</v>
      </c>
      <c r="Z212" s="5" t="s">
        <v>185</v>
      </c>
      <c r="AA212" s="12">
        <f t="shared" si="140"/>
        <v>0</v>
      </c>
      <c r="AB212" s="5">
        <f t="shared" si="141"/>
        <v>0</v>
      </c>
      <c r="AC212" s="6">
        <f t="shared" si="141"/>
        <v>0</v>
      </c>
      <c r="AD212" s="7">
        <f t="shared" si="141"/>
        <v>0</v>
      </c>
      <c r="AE212" s="6">
        <f t="shared" si="142"/>
        <v>0</v>
      </c>
      <c r="AF212" s="5"/>
      <c r="AG212" s="6"/>
      <c r="AH212" s="7"/>
      <c r="AI212" s="6"/>
      <c r="AJ212" s="6"/>
      <c r="AL212" s="13"/>
      <c r="AM212" s="13"/>
      <c r="AW212" s="46"/>
    </row>
    <row r="213" spans="1:49" ht="19.899999999999999" customHeight="1" x14ac:dyDescent="0.25">
      <c r="A213" s="66"/>
      <c r="B213" s="64" t="s">
        <v>34</v>
      </c>
      <c r="C213" s="5">
        <v>0</v>
      </c>
      <c r="D213" s="5"/>
      <c r="E213" s="5">
        <v>0</v>
      </c>
      <c r="F213" s="5">
        <v>0</v>
      </c>
      <c r="G213" s="6">
        <f>H213+I213+J213</f>
        <v>0</v>
      </c>
      <c r="H213" s="6"/>
      <c r="I213" s="6"/>
      <c r="J213" s="6"/>
      <c r="K213" s="6"/>
      <c r="L213" s="5"/>
      <c r="M213" s="5"/>
      <c r="N213" s="5"/>
      <c r="O213" s="6">
        <f t="shared" si="143"/>
        <v>0</v>
      </c>
      <c r="P213" s="5">
        <v>0</v>
      </c>
      <c r="Q213" s="5">
        <v>0</v>
      </c>
      <c r="R213" s="5">
        <v>0</v>
      </c>
      <c r="S213" s="6">
        <v>0</v>
      </c>
      <c r="T213" s="5"/>
      <c r="U213" s="5"/>
      <c r="V213" s="5"/>
      <c r="W213" s="6">
        <v>0</v>
      </c>
      <c r="X213" s="5"/>
      <c r="Y213" s="5"/>
      <c r="Z213" s="5"/>
      <c r="AA213" s="12">
        <f t="shared" si="140"/>
        <v>0</v>
      </c>
      <c r="AB213" s="5">
        <f t="shared" si="141"/>
        <v>0</v>
      </c>
      <c r="AC213" s="6">
        <f t="shared" si="141"/>
        <v>0</v>
      </c>
      <c r="AD213" s="7">
        <f t="shared" si="141"/>
        <v>0</v>
      </c>
      <c r="AE213" s="6">
        <f t="shared" si="142"/>
        <v>0</v>
      </c>
      <c r="AF213" s="5"/>
      <c r="AG213" s="6"/>
      <c r="AH213" s="7"/>
      <c r="AI213" s="6"/>
      <c r="AJ213" s="6"/>
      <c r="AL213" s="13"/>
      <c r="AM213" s="13"/>
      <c r="AW213" s="46"/>
    </row>
    <row r="214" spans="1:49" ht="19.899999999999999" customHeight="1" x14ac:dyDescent="0.25">
      <c r="A214" s="66"/>
      <c r="B214" s="64" t="s">
        <v>35</v>
      </c>
      <c r="C214" s="5">
        <v>51791.623200000002</v>
      </c>
      <c r="D214" s="5">
        <v>799.74755000000005</v>
      </c>
      <c r="E214" s="5">
        <v>4169.8730999999998</v>
      </c>
      <c r="F214" s="5">
        <v>3998.4679599999995</v>
      </c>
      <c r="G214" s="6">
        <f t="shared" ref="G214" si="145">H214+I214+J214</f>
        <v>0</v>
      </c>
      <c r="H214" s="6"/>
      <c r="I214" s="6"/>
      <c r="J214" s="6"/>
      <c r="K214" s="6">
        <f>K210</f>
        <v>171.40513999999999</v>
      </c>
      <c r="L214" s="5"/>
      <c r="M214" s="5">
        <v>171.40513999999999</v>
      </c>
      <c r="N214" s="5"/>
      <c r="O214" s="6">
        <f t="shared" si="143"/>
        <v>4723.2160100000037</v>
      </c>
      <c r="P214" s="5">
        <v>0</v>
      </c>
      <c r="Q214" s="5">
        <v>4723.2160100000037</v>
      </c>
      <c r="R214" s="5">
        <v>0</v>
      </c>
      <c r="S214" s="6">
        <f>SUM(T214:V214)</f>
        <v>3298.810430000005</v>
      </c>
      <c r="T214" s="5">
        <f>SUM(T210)-SUM(T211:T213)</f>
        <v>0</v>
      </c>
      <c r="U214" s="5">
        <f>SUM(U210)-SUM(U211:U213)</f>
        <v>3298.810430000005</v>
      </c>
      <c r="V214" s="5">
        <f>SUM(V210)-SUM(V211:V213)</f>
        <v>0</v>
      </c>
      <c r="W214" s="6">
        <f>SUM(X214:Z214)</f>
        <v>3298.810430000005</v>
      </c>
      <c r="X214" s="5">
        <f>SUM(X210)-SUM(X211:X213)</f>
        <v>0</v>
      </c>
      <c r="Y214" s="5">
        <f>SUM(Y210)-SUM(Y211:Y213)</f>
        <v>3298.810430000005</v>
      </c>
      <c r="Z214" s="5">
        <f>SUM(Z210)-SUM(Z211:Z213)</f>
        <v>0</v>
      </c>
      <c r="AA214" s="12">
        <f t="shared" si="140"/>
        <v>0</v>
      </c>
      <c r="AB214" s="5">
        <f t="shared" si="141"/>
        <v>0</v>
      </c>
      <c r="AC214" s="6">
        <f t="shared" si="141"/>
        <v>0</v>
      </c>
      <c r="AD214" s="7">
        <f t="shared" si="141"/>
        <v>0</v>
      </c>
      <c r="AE214" s="6">
        <f t="shared" si="142"/>
        <v>171.40513999999999</v>
      </c>
      <c r="AF214" s="5"/>
      <c r="AG214" s="6">
        <v>171.40513999999999</v>
      </c>
      <c r="AH214" s="7"/>
      <c r="AI214" s="6"/>
      <c r="AJ214" s="6"/>
      <c r="AL214" s="13"/>
      <c r="AM214" s="13"/>
      <c r="AW214" s="46"/>
    </row>
    <row r="215" spans="1:49" s="21" customFormat="1" ht="47.25" customHeight="1" x14ac:dyDescent="0.25">
      <c r="A215" s="66">
        <v>38</v>
      </c>
      <c r="B215" s="68" t="s">
        <v>266</v>
      </c>
      <c r="C215" s="62">
        <v>99222.928609999974</v>
      </c>
      <c r="D215" s="62">
        <f>SUM(D216:D219)</f>
        <v>2395.3382300000003</v>
      </c>
      <c r="E215" s="62">
        <v>32802.24850999999</v>
      </c>
      <c r="F215" s="62">
        <v>32802.24850999999</v>
      </c>
      <c r="G215" s="75">
        <f t="shared" si="138"/>
        <v>0</v>
      </c>
      <c r="H215" s="62"/>
      <c r="I215" s="62"/>
      <c r="J215" s="62"/>
      <c r="K215" s="75">
        <f t="shared" si="139"/>
        <v>0</v>
      </c>
      <c r="L215" s="62"/>
      <c r="M215" s="62"/>
      <c r="N215" s="62"/>
      <c r="O215" s="75">
        <f t="shared" si="143"/>
        <v>61390.3</v>
      </c>
      <c r="P215" s="62">
        <v>0</v>
      </c>
      <c r="Q215" s="62">
        <v>61390.3</v>
      </c>
      <c r="R215" s="62">
        <v>0</v>
      </c>
      <c r="S215" s="12">
        <f>SUM(T215,U215,V215)</f>
        <v>32198.447959999998</v>
      </c>
      <c r="T215" s="18" t="s">
        <v>185</v>
      </c>
      <c r="U215" s="18">
        <v>32198.447959999998</v>
      </c>
      <c r="V215" s="18" t="s">
        <v>185</v>
      </c>
      <c r="W215" s="75">
        <f>SUM(X215,Y215,Z215)</f>
        <v>32198.447960000001</v>
      </c>
      <c r="X215" s="62" t="s">
        <v>185</v>
      </c>
      <c r="Y215" s="62">
        <v>32198.447960000001</v>
      </c>
      <c r="Z215" s="62" t="s">
        <v>185</v>
      </c>
      <c r="AA215" s="12">
        <f t="shared" si="140"/>
        <v>0</v>
      </c>
      <c r="AB215" s="5">
        <f t="shared" si="141"/>
        <v>0</v>
      </c>
      <c r="AC215" s="6">
        <f t="shared" si="141"/>
        <v>0</v>
      </c>
      <c r="AD215" s="7">
        <f t="shared" si="141"/>
        <v>0</v>
      </c>
      <c r="AE215" s="63">
        <f t="shared" si="142"/>
        <v>0</v>
      </c>
      <c r="AF215" s="62"/>
      <c r="AG215" s="75"/>
      <c r="AH215" s="76"/>
      <c r="AI215" s="75"/>
      <c r="AJ215" s="75"/>
      <c r="AW215" s="46"/>
    </row>
    <row r="216" spans="1:49" ht="19.899999999999999" customHeight="1" x14ac:dyDescent="0.25">
      <c r="A216" s="66"/>
      <c r="B216" s="64" t="s">
        <v>32</v>
      </c>
      <c r="C216" s="5">
        <v>2309.7257800000002</v>
      </c>
      <c r="D216" s="5">
        <f>C216</f>
        <v>2309.7257800000002</v>
      </c>
      <c r="E216" s="5">
        <v>2229.7777799999999</v>
      </c>
      <c r="F216" s="5">
        <v>2229.7777799999999</v>
      </c>
      <c r="G216" s="6">
        <f>H216+I216+J216</f>
        <v>0</v>
      </c>
      <c r="H216" s="5"/>
      <c r="I216" s="5"/>
      <c r="J216" s="5"/>
      <c r="K216" s="6"/>
      <c r="L216" s="5"/>
      <c r="M216" s="5"/>
      <c r="N216" s="5"/>
      <c r="O216" s="6">
        <f t="shared" si="143"/>
        <v>79.947999999999993</v>
      </c>
      <c r="P216" s="5">
        <v>0</v>
      </c>
      <c r="Q216" s="5">
        <v>79.947999999999993</v>
      </c>
      <c r="R216" s="5">
        <v>0</v>
      </c>
      <c r="S216" s="6">
        <v>0</v>
      </c>
      <c r="T216" s="5" t="s">
        <v>185</v>
      </c>
      <c r="U216" s="5" t="s">
        <v>185</v>
      </c>
      <c r="V216" s="5" t="s">
        <v>185</v>
      </c>
      <c r="W216" s="6">
        <v>0</v>
      </c>
      <c r="X216" s="5" t="s">
        <v>185</v>
      </c>
      <c r="Y216" s="5" t="s">
        <v>185</v>
      </c>
      <c r="Z216" s="5" t="s">
        <v>185</v>
      </c>
      <c r="AA216" s="12">
        <f t="shared" si="140"/>
        <v>0</v>
      </c>
      <c r="AB216" s="5">
        <f t="shared" si="141"/>
        <v>0</v>
      </c>
      <c r="AC216" s="6">
        <f t="shared" si="141"/>
        <v>0</v>
      </c>
      <c r="AD216" s="7">
        <f t="shared" si="141"/>
        <v>0</v>
      </c>
      <c r="AE216" s="6">
        <f t="shared" si="142"/>
        <v>0</v>
      </c>
      <c r="AF216" s="5"/>
      <c r="AG216" s="6"/>
      <c r="AH216" s="7"/>
      <c r="AI216" s="6"/>
      <c r="AJ216" s="6"/>
      <c r="AL216" s="13"/>
      <c r="AM216" s="13"/>
      <c r="AW216" s="46"/>
    </row>
    <row r="217" spans="1:49" ht="19.899999999999999" customHeight="1" x14ac:dyDescent="0.25">
      <c r="A217" s="66"/>
      <c r="B217" s="64" t="s">
        <v>33</v>
      </c>
      <c r="C217" s="5">
        <v>86555.532879999984</v>
      </c>
      <c r="D217" s="5"/>
      <c r="E217" s="5">
        <v>28720.781319999995</v>
      </c>
      <c r="F217" s="5">
        <v>28720.781319999995</v>
      </c>
      <c r="G217" s="6">
        <f t="shared" ref="G217" si="146">H217+I217+J217</f>
        <v>0</v>
      </c>
      <c r="H217" s="5"/>
      <c r="I217" s="5"/>
      <c r="J217" s="5"/>
      <c r="K217" s="6"/>
      <c r="L217" s="5"/>
      <c r="M217" s="5"/>
      <c r="N217" s="5"/>
      <c r="O217" s="6">
        <f t="shared" si="143"/>
        <v>52734.751559999997</v>
      </c>
      <c r="P217" s="5">
        <v>0</v>
      </c>
      <c r="Q217" s="5">
        <v>52734.751559999997</v>
      </c>
      <c r="R217" s="5">
        <v>0</v>
      </c>
      <c r="S217" s="6">
        <v>28251.89762</v>
      </c>
      <c r="T217" s="5" t="s">
        <v>185</v>
      </c>
      <c r="U217" s="5">
        <v>28251.89762</v>
      </c>
      <c r="V217" s="5" t="s">
        <v>185</v>
      </c>
      <c r="W217" s="6">
        <v>28251.89762</v>
      </c>
      <c r="X217" s="5" t="s">
        <v>185</v>
      </c>
      <c r="Y217" s="5">
        <v>28251.89762</v>
      </c>
      <c r="Z217" s="5" t="s">
        <v>185</v>
      </c>
      <c r="AA217" s="12">
        <f t="shared" si="140"/>
        <v>0</v>
      </c>
      <c r="AB217" s="5">
        <f t="shared" si="141"/>
        <v>0</v>
      </c>
      <c r="AC217" s="6">
        <f t="shared" si="141"/>
        <v>0</v>
      </c>
      <c r="AD217" s="7">
        <f t="shared" si="141"/>
        <v>0</v>
      </c>
      <c r="AE217" s="6">
        <f t="shared" si="142"/>
        <v>0</v>
      </c>
      <c r="AF217" s="5"/>
      <c r="AG217" s="6"/>
      <c r="AH217" s="7"/>
      <c r="AI217" s="6"/>
      <c r="AJ217" s="6"/>
      <c r="AL217" s="13"/>
      <c r="AM217" s="13"/>
      <c r="AW217" s="46"/>
    </row>
    <row r="218" spans="1:49" ht="19.899999999999999" customHeight="1" x14ac:dyDescent="0.25">
      <c r="A218" s="66"/>
      <c r="B218" s="64" t="s">
        <v>34</v>
      </c>
      <c r="C218" s="5">
        <v>5524.7999999999993</v>
      </c>
      <c r="D218" s="5"/>
      <c r="E218" s="5">
        <v>0</v>
      </c>
      <c r="F218" s="5">
        <v>0</v>
      </c>
      <c r="G218" s="6">
        <f>H218+I218+J218</f>
        <v>0</v>
      </c>
      <c r="H218" s="5"/>
      <c r="I218" s="5"/>
      <c r="J218" s="5"/>
      <c r="K218" s="6"/>
      <c r="L218" s="5"/>
      <c r="M218" s="5"/>
      <c r="N218" s="5"/>
      <c r="O218" s="6">
        <f t="shared" si="143"/>
        <v>5524.7999999999993</v>
      </c>
      <c r="P218" s="5">
        <v>0</v>
      </c>
      <c r="Q218" s="5">
        <v>5524.7999999999993</v>
      </c>
      <c r="R218" s="5">
        <v>0</v>
      </c>
      <c r="S218" s="6">
        <v>3946.5503400000002</v>
      </c>
      <c r="T218" s="5" t="s">
        <v>185</v>
      </c>
      <c r="U218" s="5">
        <v>3946.5503400000002</v>
      </c>
      <c r="V218" s="5" t="s">
        <v>185</v>
      </c>
      <c r="W218" s="6">
        <v>3946.5503400000002</v>
      </c>
      <c r="X218" s="5" t="s">
        <v>185</v>
      </c>
      <c r="Y218" s="5">
        <v>3946.5503400000002</v>
      </c>
      <c r="Z218" s="5" t="s">
        <v>185</v>
      </c>
      <c r="AA218" s="12">
        <f t="shared" si="140"/>
        <v>0</v>
      </c>
      <c r="AB218" s="5">
        <f t="shared" si="141"/>
        <v>0</v>
      </c>
      <c r="AC218" s="6">
        <f t="shared" si="141"/>
        <v>0</v>
      </c>
      <c r="AD218" s="7">
        <f t="shared" si="141"/>
        <v>0</v>
      </c>
      <c r="AE218" s="6">
        <f t="shared" si="142"/>
        <v>0</v>
      </c>
      <c r="AF218" s="5"/>
      <c r="AG218" s="6"/>
      <c r="AH218" s="7"/>
      <c r="AI218" s="6"/>
      <c r="AJ218" s="6"/>
      <c r="AL218" s="13"/>
      <c r="AM218" s="13"/>
      <c r="AW218" s="46"/>
    </row>
    <row r="219" spans="1:49" ht="19.899999999999999" customHeight="1" x14ac:dyDescent="0.25">
      <c r="A219" s="66"/>
      <c r="B219" s="64" t="s">
        <v>35</v>
      </c>
      <c r="C219" s="5">
        <v>4832.8699499999993</v>
      </c>
      <c r="D219" s="5">
        <v>85.612449999999995</v>
      </c>
      <c r="E219" s="5">
        <v>1851.68941</v>
      </c>
      <c r="F219" s="5">
        <v>1851.68941</v>
      </c>
      <c r="G219" s="6">
        <f t="shared" ref="G219" si="147">H219+I219+J219</f>
        <v>0</v>
      </c>
      <c r="H219" s="5"/>
      <c r="I219" s="5"/>
      <c r="J219" s="5"/>
      <c r="K219" s="6"/>
      <c r="L219" s="5"/>
      <c r="M219" s="5"/>
      <c r="N219" s="5"/>
      <c r="O219" s="6">
        <f t="shared" si="143"/>
        <v>3050.8004400000054</v>
      </c>
      <c r="P219" s="5">
        <v>0</v>
      </c>
      <c r="Q219" s="5">
        <v>3050.8004400000054</v>
      </c>
      <c r="R219" s="5">
        <v>0</v>
      </c>
      <c r="S219" s="6">
        <f>SUM(T219:V219)</f>
        <v>0</v>
      </c>
      <c r="T219" s="5">
        <f>SUM(T215)-SUM(T216:T218)</f>
        <v>0</v>
      </c>
      <c r="U219" s="5">
        <f>SUM(U215)-SUM(U216:U218)</f>
        <v>0</v>
      </c>
      <c r="V219" s="5">
        <f>SUM(V215)-SUM(V216:V218)</f>
        <v>0</v>
      </c>
      <c r="W219" s="6">
        <f>SUM(X219:Z219)</f>
        <v>0</v>
      </c>
      <c r="X219" s="5">
        <f>SUM(X215)-SUM(X216:X218)</f>
        <v>0</v>
      </c>
      <c r="Y219" s="5">
        <f>SUM(Y215)-SUM(Y216:Y218)</f>
        <v>0</v>
      </c>
      <c r="Z219" s="5">
        <f>SUM(Z215)-SUM(Z216:Z218)</f>
        <v>0</v>
      </c>
      <c r="AA219" s="12">
        <f t="shared" si="140"/>
        <v>0</v>
      </c>
      <c r="AB219" s="5">
        <f t="shared" si="141"/>
        <v>0</v>
      </c>
      <c r="AC219" s="6">
        <f t="shared" si="141"/>
        <v>0</v>
      </c>
      <c r="AD219" s="7">
        <f t="shared" si="141"/>
        <v>0</v>
      </c>
      <c r="AE219" s="6">
        <f t="shared" si="142"/>
        <v>0</v>
      </c>
      <c r="AF219" s="5"/>
      <c r="AG219" s="6"/>
      <c r="AH219" s="7"/>
      <c r="AI219" s="6"/>
      <c r="AJ219" s="6"/>
      <c r="AL219" s="13"/>
      <c r="AM219" s="13"/>
      <c r="AW219" s="46"/>
    </row>
    <row r="220" spans="1:49" s="21" customFormat="1" ht="173.25" customHeight="1" x14ac:dyDescent="0.25">
      <c r="A220" s="40">
        <v>39</v>
      </c>
      <c r="B220" s="68" t="s">
        <v>267</v>
      </c>
      <c r="C220" s="62">
        <v>5354.2183000000005</v>
      </c>
      <c r="D220" s="62">
        <f>SUM(D221:D224)</f>
        <v>5354.2183000000005</v>
      </c>
      <c r="E220" s="62">
        <v>250.67580999999998</v>
      </c>
      <c r="F220" s="62">
        <v>250.67580999999998</v>
      </c>
      <c r="G220" s="75">
        <f>H220+I220+J220</f>
        <v>0</v>
      </c>
      <c r="H220" s="62"/>
      <c r="I220" s="62"/>
      <c r="J220" s="62"/>
      <c r="K220" s="75">
        <f>L220+M220+N220</f>
        <v>0</v>
      </c>
      <c r="L220" s="62"/>
      <c r="M220" s="62"/>
      <c r="N220" s="62"/>
      <c r="O220" s="75">
        <f t="shared" si="143"/>
        <v>5103.6000000000004</v>
      </c>
      <c r="P220" s="62">
        <v>0</v>
      </c>
      <c r="Q220" s="62">
        <v>5103.6000000000004</v>
      </c>
      <c r="R220" s="62">
        <v>0</v>
      </c>
      <c r="S220" s="12">
        <f>SUM(T220,U220,V220)</f>
        <v>4930.2351000000008</v>
      </c>
      <c r="T220" s="18" t="s">
        <v>185</v>
      </c>
      <c r="U220" s="18">
        <v>4930.2351000000008</v>
      </c>
      <c r="V220" s="18" t="s">
        <v>185</v>
      </c>
      <c r="W220" s="75">
        <f>SUM(X220,Y220,Z220)</f>
        <v>4930.2351000000008</v>
      </c>
      <c r="X220" s="62" t="s">
        <v>185</v>
      </c>
      <c r="Y220" s="62">
        <v>4930.2351000000008</v>
      </c>
      <c r="Z220" s="62" t="s">
        <v>185</v>
      </c>
      <c r="AA220" s="12">
        <f t="shared" si="140"/>
        <v>0</v>
      </c>
      <c r="AB220" s="18">
        <f t="shared" si="141"/>
        <v>0</v>
      </c>
      <c r="AC220" s="12">
        <f t="shared" si="141"/>
        <v>0</v>
      </c>
      <c r="AD220" s="20">
        <f t="shared" si="141"/>
        <v>0</v>
      </c>
      <c r="AE220" s="75">
        <f t="shared" si="142"/>
        <v>0</v>
      </c>
      <c r="AF220" s="62"/>
      <c r="AG220" s="75"/>
      <c r="AH220" s="76"/>
      <c r="AI220" s="75"/>
      <c r="AJ220" s="75"/>
      <c r="AW220" s="46"/>
    </row>
    <row r="221" spans="1:49" ht="19.899999999999999" customHeight="1" x14ac:dyDescent="0.25">
      <c r="A221" s="40"/>
      <c r="B221" s="64" t="s">
        <v>32</v>
      </c>
      <c r="C221" s="5">
        <v>5118.65751</v>
      </c>
      <c r="D221" s="5">
        <f>C221</f>
        <v>5118.65751</v>
      </c>
      <c r="E221" s="5">
        <v>239.81496999999999</v>
      </c>
      <c r="F221" s="5">
        <v>239.81496999999999</v>
      </c>
      <c r="G221" s="6">
        <f>H221+I221+J221</f>
        <v>0</v>
      </c>
      <c r="H221" s="5"/>
      <c r="I221" s="5"/>
      <c r="J221" s="5"/>
      <c r="K221" s="6"/>
      <c r="L221" s="5"/>
      <c r="M221" s="5"/>
      <c r="N221" s="5"/>
      <c r="O221" s="6">
        <f t="shared" si="143"/>
        <v>4878.8425399999996</v>
      </c>
      <c r="P221" s="5">
        <v>0</v>
      </c>
      <c r="Q221" s="5">
        <v>4878.8425399999996</v>
      </c>
      <c r="R221" s="5">
        <v>0</v>
      </c>
      <c r="S221" s="6">
        <v>4878.8425400000006</v>
      </c>
      <c r="T221" s="5" t="s">
        <v>185</v>
      </c>
      <c r="U221" s="5">
        <v>4878.8425400000006</v>
      </c>
      <c r="V221" s="5" t="s">
        <v>185</v>
      </c>
      <c r="W221" s="6">
        <v>4878.8425400000006</v>
      </c>
      <c r="X221" s="5" t="s">
        <v>185</v>
      </c>
      <c r="Y221" s="5">
        <v>4878.8425400000006</v>
      </c>
      <c r="Z221" s="5" t="s">
        <v>185</v>
      </c>
      <c r="AA221" s="12">
        <f t="shared" si="140"/>
        <v>0</v>
      </c>
      <c r="AB221" s="5">
        <f t="shared" si="141"/>
        <v>0</v>
      </c>
      <c r="AC221" s="6">
        <f t="shared" si="141"/>
        <v>0</v>
      </c>
      <c r="AD221" s="7">
        <f t="shared" si="141"/>
        <v>0</v>
      </c>
      <c r="AE221" s="6">
        <f t="shared" si="142"/>
        <v>0</v>
      </c>
      <c r="AF221" s="5"/>
      <c r="AG221" s="6"/>
      <c r="AH221" s="7"/>
      <c r="AI221" s="6"/>
      <c r="AJ221" s="6"/>
      <c r="AL221" s="13"/>
      <c r="AM221" s="13"/>
      <c r="AW221" s="46"/>
    </row>
    <row r="222" spans="1:49" ht="19.899999999999999" customHeight="1" x14ac:dyDescent="0.25">
      <c r="A222" s="40"/>
      <c r="B222" s="64" t="s">
        <v>33</v>
      </c>
      <c r="C222" s="5">
        <v>0</v>
      </c>
      <c r="D222" s="5"/>
      <c r="E222" s="5">
        <v>0</v>
      </c>
      <c r="F222" s="5">
        <v>0</v>
      </c>
      <c r="G222" s="6">
        <f t="shared" ref="G222" si="148">H222+I222+J222</f>
        <v>0</v>
      </c>
      <c r="H222" s="5"/>
      <c r="I222" s="5"/>
      <c r="J222" s="5"/>
      <c r="K222" s="6"/>
      <c r="L222" s="5"/>
      <c r="M222" s="5"/>
      <c r="N222" s="5"/>
      <c r="O222" s="6">
        <f t="shared" si="143"/>
        <v>0</v>
      </c>
      <c r="P222" s="5">
        <v>0</v>
      </c>
      <c r="Q222" s="5">
        <v>0</v>
      </c>
      <c r="R222" s="5">
        <v>0</v>
      </c>
      <c r="S222" s="6">
        <v>0</v>
      </c>
      <c r="T222" s="5" t="s">
        <v>185</v>
      </c>
      <c r="U222" s="5" t="s">
        <v>185</v>
      </c>
      <c r="V222" s="5" t="s">
        <v>185</v>
      </c>
      <c r="W222" s="6">
        <v>0</v>
      </c>
      <c r="X222" s="5" t="s">
        <v>185</v>
      </c>
      <c r="Y222" s="5" t="s">
        <v>185</v>
      </c>
      <c r="Z222" s="5" t="s">
        <v>185</v>
      </c>
      <c r="AA222" s="12">
        <f t="shared" si="140"/>
        <v>0</v>
      </c>
      <c r="AB222" s="5">
        <f t="shared" si="141"/>
        <v>0</v>
      </c>
      <c r="AC222" s="6">
        <f t="shared" si="141"/>
        <v>0</v>
      </c>
      <c r="AD222" s="7">
        <f t="shared" si="141"/>
        <v>0</v>
      </c>
      <c r="AE222" s="6">
        <f t="shared" si="142"/>
        <v>0</v>
      </c>
      <c r="AF222" s="5"/>
      <c r="AG222" s="6"/>
      <c r="AH222" s="7"/>
      <c r="AI222" s="6"/>
      <c r="AJ222" s="6"/>
      <c r="AL222" s="13"/>
      <c r="AM222" s="13"/>
      <c r="AW222" s="46"/>
    </row>
    <row r="223" spans="1:49" ht="19.899999999999999" customHeight="1" x14ac:dyDescent="0.25">
      <c r="A223" s="40"/>
      <c r="B223" s="64" t="s">
        <v>34</v>
      </c>
      <c r="C223" s="5">
        <v>0</v>
      </c>
      <c r="D223" s="5"/>
      <c r="E223" s="5">
        <v>0</v>
      </c>
      <c r="F223" s="5">
        <v>0</v>
      </c>
      <c r="G223" s="6">
        <f>H223+I223+J223</f>
        <v>0</v>
      </c>
      <c r="H223" s="5"/>
      <c r="I223" s="5"/>
      <c r="J223" s="5"/>
      <c r="K223" s="6"/>
      <c r="L223" s="5"/>
      <c r="M223" s="5"/>
      <c r="N223" s="5"/>
      <c r="O223" s="6">
        <f t="shared" si="143"/>
        <v>0</v>
      </c>
      <c r="P223" s="5">
        <v>0</v>
      </c>
      <c r="Q223" s="5">
        <v>0</v>
      </c>
      <c r="R223" s="5">
        <v>0</v>
      </c>
      <c r="S223" s="6">
        <v>0</v>
      </c>
      <c r="T223" s="5"/>
      <c r="U223" s="5"/>
      <c r="V223" s="5"/>
      <c r="W223" s="6">
        <v>0</v>
      </c>
      <c r="X223" s="5"/>
      <c r="Y223" s="5"/>
      <c r="Z223" s="5"/>
      <c r="AA223" s="12">
        <f t="shared" si="140"/>
        <v>0</v>
      </c>
      <c r="AB223" s="5">
        <f t="shared" si="141"/>
        <v>0</v>
      </c>
      <c r="AC223" s="6">
        <f t="shared" si="141"/>
        <v>0</v>
      </c>
      <c r="AD223" s="7">
        <f t="shared" si="141"/>
        <v>0</v>
      </c>
      <c r="AE223" s="6">
        <f t="shared" si="142"/>
        <v>0</v>
      </c>
      <c r="AF223" s="5"/>
      <c r="AG223" s="6"/>
      <c r="AH223" s="7"/>
      <c r="AI223" s="6"/>
      <c r="AJ223" s="6"/>
      <c r="AL223" s="13"/>
      <c r="AM223" s="13"/>
      <c r="AW223" s="46"/>
    </row>
    <row r="224" spans="1:49" ht="19.899999999999999" customHeight="1" x14ac:dyDescent="0.25">
      <c r="A224" s="40"/>
      <c r="B224" s="64" t="s">
        <v>35</v>
      </c>
      <c r="C224" s="5">
        <v>235.56079</v>
      </c>
      <c r="D224" s="5">
        <f>C224</f>
        <v>235.56079</v>
      </c>
      <c r="E224" s="5">
        <v>10.86084</v>
      </c>
      <c r="F224" s="5">
        <v>10.86084</v>
      </c>
      <c r="G224" s="6">
        <f t="shared" ref="G224" si="149">H224+I224+J224</f>
        <v>0</v>
      </c>
      <c r="H224" s="5"/>
      <c r="I224" s="5"/>
      <c r="J224" s="5"/>
      <c r="K224" s="6"/>
      <c r="L224" s="5"/>
      <c r="M224" s="5"/>
      <c r="N224" s="5"/>
      <c r="O224" s="6">
        <f t="shared" si="143"/>
        <v>224.75746000000055</v>
      </c>
      <c r="P224" s="5">
        <v>0</v>
      </c>
      <c r="Q224" s="5">
        <v>224.75746000000055</v>
      </c>
      <c r="R224" s="5">
        <v>0</v>
      </c>
      <c r="S224" s="6">
        <f>SUM(T224:V224)</f>
        <v>51.392560000000231</v>
      </c>
      <c r="T224" s="5">
        <f>SUM(T220)-SUM(T221:T223)</f>
        <v>0</v>
      </c>
      <c r="U224" s="5">
        <f>SUM(U220)-SUM(U221:U223)</f>
        <v>51.392560000000231</v>
      </c>
      <c r="V224" s="5">
        <f>SUM(V220)-SUM(V221:V223)</f>
        <v>0</v>
      </c>
      <c r="W224" s="6">
        <f>SUM(X224:Z224)</f>
        <v>51.392560000000231</v>
      </c>
      <c r="X224" s="5">
        <f>SUM(X220)-SUM(X221:X223)</f>
        <v>0</v>
      </c>
      <c r="Y224" s="5">
        <f>SUM(Y220)-SUM(Y221:Y223)</f>
        <v>51.392560000000231</v>
      </c>
      <c r="Z224" s="5">
        <f>SUM(Z220)-SUM(Z221:Z223)</f>
        <v>0</v>
      </c>
      <c r="AA224" s="12">
        <f t="shared" si="140"/>
        <v>0</v>
      </c>
      <c r="AB224" s="5">
        <f t="shared" si="141"/>
        <v>0</v>
      </c>
      <c r="AC224" s="6">
        <f t="shared" si="141"/>
        <v>0</v>
      </c>
      <c r="AD224" s="7">
        <f t="shared" si="141"/>
        <v>0</v>
      </c>
      <c r="AE224" s="6">
        <f t="shared" si="142"/>
        <v>0</v>
      </c>
      <c r="AF224" s="5"/>
      <c r="AG224" s="6"/>
      <c r="AH224" s="7"/>
      <c r="AI224" s="6"/>
      <c r="AJ224" s="6"/>
      <c r="AL224" s="13"/>
      <c r="AM224" s="13"/>
      <c r="AW224" s="46"/>
    </row>
    <row r="225" spans="1:49" s="21" customFormat="1" ht="101.25" customHeight="1" x14ac:dyDescent="0.25">
      <c r="A225" s="40">
        <v>40</v>
      </c>
      <c r="B225" s="68" t="s">
        <v>268</v>
      </c>
      <c r="C225" s="62">
        <v>14746.77376</v>
      </c>
      <c r="D225" s="62">
        <f>SUM(D226:D229)</f>
        <v>197.89600000000002</v>
      </c>
      <c r="E225" s="62">
        <v>5412.3437600000007</v>
      </c>
      <c r="F225" s="62">
        <v>5412.3437599999997</v>
      </c>
      <c r="G225" s="75">
        <f>H225+I225+J225</f>
        <v>0</v>
      </c>
      <c r="H225" s="62"/>
      <c r="I225" s="62"/>
      <c r="J225" s="62"/>
      <c r="K225" s="75">
        <f>L225+M225+N225</f>
        <v>0</v>
      </c>
      <c r="L225" s="62"/>
      <c r="M225" s="62"/>
      <c r="N225" s="62"/>
      <c r="O225" s="75">
        <f t="shared" si="143"/>
        <v>4200</v>
      </c>
      <c r="P225" s="62">
        <v>0</v>
      </c>
      <c r="Q225" s="62">
        <v>4200</v>
      </c>
      <c r="R225" s="62">
        <v>0</v>
      </c>
      <c r="S225" s="12">
        <f>SUM(T225,U225,V225)</f>
        <v>4134.43</v>
      </c>
      <c r="T225" s="18" t="s">
        <v>185</v>
      </c>
      <c r="U225" s="18">
        <v>4134.43</v>
      </c>
      <c r="V225" s="18" t="s">
        <v>185</v>
      </c>
      <c r="W225" s="12">
        <f>SUM(X225,Y225,Z225)</f>
        <v>4134.4299999999994</v>
      </c>
      <c r="X225" s="18" t="s">
        <v>185</v>
      </c>
      <c r="Y225" s="18">
        <v>4134.4299999999994</v>
      </c>
      <c r="Z225" s="18" t="s">
        <v>185</v>
      </c>
      <c r="AA225" s="12">
        <f t="shared" si="140"/>
        <v>0</v>
      </c>
      <c r="AB225" s="18">
        <f t="shared" ref="AB225:AB244" si="150">SUM(X225,H225)-SUM(L225)-SUM(T225,-AF225)</f>
        <v>0</v>
      </c>
      <c r="AC225" s="12">
        <f t="shared" ref="AC225:AD229" si="151">SUM(Y225,I225)-SUM(M225)-SUM(U225,-AG225)</f>
        <v>0</v>
      </c>
      <c r="AD225" s="20">
        <f t="shared" si="151"/>
        <v>0</v>
      </c>
      <c r="AE225" s="12">
        <f t="shared" si="142"/>
        <v>0</v>
      </c>
      <c r="AF225" s="18"/>
      <c r="AG225" s="12"/>
      <c r="AH225" s="20"/>
      <c r="AI225" s="12"/>
      <c r="AJ225" s="12"/>
      <c r="AW225" s="46"/>
    </row>
    <row r="226" spans="1:49" ht="19.899999999999999" customHeight="1" x14ac:dyDescent="0.25">
      <c r="A226" s="40"/>
      <c r="B226" s="64" t="s">
        <v>32</v>
      </c>
      <c r="C226" s="5">
        <v>0</v>
      </c>
      <c r="D226" s="5">
        <f>C226</f>
        <v>0</v>
      </c>
      <c r="E226" s="5">
        <v>0</v>
      </c>
      <c r="F226" s="5">
        <v>0</v>
      </c>
      <c r="G226" s="6"/>
      <c r="H226" s="5"/>
      <c r="I226" s="5"/>
      <c r="J226" s="5"/>
      <c r="K226" s="6"/>
      <c r="L226" s="5"/>
      <c r="M226" s="5"/>
      <c r="N226" s="5"/>
      <c r="O226" s="6">
        <f t="shared" si="143"/>
        <v>0</v>
      </c>
      <c r="P226" s="5">
        <v>0</v>
      </c>
      <c r="Q226" s="5">
        <v>0</v>
      </c>
      <c r="R226" s="5">
        <v>0</v>
      </c>
      <c r="S226" s="6">
        <v>0</v>
      </c>
      <c r="T226" s="5" t="s">
        <v>185</v>
      </c>
      <c r="U226" s="5" t="s">
        <v>185</v>
      </c>
      <c r="V226" s="5" t="s">
        <v>185</v>
      </c>
      <c r="W226" s="6">
        <v>0</v>
      </c>
      <c r="X226" s="5" t="s">
        <v>185</v>
      </c>
      <c r="Y226" s="5" t="s">
        <v>185</v>
      </c>
      <c r="Z226" s="5" t="s">
        <v>185</v>
      </c>
      <c r="AA226" s="12">
        <f t="shared" si="140"/>
        <v>0</v>
      </c>
      <c r="AB226" s="5">
        <f t="shared" si="150"/>
        <v>0</v>
      </c>
      <c r="AC226" s="6">
        <f t="shared" ref="AC226:AC229" si="152">SUM(Y226,I226)-SUM(M226)-SUM(U226,-AG226)</f>
        <v>0</v>
      </c>
      <c r="AD226" s="7">
        <f t="shared" si="151"/>
        <v>0</v>
      </c>
      <c r="AE226" s="6">
        <f t="shared" si="142"/>
        <v>0</v>
      </c>
      <c r="AF226" s="5"/>
      <c r="AG226" s="6"/>
      <c r="AH226" s="7"/>
      <c r="AI226" s="6"/>
      <c r="AJ226" s="6"/>
      <c r="AL226" s="13"/>
      <c r="AM226" s="13"/>
      <c r="AW226" s="46"/>
    </row>
    <row r="227" spans="1:49" ht="19.899999999999999" customHeight="1" x14ac:dyDescent="0.25">
      <c r="A227" s="40"/>
      <c r="B227" s="64" t="s">
        <v>33</v>
      </c>
      <c r="C227" s="5">
        <v>14548.877759999999</v>
      </c>
      <c r="D227" s="5"/>
      <c r="E227" s="5">
        <v>5412.3437599999997</v>
      </c>
      <c r="F227" s="5">
        <v>5412.3437599999997</v>
      </c>
      <c r="G227" s="6"/>
      <c r="H227" s="5"/>
      <c r="I227" s="5"/>
      <c r="J227" s="5"/>
      <c r="K227" s="6"/>
      <c r="L227" s="5"/>
      <c r="M227" s="5"/>
      <c r="N227" s="5"/>
      <c r="O227" s="6">
        <f t="shared" si="143"/>
        <v>4002.1040000000003</v>
      </c>
      <c r="P227" s="5">
        <v>0</v>
      </c>
      <c r="Q227" s="5">
        <v>4002.1040000000003</v>
      </c>
      <c r="R227" s="5">
        <v>0</v>
      </c>
      <c r="S227" s="6">
        <v>3936.5340000000006</v>
      </c>
      <c r="T227" s="5" t="s">
        <v>185</v>
      </c>
      <c r="U227" s="5">
        <v>3936.5340000000006</v>
      </c>
      <c r="V227" s="5" t="s">
        <v>185</v>
      </c>
      <c r="W227" s="6">
        <v>3936.5339999999997</v>
      </c>
      <c r="X227" s="5" t="s">
        <v>185</v>
      </c>
      <c r="Y227" s="5">
        <v>3936.5340000000006</v>
      </c>
      <c r="Z227" s="5" t="s">
        <v>185</v>
      </c>
      <c r="AA227" s="12">
        <f t="shared" si="140"/>
        <v>0</v>
      </c>
      <c r="AB227" s="5">
        <f t="shared" si="150"/>
        <v>0</v>
      </c>
      <c r="AC227" s="6">
        <f t="shared" si="152"/>
        <v>0</v>
      </c>
      <c r="AD227" s="7">
        <f t="shared" si="151"/>
        <v>0</v>
      </c>
      <c r="AE227" s="6">
        <f t="shared" si="142"/>
        <v>0</v>
      </c>
      <c r="AF227" s="5"/>
      <c r="AG227" s="6"/>
      <c r="AH227" s="7"/>
      <c r="AI227" s="6"/>
      <c r="AJ227" s="6"/>
      <c r="AL227" s="13"/>
      <c r="AM227" s="13"/>
      <c r="AW227" s="46"/>
    </row>
    <row r="228" spans="1:49" ht="19.899999999999999" customHeight="1" x14ac:dyDescent="0.25">
      <c r="A228" s="40"/>
      <c r="B228" s="64" t="s">
        <v>34</v>
      </c>
      <c r="C228" s="5">
        <v>0</v>
      </c>
      <c r="D228" s="5"/>
      <c r="E228" s="5">
        <v>0</v>
      </c>
      <c r="F228" s="5">
        <v>0</v>
      </c>
      <c r="G228" s="6"/>
      <c r="H228" s="5"/>
      <c r="I228" s="5"/>
      <c r="J228" s="5"/>
      <c r="K228" s="6"/>
      <c r="L228" s="5"/>
      <c r="M228" s="5"/>
      <c r="N228" s="5"/>
      <c r="O228" s="6">
        <f t="shared" si="143"/>
        <v>0</v>
      </c>
      <c r="P228" s="5">
        <v>0</v>
      </c>
      <c r="Q228" s="5">
        <v>0</v>
      </c>
      <c r="R228" s="5">
        <v>0</v>
      </c>
      <c r="S228" s="6">
        <v>0</v>
      </c>
      <c r="T228" s="5"/>
      <c r="U228" s="5"/>
      <c r="V228" s="5"/>
      <c r="W228" s="6">
        <v>0</v>
      </c>
      <c r="X228" s="5"/>
      <c r="Y228" s="5"/>
      <c r="Z228" s="5"/>
      <c r="AA228" s="12">
        <f t="shared" si="140"/>
        <v>0</v>
      </c>
      <c r="AB228" s="5">
        <f t="shared" si="150"/>
        <v>0</v>
      </c>
      <c r="AC228" s="6">
        <f t="shared" si="152"/>
        <v>0</v>
      </c>
      <c r="AD228" s="7">
        <f t="shared" si="151"/>
        <v>0</v>
      </c>
      <c r="AE228" s="6">
        <f t="shared" si="142"/>
        <v>0</v>
      </c>
      <c r="AF228" s="5"/>
      <c r="AG228" s="6"/>
      <c r="AH228" s="7"/>
      <c r="AI228" s="6"/>
      <c r="AJ228" s="6"/>
      <c r="AL228" s="13"/>
      <c r="AM228" s="13"/>
      <c r="AW228" s="46"/>
    </row>
    <row r="229" spans="1:49" ht="19.899999999999999" customHeight="1" x14ac:dyDescent="0.25">
      <c r="A229" s="40"/>
      <c r="B229" s="64" t="s">
        <v>35</v>
      </c>
      <c r="C229" s="5">
        <v>197.89600000000002</v>
      </c>
      <c r="D229" s="5">
        <f>C229</f>
        <v>197.89600000000002</v>
      </c>
      <c r="E229" s="5">
        <v>0</v>
      </c>
      <c r="F229" s="5">
        <v>0</v>
      </c>
      <c r="G229" s="6"/>
      <c r="H229" s="5"/>
      <c r="I229" s="5"/>
      <c r="J229" s="5"/>
      <c r="K229" s="6"/>
      <c r="L229" s="5"/>
      <c r="M229" s="5"/>
      <c r="N229" s="5"/>
      <c r="O229" s="6">
        <f t="shared" si="143"/>
        <v>197.89600000000002</v>
      </c>
      <c r="P229" s="5">
        <v>0</v>
      </c>
      <c r="Q229" s="5">
        <v>197.89600000000002</v>
      </c>
      <c r="R229" s="5">
        <v>0</v>
      </c>
      <c r="S229" s="6">
        <f>SUM(T229:V229)</f>
        <v>197.89599999999973</v>
      </c>
      <c r="T229" s="5">
        <f>SUM(T225)-SUM(T226:T228)</f>
        <v>0</v>
      </c>
      <c r="U229" s="5">
        <f>SUM(U225)-SUM(U226:U228)</f>
        <v>197.89599999999973</v>
      </c>
      <c r="V229" s="5">
        <f>SUM(V225)-SUM(V226:V228)</f>
        <v>0</v>
      </c>
      <c r="W229" s="6">
        <f>SUM(X229:Z229)</f>
        <v>197.89599999999882</v>
      </c>
      <c r="X229" s="5">
        <f>SUM(X225)-SUM(X226:X228)</f>
        <v>0</v>
      </c>
      <c r="Y229" s="5">
        <f>SUM(Y225)-SUM(Y226:Y228)</f>
        <v>197.89599999999882</v>
      </c>
      <c r="Z229" s="5">
        <f>SUM(Z225)-SUM(Z226:Z228)</f>
        <v>0</v>
      </c>
      <c r="AA229" s="12">
        <f t="shared" si="140"/>
        <v>-9.0949470177292824E-13</v>
      </c>
      <c r="AB229" s="5">
        <f t="shared" si="150"/>
        <v>0</v>
      </c>
      <c r="AC229" s="6">
        <f t="shared" si="152"/>
        <v>-9.0949470177292824E-13</v>
      </c>
      <c r="AD229" s="7">
        <f t="shared" si="151"/>
        <v>0</v>
      </c>
      <c r="AE229" s="6">
        <f t="shared" si="142"/>
        <v>0</v>
      </c>
      <c r="AF229" s="5"/>
      <c r="AG229" s="6"/>
      <c r="AH229" s="7"/>
      <c r="AI229" s="6"/>
      <c r="AJ229" s="6"/>
      <c r="AL229" s="13"/>
      <c r="AM229" s="13"/>
      <c r="AW229" s="46"/>
    </row>
    <row r="230" spans="1:49" s="21" customFormat="1" ht="60" customHeight="1" x14ac:dyDescent="0.25">
      <c r="A230" s="40">
        <v>41</v>
      </c>
      <c r="B230" s="68" t="s">
        <v>269</v>
      </c>
      <c r="C230" s="62">
        <v>111715.92473</v>
      </c>
      <c r="D230" s="62">
        <f>SUM(D231:D234)</f>
        <v>0</v>
      </c>
      <c r="E230" s="62">
        <v>0</v>
      </c>
      <c r="F230" s="62">
        <v>0</v>
      </c>
      <c r="G230" s="75">
        <f>H230+I230+J230</f>
        <v>0</v>
      </c>
      <c r="H230" s="62"/>
      <c r="I230" s="62"/>
      <c r="J230" s="62"/>
      <c r="K230" s="75">
        <f>L230+M230+N230</f>
        <v>0</v>
      </c>
      <c r="L230" s="62"/>
      <c r="M230" s="62"/>
      <c r="N230" s="62"/>
      <c r="O230" s="75">
        <f t="shared" si="143"/>
        <v>90693.7</v>
      </c>
      <c r="P230" s="62">
        <v>0</v>
      </c>
      <c r="Q230" s="62">
        <v>90693.7</v>
      </c>
      <c r="R230" s="62">
        <v>0</v>
      </c>
      <c r="S230" s="12">
        <f>SUM(T230,U230,V230)</f>
        <v>84609.703569999998</v>
      </c>
      <c r="T230" s="18" t="s">
        <v>185</v>
      </c>
      <c r="U230" s="18">
        <v>84609.703569999998</v>
      </c>
      <c r="V230" s="18" t="s">
        <v>185</v>
      </c>
      <c r="W230" s="12">
        <f>SUM(X230,Y230,Z230)</f>
        <v>84586.490890000015</v>
      </c>
      <c r="X230" s="18" t="s">
        <v>185</v>
      </c>
      <c r="Y230" s="18">
        <v>84586.490890000015</v>
      </c>
      <c r="Z230" s="18" t="s">
        <v>185</v>
      </c>
      <c r="AA230" s="12">
        <f t="shared" si="140"/>
        <v>0</v>
      </c>
      <c r="AB230" s="18">
        <f t="shared" si="150"/>
        <v>0</v>
      </c>
      <c r="AC230" s="12">
        <f t="shared" ref="AC230" si="153">SUM(Y230,I230)-SUM(M230)-SUM(U230,-AG230)</f>
        <v>0</v>
      </c>
      <c r="AD230" s="20">
        <f>SUM(Z230,J230)-SUM(N230)-SUM(V230,-AH230)</f>
        <v>0</v>
      </c>
      <c r="AE230" s="12">
        <f t="shared" si="142"/>
        <v>23.212679999999999</v>
      </c>
      <c r="AF230" s="18"/>
      <c r="AG230" s="12">
        <f>SUM(AG231:AG234)</f>
        <v>23.212679999999999</v>
      </c>
      <c r="AH230" s="20"/>
      <c r="AI230" s="12"/>
      <c r="AJ230" s="12"/>
      <c r="AW230" s="46"/>
    </row>
    <row r="231" spans="1:49" ht="19.899999999999999" customHeight="1" x14ac:dyDescent="0.25">
      <c r="A231" s="40"/>
      <c r="B231" s="64" t="s">
        <v>32</v>
      </c>
      <c r="C231" s="5">
        <v>0</v>
      </c>
      <c r="D231" s="5">
        <f>C231</f>
        <v>0</v>
      </c>
      <c r="E231" s="5">
        <v>0</v>
      </c>
      <c r="F231" s="5">
        <v>0</v>
      </c>
      <c r="G231" s="6"/>
      <c r="H231" s="5"/>
      <c r="I231" s="5"/>
      <c r="J231" s="5"/>
      <c r="K231" s="6"/>
      <c r="L231" s="5"/>
      <c r="M231" s="5"/>
      <c r="N231" s="5"/>
      <c r="O231" s="6">
        <f t="shared" si="143"/>
        <v>0</v>
      </c>
      <c r="P231" s="5">
        <v>0</v>
      </c>
      <c r="Q231" s="5">
        <v>0</v>
      </c>
      <c r="R231" s="5">
        <v>0</v>
      </c>
      <c r="S231" s="6">
        <v>0</v>
      </c>
      <c r="T231" s="5" t="s">
        <v>185</v>
      </c>
      <c r="U231" s="5" t="s">
        <v>185</v>
      </c>
      <c r="V231" s="5" t="s">
        <v>185</v>
      </c>
      <c r="W231" s="6">
        <v>0</v>
      </c>
      <c r="X231" s="5" t="s">
        <v>185</v>
      </c>
      <c r="Y231" s="5" t="s">
        <v>185</v>
      </c>
      <c r="Z231" s="5" t="s">
        <v>185</v>
      </c>
      <c r="AA231" s="12">
        <f t="shared" si="140"/>
        <v>0</v>
      </c>
      <c r="AB231" s="5">
        <f t="shared" si="150"/>
        <v>0</v>
      </c>
      <c r="AC231" s="6">
        <f t="shared" ref="AC231:AC234" si="154">SUM(Y231,I231)-SUM(M231)-SUM(U231,-AG231)</f>
        <v>0</v>
      </c>
      <c r="AD231" s="7">
        <f t="shared" ref="AD231:AD244" si="155">SUM(Z231,J231)-SUM(N231)-SUM(V231,-AH231)</f>
        <v>0</v>
      </c>
      <c r="AE231" s="6">
        <f t="shared" si="142"/>
        <v>0</v>
      </c>
      <c r="AF231" s="5"/>
      <c r="AG231" s="6"/>
      <c r="AH231" s="7"/>
      <c r="AI231" s="6"/>
      <c r="AJ231" s="6"/>
      <c r="AL231" s="13"/>
      <c r="AM231" s="13"/>
      <c r="AW231" s="46"/>
    </row>
    <row r="232" spans="1:49" ht="19.899999999999999" customHeight="1" x14ac:dyDescent="0.25">
      <c r="A232" s="40"/>
      <c r="B232" s="64" t="s">
        <v>33</v>
      </c>
      <c r="C232" s="5">
        <v>109605.34699999999</v>
      </c>
      <c r="D232" s="5"/>
      <c r="E232" s="5">
        <v>0</v>
      </c>
      <c r="F232" s="5">
        <v>0</v>
      </c>
      <c r="G232" s="6"/>
      <c r="H232" s="5"/>
      <c r="I232" s="5"/>
      <c r="J232" s="5"/>
      <c r="K232" s="6"/>
      <c r="L232" s="5"/>
      <c r="M232" s="5"/>
      <c r="N232" s="5"/>
      <c r="O232" s="6">
        <f t="shared" si="143"/>
        <v>87605.346999999994</v>
      </c>
      <c r="P232" s="5">
        <v>0</v>
      </c>
      <c r="Q232" s="5">
        <v>87605.346999999994</v>
      </c>
      <c r="R232" s="5">
        <v>0</v>
      </c>
      <c r="S232" s="6">
        <v>82999.611000000019</v>
      </c>
      <c r="T232" s="5" t="s">
        <v>185</v>
      </c>
      <c r="U232" s="5">
        <v>82999.611000000019</v>
      </c>
      <c r="V232" s="5" t="s">
        <v>185</v>
      </c>
      <c r="W232" s="6">
        <v>82999.611000000019</v>
      </c>
      <c r="X232" s="5" t="s">
        <v>185</v>
      </c>
      <c r="Y232" s="5">
        <v>82999.611000000019</v>
      </c>
      <c r="Z232" s="5" t="s">
        <v>185</v>
      </c>
      <c r="AA232" s="12">
        <f t="shared" si="140"/>
        <v>0</v>
      </c>
      <c r="AB232" s="5">
        <f t="shared" si="150"/>
        <v>0</v>
      </c>
      <c r="AC232" s="6">
        <f t="shared" si="154"/>
        <v>0</v>
      </c>
      <c r="AD232" s="7">
        <f t="shared" si="155"/>
        <v>0</v>
      </c>
      <c r="AE232" s="6">
        <f t="shared" si="142"/>
        <v>0</v>
      </c>
      <c r="AF232" s="5"/>
      <c r="AG232" s="6"/>
      <c r="AH232" s="7"/>
      <c r="AI232" s="6"/>
      <c r="AJ232" s="6"/>
      <c r="AL232" s="13"/>
      <c r="AM232" s="13"/>
      <c r="AW232" s="46"/>
    </row>
    <row r="233" spans="1:49" ht="19.899999999999999" customHeight="1" x14ac:dyDescent="0.25">
      <c r="A233" s="40"/>
      <c r="B233" s="64" t="s">
        <v>34</v>
      </c>
      <c r="C233" s="5">
        <v>0</v>
      </c>
      <c r="D233" s="5"/>
      <c r="E233" s="5">
        <v>0</v>
      </c>
      <c r="F233" s="5">
        <v>0</v>
      </c>
      <c r="G233" s="6"/>
      <c r="H233" s="5"/>
      <c r="I233" s="5"/>
      <c r="J233" s="5"/>
      <c r="K233" s="6"/>
      <c r="L233" s="5"/>
      <c r="M233" s="5"/>
      <c r="N233" s="5"/>
      <c r="O233" s="6">
        <f t="shared" si="143"/>
        <v>0</v>
      </c>
      <c r="P233" s="5">
        <v>0</v>
      </c>
      <c r="Q233" s="5">
        <v>0</v>
      </c>
      <c r="R233" s="5">
        <v>0</v>
      </c>
      <c r="S233" s="6">
        <v>0</v>
      </c>
      <c r="T233" s="5"/>
      <c r="U233" s="5"/>
      <c r="V233" s="5"/>
      <c r="W233" s="6">
        <v>0</v>
      </c>
      <c r="X233" s="5"/>
      <c r="Y233" s="5"/>
      <c r="Z233" s="5"/>
      <c r="AA233" s="12">
        <f t="shared" si="140"/>
        <v>0</v>
      </c>
      <c r="AB233" s="5">
        <f t="shared" si="150"/>
        <v>0</v>
      </c>
      <c r="AC233" s="6">
        <f t="shared" si="154"/>
        <v>0</v>
      </c>
      <c r="AD233" s="7">
        <f t="shared" si="155"/>
        <v>0</v>
      </c>
      <c r="AE233" s="6">
        <f t="shared" si="142"/>
        <v>0</v>
      </c>
      <c r="AF233" s="5"/>
      <c r="AG233" s="6"/>
      <c r="AH233" s="7"/>
      <c r="AI233" s="6"/>
      <c r="AJ233" s="6"/>
      <c r="AL233" s="13"/>
      <c r="AM233" s="13"/>
      <c r="AW233" s="46"/>
    </row>
    <row r="234" spans="1:49" ht="19.899999999999999" customHeight="1" x14ac:dyDescent="0.25">
      <c r="A234" s="40"/>
      <c r="B234" s="64" t="s">
        <v>35</v>
      </c>
      <c r="C234" s="5">
        <v>2110.57773</v>
      </c>
      <c r="D234" s="5"/>
      <c r="E234" s="5">
        <v>0</v>
      </c>
      <c r="F234" s="5">
        <v>0</v>
      </c>
      <c r="G234" s="6"/>
      <c r="H234" s="5"/>
      <c r="I234" s="5"/>
      <c r="J234" s="5"/>
      <c r="K234" s="6"/>
      <c r="L234" s="5"/>
      <c r="M234" s="5"/>
      <c r="N234" s="5"/>
      <c r="O234" s="6">
        <f t="shared" si="143"/>
        <v>3088.3529999999982</v>
      </c>
      <c r="P234" s="5">
        <v>0</v>
      </c>
      <c r="Q234" s="5">
        <v>3088.3529999999982</v>
      </c>
      <c r="R234" s="5">
        <v>0</v>
      </c>
      <c r="S234" s="6">
        <f>SUM(T234:V234)</f>
        <v>1610.0925699999789</v>
      </c>
      <c r="T234" s="5">
        <f>SUM(T230)-SUM(T231:T233)</f>
        <v>0</v>
      </c>
      <c r="U234" s="5">
        <f>SUM(U230)-SUM(U231:U233)</f>
        <v>1610.0925699999789</v>
      </c>
      <c r="V234" s="5">
        <f>SUM(V230)-SUM(V231:V233)</f>
        <v>0</v>
      </c>
      <c r="W234" s="6">
        <f>SUM(X234:Z234)</f>
        <v>1586.8798899999965</v>
      </c>
      <c r="X234" s="5">
        <f>SUM(X230)-SUM(X231:X233)</f>
        <v>0</v>
      </c>
      <c r="Y234" s="5">
        <f>SUM(Y230)-SUM(Y231:Y233)</f>
        <v>1586.8798899999965</v>
      </c>
      <c r="Z234" s="5">
        <f>SUM(Z230)-SUM(Z231:Z233)</f>
        <v>0</v>
      </c>
      <c r="AA234" s="12">
        <f t="shared" si="140"/>
        <v>1.7735146684572101E-11</v>
      </c>
      <c r="AB234" s="5">
        <f t="shared" si="150"/>
        <v>0</v>
      </c>
      <c r="AC234" s="6">
        <f t="shared" si="154"/>
        <v>1.7735146684572101E-11</v>
      </c>
      <c r="AD234" s="7">
        <f t="shared" si="155"/>
        <v>0</v>
      </c>
      <c r="AE234" s="6">
        <f t="shared" si="142"/>
        <v>23.212679999999999</v>
      </c>
      <c r="AF234" s="5"/>
      <c r="AG234" s="6">
        <f>7.73756+15.47512</f>
        <v>23.212679999999999</v>
      </c>
      <c r="AH234" s="7"/>
      <c r="AI234" s="6"/>
      <c r="AJ234" s="6"/>
      <c r="AL234" s="13"/>
      <c r="AM234" s="13"/>
      <c r="AW234" s="46">
        <f t="shared" si="133"/>
        <v>0</v>
      </c>
    </row>
    <row r="235" spans="1:49" s="21" customFormat="1" ht="60" customHeight="1" x14ac:dyDescent="0.25">
      <c r="A235" s="40">
        <v>42</v>
      </c>
      <c r="B235" s="68" t="s">
        <v>270</v>
      </c>
      <c r="C235" s="62">
        <v>40761.881000000001</v>
      </c>
      <c r="D235" s="62">
        <f>SUM(D236:D239)</f>
        <v>39447.720999999998</v>
      </c>
      <c r="E235" s="62">
        <v>0</v>
      </c>
      <c r="F235" s="62">
        <v>0</v>
      </c>
      <c r="G235" s="75">
        <f>H235+I235+J235</f>
        <v>0</v>
      </c>
      <c r="H235" s="62"/>
      <c r="I235" s="62"/>
      <c r="J235" s="62"/>
      <c r="K235" s="75">
        <f>L235+M235+N235</f>
        <v>0</v>
      </c>
      <c r="L235" s="62"/>
      <c r="M235" s="62"/>
      <c r="N235" s="62"/>
      <c r="O235" s="75">
        <f t="shared" si="143"/>
        <v>53</v>
      </c>
      <c r="P235" s="62">
        <v>0</v>
      </c>
      <c r="Q235" s="62">
        <v>53</v>
      </c>
      <c r="R235" s="62">
        <v>0</v>
      </c>
      <c r="S235" s="12">
        <f>SUM(T235,U235,V235)</f>
        <v>0</v>
      </c>
      <c r="T235" s="18">
        <v>0</v>
      </c>
      <c r="U235" s="18">
        <v>0</v>
      </c>
      <c r="V235" s="18">
        <v>0</v>
      </c>
      <c r="W235" s="12">
        <f>SUM(X235,Y235,Z235)</f>
        <v>0</v>
      </c>
      <c r="X235" s="18">
        <v>0</v>
      </c>
      <c r="Y235" s="18">
        <v>0</v>
      </c>
      <c r="Z235" s="18">
        <v>0</v>
      </c>
      <c r="AA235" s="12">
        <f t="shared" si="140"/>
        <v>0</v>
      </c>
      <c r="AB235" s="18">
        <f t="shared" si="150"/>
        <v>0</v>
      </c>
      <c r="AC235" s="12">
        <f t="shared" ref="AC235:AC244" si="156">SUM(Y235,I235)-SUM(M235)-SUM(U235,-AG235)</f>
        <v>0</v>
      </c>
      <c r="AD235" s="20">
        <f t="shared" si="155"/>
        <v>0</v>
      </c>
      <c r="AE235" s="12">
        <f t="shared" si="142"/>
        <v>0</v>
      </c>
      <c r="AF235" s="18"/>
      <c r="AG235" s="12"/>
      <c r="AH235" s="20"/>
      <c r="AI235" s="12"/>
      <c r="AJ235" s="12"/>
      <c r="AW235" s="46"/>
    </row>
    <row r="236" spans="1:49" ht="19.899999999999999" customHeight="1" x14ac:dyDescent="0.25">
      <c r="A236" s="40"/>
      <c r="B236" s="64" t="s">
        <v>32</v>
      </c>
      <c r="C236" s="5">
        <v>39447.720999999998</v>
      </c>
      <c r="D236" s="5">
        <f>C236</f>
        <v>39447.720999999998</v>
      </c>
      <c r="E236" s="5">
        <v>0</v>
      </c>
      <c r="F236" s="5">
        <v>0</v>
      </c>
      <c r="G236" s="6"/>
      <c r="H236" s="5"/>
      <c r="I236" s="5"/>
      <c r="J236" s="5"/>
      <c r="K236" s="6"/>
      <c r="L236" s="5"/>
      <c r="M236" s="5"/>
      <c r="N236" s="5"/>
      <c r="O236" s="6">
        <f t="shared" si="143"/>
        <v>53</v>
      </c>
      <c r="P236" s="5">
        <v>0</v>
      </c>
      <c r="Q236" s="5">
        <v>53</v>
      </c>
      <c r="R236" s="5">
        <v>0</v>
      </c>
      <c r="S236" s="6">
        <v>0</v>
      </c>
      <c r="T236" s="5" t="s">
        <v>185</v>
      </c>
      <c r="U236" s="5" t="s">
        <v>185</v>
      </c>
      <c r="V236" s="5" t="s">
        <v>185</v>
      </c>
      <c r="W236" s="6">
        <v>0</v>
      </c>
      <c r="X236" s="5" t="s">
        <v>185</v>
      </c>
      <c r="Y236" s="5" t="s">
        <v>185</v>
      </c>
      <c r="Z236" s="5" t="s">
        <v>185</v>
      </c>
      <c r="AA236" s="12">
        <f t="shared" si="140"/>
        <v>0</v>
      </c>
      <c r="AB236" s="5">
        <f t="shared" si="150"/>
        <v>0</v>
      </c>
      <c r="AC236" s="6">
        <f t="shared" si="156"/>
        <v>0</v>
      </c>
      <c r="AD236" s="7">
        <f t="shared" si="155"/>
        <v>0</v>
      </c>
      <c r="AE236" s="6">
        <f t="shared" si="142"/>
        <v>0</v>
      </c>
      <c r="AF236" s="5"/>
      <c r="AG236" s="6"/>
      <c r="AH236" s="7"/>
      <c r="AI236" s="6"/>
      <c r="AJ236" s="6"/>
      <c r="AL236" s="13"/>
      <c r="AM236" s="13"/>
      <c r="AW236" s="46"/>
    </row>
    <row r="237" spans="1:49" ht="19.899999999999999" customHeight="1" x14ac:dyDescent="0.25">
      <c r="A237" s="40"/>
      <c r="B237" s="64" t="s">
        <v>33</v>
      </c>
      <c r="C237" s="5">
        <v>0</v>
      </c>
      <c r="D237" s="5"/>
      <c r="E237" s="5">
        <v>0</v>
      </c>
      <c r="F237" s="5">
        <v>0</v>
      </c>
      <c r="G237" s="6"/>
      <c r="H237" s="5"/>
      <c r="I237" s="5"/>
      <c r="J237" s="5"/>
      <c r="K237" s="6"/>
      <c r="L237" s="5"/>
      <c r="M237" s="5"/>
      <c r="N237" s="5"/>
      <c r="O237" s="6">
        <f t="shared" si="143"/>
        <v>0</v>
      </c>
      <c r="P237" s="5">
        <v>0</v>
      </c>
      <c r="Q237" s="5">
        <v>0</v>
      </c>
      <c r="R237" s="5">
        <v>0</v>
      </c>
      <c r="S237" s="6">
        <v>0</v>
      </c>
      <c r="T237" s="5" t="s">
        <v>185</v>
      </c>
      <c r="U237" s="5" t="s">
        <v>185</v>
      </c>
      <c r="V237" s="5" t="s">
        <v>185</v>
      </c>
      <c r="W237" s="6">
        <v>0</v>
      </c>
      <c r="X237" s="5" t="s">
        <v>185</v>
      </c>
      <c r="Y237" s="5" t="s">
        <v>185</v>
      </c>
      <c r="Z237" s="5" t="s">
        <v>185</v>
      </c>
      <c r="AA237" s="12">
        <f t="shared" si="140"/>
        <v>0</v>
      </c>
      <c r="AB237" s="5">
        <f t="shared" si="150"/>
        <v>0</v>
      </c>
      <c r="AC237" s="6">
        <f t="shared" si="156"/>
        <v>0</v>
      </c>
      <c r="AD237" s="7">
        <f t="shared" si="155"/>
        <v>0</v>
      </c>
      <c r="AE237" s="6">
        <f t="shared" si="142"/>
        <v>0</v>
      </c>
      <c r="AF237" s="5"/>
      <c r="AG237" s="6"/>
      <c r="AH237" s="7"/>
      <c r="AI237" s="6"/>
      <c r="AJ237" s="6"/>
      <c r="AL237" s="13"/>
      <c r="AM237" s="13"/>
      <c r="AW237" s="46"/>
    </row>
    <row r="238" spans="1:49" ht="19.899999999999999" customHeight="1" x14ac:dyDescent="0.25">
      <c r="A238" s="40"/>
      <c r="B238" s="64" t="s">
        <v>34</v>
      </c>
      <c r="C238" s="5">
        <v>0</v>
      </c>
      <c r="D238" s="5"/>
      <c r="E238" s="5">
        <v>0</v>
      </c>
      <c r="F238" s="5">
        <v>0</v>
      </c>
      <c r="G238" s="6"/>
      <c r="H238" s="5"/>
      <c r="I238" s="5"/>
      <c r="J238" s="5"/>
      <c r="K238" s="6"/>
      <c r="L238" s="5"/>
      <c r="M238" s="5"/>
      <c r="N238" s="5"/>
      <c r="O238" s="6">
        <f t="shared" si="143"/>
        <v>0</v>
      </c>
      <c r="P238" s="5">
        <v>0</v>
      </c>
      <c r="Q238" s="5">
        <v>0</v>
      </c>
      <c r="R238" s="5">
        <v>0</v>
      </c>
      <c r="S238" s="6">
        <v>0</v>
      </c>
      <c r="T238" s="5" t="s">
        <v>185</v>
      </c>
      <c r="U238" s="5" t="s">
        <v>185</v>
      </c>
      <c r="V238" s="5" t="s">
        <v>185</v>
      </c>
      <c r="W238" s="6">
        <v>0</v>
      </c>
      <c r="X238" s="5"/>
      <c r="Y238" s="5"/>
      <c r="Z238" s="5"/>
      <c r="AA238" s="12">
        <f t="shared" si="140"/>
        <v>0</v>
      </c>
      <c r="AB238" s="5">
        <f t="shared" si="150"/>
        <v>0</v>
      </c>
      <c r="AC238" s="6">
        <f t="shared" si="156"/>
        <v>0</v>
      </c>
      <c r="AD238" s="7">
        <f t="shared" si="155"/>
        <v>0</v>
      </c>
      <c r="AE238" s="6">
        <f t="shared" si="142"/>
        <v>0</v>
      </c>
      <c r="AF238" s="5"/>
      <c r="AG238" s="6"/>
      <c r="AH238" s="7"/>
      <c r="AI238" s="6"/>
      <c r="AJ238" s="6"/>
      <c r="AL238" s="13"/>
      <c r="AM238" s="13"/>
      <c r="AW238" s="46"/>
    </row>
    <row r="239" spans="1:49" ht="19.899999999999999" customHeight="1" x14ac:dyDescent="0.25">
      <c r="A239" s="40"/>
      <c r="B239" s="64" t="s">
        <v>35</v>
      </c>
      <c r="C239" s="5">
        <v>1314.16</v>
      </c>
      <c r="D239" s="5"/>
      <c r="E239" s="5">
        <v>0</v>
      </c>
      <c r="F239" s="5">
        <v>0</v>
      </c>
      <c r="G239" s="6"/>
      <c r="H239" s="5"/>
      <c r="I239" s="5"/>
      <c r="J239" s="5"/>
      <c r="K239" s="6"/>
      <c r="L239" s="5"/>
      <c r="M239" s="5"/>
      <c r="N239" s="5"/>
      <c r="O239" s="6">
        <f t="shared" si="143"/>
        <v>0</v>
      </c>
      <c r="P239" s="5">
        <v>0</v>
      </c>
      <c r="Q239" s="5">
        <v>0</v>
      </c>
      <c r="R239" s="5">
        <v>0</v>
      </c>
      <c r="S239" s="6">
        <f>SUM(T239:V239)</f>
        <v>0</v>
      </c>
      <c r="T239" s="5">
        <f>SUM(T235)-SUM(T236:T238)</f>
        <v>0</v>
      </c>
      <c r="U239" s="5">
        <f>SUM(U235)-SUM(U236:U238)</f>
        <v>0</v>
      </c>
      <c r="V239" s="5">
        <f>SUM(V235)-SUM(V236:V238)</f>
        <v>0</v>
      </c>
      <c r="W239" s="6">
        <f>SUM(X239:Z239)</f>
        <v>0</v>
      </c>
      <c r="X239" s="5">
        <f>SUM(X235)-SUM(X236:X238)</f>
        <v>0</v>
      </c>
      <c r="Y239" s="5">
        <f>SUM(Y235)-SUM(Y236:Y238)</f>
        <v>0</v>
      </c>
      <c r="Z239" s="5">
        <f>SUM(Z235)-SUM(Z236:Z238)</f>
        <v>0</v>
      </c>
      <c r="AA239" s="12">
        <f t="shared" si="140"/>
        <v>0</v>
      </c>
      <c r="AB239" s="5">
        <f t="shared" si="150"/>
        <v>0</v>
      </c>
      <c r="AC239" s="6">
        <f t="shared" si="156"/>
        <v>0</v>
      </c>
      <c r="AD239" s="7">
        <f t="shared" si="155"/>
        <v>0</v>
      </c>
      <c r="AE239" s="6">
        <f t="shared" si="142"/>
        <v>0</v>
      </c>
      <c r="AF239" s="5"/>
      <c r="AG239" s="6"/>
      <c r="AH239" s="7"/>
      <c r="AI239" s="6"/>
      <c r="AJ239" s="6"/>
      <c r="AL239" s="13"/>
      <c r="AM239" s="13"/>
      <c r="AW239" s="46"/>
    </row>
    <row r="240" spans="1:49" s="21" customFormat="1" ht="86.25" customHeight="1" x14ac:dyDescent="0.25">
      <c r="A240" s="40">
        <v>43</v>
      </c>
      <c r="B240" s="68" t="s">
        <v>271</v>
      </c>
      <c r="C240" s="62">
        <v>6761.8389999999999</v>
      </c>
      <c r="D240" s="62">
        <f>SUM(D241:D244)</f>
        <v>6511.7269999999999</v>
      </c>
      <c r="E240" s="62">
        <v>0</v>
      </c>
      <c r="F240" s="62">
        <v>0</v>
      </c>
      <c r="G240" s="75">
        <f>H240+I240+J240</f>
        <v>0</v>
      </c>
      <c r="H240" s="62"/>
      <c r="I240" s="62"/>
      <c r="J240" s="62"/>
      <c r="K240" s="75">
        <f>L240+M240+N240</f>
        <v>0</v>
      </c>
      <c r="L240" s="62"/>
      <c r="M240" s="62"/>
      <c r="N240" s="62"/>
      <c r="O240" s="75">
        <f t="shared" si="143"/>
        <v>38</v>
      </c>
      <c r="P240" s="62">
        <v>0</v>
      </c>
      <c r="Q240" s="62">
        <v>38</v>
      </c>
      <c r="R240" s="62">
        <v>0</v>
      </c>
      <c r="S240" s="12">
        <f>SUM(T240,U240,V240)</f>
        <v>0</v>
      </c>
      <c r="T240" s="18">
        <v>0</v>
      </c>
      <c r="U240" s="18">
        <v>0</v>
      </c>
      <c r="V240" s="18">
        <v>0</v>
      </c>
      <c r="W240" s="12">
        <f>SUM(X240,Y240,Z240)</f>
        <v>0</v>
      </c>
      <c r="X240" s="18">
        <v>0</v>
      </c>
      <c r="Y240" s="18">
        <v>0</v>
      </c>
      <c r="Z240" s="18">
        <v>0</v>
      </c>
      <c r="AA240" s="12">
        <f t="shared" si="140"/>
        <v>0</v>
      </c>
      <c r="AB240" s="18">
        <f t="shared" si="150"/>
        <v>0</v>
      </c>
      <c r="AC240" s="12">
        <f t="shared" si="156"/>
        <v>0</v>
      </c>
      <c r="AD240" s="20">
        <f t="shared" si="155"/>
        <v>0</v>
      </c>
      <c r="AE240" s="12">
        <f t="shared" si="142"/>
        <v>0</v>
      </c>
      <c r="AF240" s="18"/>
      <c r="AG240" s="12"/>
      <c r="AH240" s="20"/>
      <c r="AI240" s="12"/>
      <c r="AJ240" s="12"/>
      <c r="AW240" s="46"/>
    </row>
    <row r="241" spans="1:49" ht="19.899999999999999" customHeight="1" x14ac:dyDescent="0.25">
      <c r="A241" s="40"/>
      <c r="B241" s="64" t="s">
        <v>32</v>
      </c>
      <c r="C241" s="5">
        <v>6511.7269999999999</v>
      </c>
      <c r="D241" s="5">
        <f>C241</f>
        <v>6511.7269999999999</v>
      </c>
      <c r="E241" s="5">
        <v>0</v>
      </c>
      <c r="F241" s="5">
        <v>0</v>
      </c>
      <c r="G241" s="6"/>
      <c r="H241" s="5"/>
      <c r="I241" s="5"/>
      <c r="J241" s="5"/>
      <c r="K241" s="6"/>
      <c r="L241" s="5"/>
      <c r="M241" s="5"/>
      <c r="N241" s="5"/>
      <c r="O241" s="6">
        <f t="shared" si="143"/>
        <v>38</v>
      </c>
      <c r="P241" s="5">
        <v>0</v>
      </c>
      <c r="Q241" s="5">
        <v>38</v>
      </c>
      <c r="R241" s="5">
        <v>0</v>
      </c>
      <c r="S241" s="6">
        <v>0</v>
      </c>
      <c r="T241" s="5" t="s">
        <v>185</v>
      </c>
      <c r="U241" s="5" t="s">
        <v>185</v>
      </c>
      <c r="V241" s="5" t="s">
        <v>185</v>
      </c>
      <c r="W241" s="6">
        <v>0</v>
      </c>
      <c r="X241" s="5" t="s">
        <v>185</v>
      </c>
      <c r="Y241" s="5" t="s">
        <v>185</v>
      </c>
      <c r="Z241" s="5" t="s">
        <v>185</v>
      </c>
      <c r="AA241" s="12">
        <f t="shared" si="140"/>
        <v>0</v>
      </c>
      <c r="AB241" s="5">
        <f t="shared" si="150"/>
        <v>0</v>
      </c>
      <c r="AC241" s="6">
        <f t="shared" si="156"/>
        <v>0</v>
      </c>
      <c r="AD241" s="7">
        <f t="shared" si="155"/>
        <v>0</v>
      </c>
      <c r="AE241" s="6">
        <f t="shared" si="142"/>
        <v>0</v>
      </c>
      <c r="AF241" s="5"/>
      <c r="AG241" s="6"/>
      <c r="AH241" s="7"/>
      <c r="AI241" s="6"/>
      <c r="AJ241" s="6"/>
      <c r="AL241" s="13"/>
      <c r="AM241" s="13"/>
      <c r="AW241" s="46"/>
    </row>
    <row r="242" spans="1:49" ht="19.899999999999999" customHeight="1" x14ac:dyDescent="0.25">
      <c r="A242" s="40"/>
      <c r="B242" s="64" t="s">
        <v>33</v>
      </c>
      <c r="C242" s="5">
        <v>0</v>
      </c>
      <c r="D242" s="5"/>
      <c r="E242" s="5">
        <v>0</v>
      </c>
      <c r="F242" s="5">
        <v>0</v>
      </c>
      <c r="G242" s="6"/>
      <c r="H242" s="5"/>
      <c r="I242" s="5"/>
      <c r="J242" s="5"/>
      <c r="K242" s="6"/>
      <c r="L242" s="5"/>
      <c r="M242" s="5"/>
      <c r="N242" s="5"/>
      <c r="O242" s="6">
        <f t="shared" si="143"/>
        <v>0</v>
      </c>
      <c r="P242" s="5">
        <v>0</v>
      </c>
      <c r="Q242" s="5">
        <v>0</v>
      </c>
      <c r="R242" s="5">
        <v>0</v>
      </c>
      <c r="S242" s="6">
        <v>0</v>
      </c>
      <c r="T242" s="5" t="s">
        <v>185</v>
      </c>
      <c r="U242" s="5" t="s">
        <v>185</v>
      </c>
      <c r="V242" s="5" t="s">
        <v>185</v>
      </c>
      <c r="W242" s="6">
        <v>0</v>
      </c>
      <c r="X242" s="5" t="s">
        <v>185</v>
      </c>
      <c r="Y242" s="5" t="s">
        <v>185</v>
      </c>
      <c r="Z242" s="5" t="s">
        <v>185</v>
      </c>
      <c r="AA242" s="12">
        <f t="shared" si="140"/>
        <v>0</v>
      </c>
      <c r="AB242" s="5">
        <f t="shared" si="150"/>
        <v>0</v>
      </c>
      <c r="AC242" s="6">
        <f t="shared" si="156"/>
        <v>0</v>
      </c>
      <c r="AD242" s="7">
        <f t="shared" si="155"/>
        <v>0</v>
      </c>
      <c r="AE242" s="6">
        <f t="shared" si="142"/>
        <v>0</v>
      </c>
      <c r="AF242" s="5"/>
      <c r="AG242" s="6"/>
      <c r="AH242" s="7"/>
      <c r="AI242" s="6"/>
      <c r="AJ242" s="6"/>
      <c r="AL242" s="13"/>
      <c r="AM242" s="13"/>
      <c r="AW242" s="46"/>
    </row>
    <row r="243" spans="1:49" ht="19.899999999999999" customHeight="1" x14ac:dyDescent="0.25">
      <c r="A243" s="40"/>
      <c r="B243" s="64" t="s">
        <v>34</v>
      </c>
      <c r="C243" s="5">
        <v>0</v>
      </c>
      <c r="D243" s="5"/>
      <c r="E243" s="5">
        <v>0</v>
      </c>
      <c r="F243" s="5">
        <v>0</v>
      </c>
      <c r="G243" s="6"/>
      <c r="H243" s="5"/>
      <c r="I243" s="5"/>
      <c r="J243" s="5"/>
      <c r="K243" s="6"/>
      <c r="L243" s="5"/>
      <c r="M243" s="5"/>
      <c r="N243" s="5"/>
      <c r="O243" s="6">
        <f t="shared" si="143"/>
        <v>0</v>
      </c>
      <c r="P243" s="5">
        <v>0</v>
      </c>
      <c r="Q243" s="5">
        <v>0</v>
      </c>
      <c r="R243" s="5">
        <v>0</v>
      </c>
      <c r="S243" s="6">
        <v>0</v>
      </c>
      <c r="T243" s="5" t="s">
        <v>185</v>
      </c>
      <c r="U243" s="5" t="s">
        <v>185</v>
      </c>
      <c r="V243" s="5" t="s">
        <v>185</v>
      </c>
      <c r="W243" s="6">
        <v>0</v>
      </c>
      <c r="X243" s="5"/>
      <c r="Y243" s="5"/>
      <c r="Z243" s="5"/>
      <c r="AA243" s="12">
        <f t="shared" si="140"/>
        <v>0</v>
      </c>
      <c r="AB243" s="5">
        <f t="shared" si="150"/>
        <v>0</v>
      </c>
      <c r="AC243" s="6">
        <f t="shared" si="156"/>
        <v>0</v>
      </c>
      <c r="AD243" s="7">
        <f t="shared" si="155"/>
        <v>0</v>
      </c>
      <c r="AE243" s="6">
        <f t="shared" si="142"/>
        <v>0</v>
      </c>
      <c r="AF243" s="5"/>
      <c r="AG243" s="6"/>
      <c r="AH243" s="7"/>
      <c r="AI243" s="6"/>
      <c r="AJ243" s="6"/>
      <c r="AL243" s="13"/>
      <c r="AM243" s="13"/>
      <c r="AW243" s="46"/>
    </row>
    <row r="244" spans="1:49" ht="19.899999999999999" customHeight="1" x14ac:dyDescent="0.25">
      <c r="A244" s="40"/>
      <c r="B244" s="64" t="s">
        <v>35</v>
      </c>
      <c r="C244" s="5">
        <v>250.11199999999999</v>
      </c>
      <c r="D244" s="5"/>
      <c r="E244" s="5">
        <v>0</v>
      </c>
      <c r="F244" s="5">
        <v>0</v>
      </c>
      <c r="G244" s="6"/>
      <c r="H244" s="5"/>
      <c r="I244" s="5"/>
      <c r="J244" s="5"/>
      <c r="K244" s="6"/>
      <c r="L244" s="5"/>
      <c r="M244" s="5"/>
      <c r="N244" s="5"/>
      <c r="O244" s="6">
        <f t="shared" si="143"/>
        <v>0</v>
      </c>
      <c r="P244" s="5">
        <v>0</v>
      </c>
      <c r="Q244" s="5">
        <v>0</v>
      </c>
      <c r="R244" s="5">
        <v>0</v>
      </c>
      <c r="S244" s="6">
        <f>SUM(T244:V244)</f>
        <v>0</v>
      </c>
      <c r="T244" s="5">
        <f>SUM(T240)-SUM(T241:T243)</f>
        <v>0</v>
      </c>
      <c r="U244" s="5">
        <f>SUM(U240)-SUM(U241:U243)</f>
        <v>0</v>
      </c>
      <c r="V244" s="5">
        <f>SUM(V240)-SUM(V241:V243)</f>
        <v>0</v>
      </c>
      <c r="W244" s="6">
        <f>SUM(X244:Z244)</f>
        <v>0</v>
      </c>
      <c r="X244" s="5">
        <f>SUM(X240)-SUM(X241:X243)</f>
        <v>0</v>
      </c>
      <c r="Y244" s="5">
        <f>SUM(Y240)-SUM(Y241:Y243)</f>
        <v>0</v>
      </c>
      <c r="Z244" s="5">
        <f>SUM(Z240)-SUM(Z241:Z243)</f>
        <v>0</v>
      </c>
      <c r="AA244" s="12">
        <f t="shared" si="140"/>
        <v>0</v>
      </c>
      <c r="AB244" s="5">
        <f t="shared" si="150"/>
        <v>0</v>
      </c>
      <c r="AC244" s="6">
        <f t="shared" si="156"/>
        <v>0</v>
      </c>
      <c r="AD244" s="7">
        <f t="shared" si="155"/>
        <v>0</v>
      </c>
      <c r="AE244" s="6">
        <f t="shared" si="142"/>
        <v>0</v>
      </c>
      <c r="AF244" s="5"/>
      <c r="AG244" s="6"/>
      <c r="AH244" s="7"/>
      <c r="AI244" s="6"/>
      <c r="AJ244" s="6"/>
      <c r="AL244" s="13"/>
      <c r="AM244" s="13"/>
      <c r="AW244" s="46"/>
    </row>
    <row r="245" spans="1:49" ht="21" customHeight="1" x14ac:dyDescent="0.25">
      <c r="A245" s="55"/>
      <c r="B245" s="57" t="s">
        <v>67</v>
      </c>
      <c r="C245" s="12">
        <f t="shared" ref="C245:AI246" si="157">C246</f>
        <v>9258919.5868100002</v>
      </c>
      <c r="D245" s="12">
        <f t="shared" si="157"/>
        <v>352478.83052999998</v>
      </c>
      <c r="E245" s="12">
        <f t="shared" si="157"/>
        <v>325786.12197000004</v>
      </c>
      <c r="F245" s="12">
        <f t="shared" si="157"/>
        <v>325769.01428</v>
      </c>
      <c r="G245" s="12">
        <f t="shared" si="157"/>
        <v>14.796479999999065</v>
      </c>
      <c r="H245" s="12">
        <f t="shared" si="157"/>
        <v>0</v>
      </c>
      <c r="I245" s="12">
        <f t="shared" si="157"/>
        <v>14.796479999999065</v>
      </c>
      <c r="J245" s="12">
        <f t="shared" si="157"/>
        <v>0</v>
      </c>
      <c r="K245" s="12">
        <f t="shared" si="157"/>
        <v>31.904170000000001</v>
      </c>
      <c r="L245" s="12">
        <f t="shared" si="157"/>
        <v>0</v>
      </c>
      <c r="M245" s="12">
        <f t="shared" si="157"/>
        <v>31.904170000000001</v>
      </c>
      <c r="N245" s="12">
        <f t="shared" si="157"/>
        <v>0</v>
      </c>
      <c r="O245" s="12">
        <f t="shared" si="157"/>
        <v>921285.4</v>
      </c>
      <c r="P245" s="12">
        <f t="shared" si="157"/>
        <v>305200</v>
      </c>
      <c r="Q245" s="12">
        <f t="shared" si="157"/>
        <v>616085.4</v>
      </c>
      <c r="R245" s="12">
        <f t="shared" si="157"/>
        <v>0</v>
      </c>
      <c r="S245" s="12">
        <f t="shared" si="157"/>
        <v>871489.06341000006</v>
      </c>
      <c r="T245" s="12">
        <f t="shared" si="157"/>
        <v>305200</v>
      </c>
      <c r="U245" s="12">
        <f t="shared" si="157"/>
        <v>566289.06340999994</v>
      </c>
      <c r="V245" s="12">
        <f t="shared" si="157"/>
        <v>0</v>
      </c>
      <c r="W245" s="12">
        <f t="shared" si="157"/>
        <v>854023.40708000003</v>
      </c>
      <c r="X245" s="12">
        <f t="shared" si="157"/>
        <v>293112.87520999997</v>
      </c>
      <c r="Y245" s="12">
        <f t="shared" si="157"/>
        <v>560910.53186999995</v>
      </c>
      <c r="Z245" s="12">
        <f t="shared" si="157"/>
        <v>0</v>
      </c>
      <c r="AA245" s="12">
        <f t="shared" si="157"/>
        <v>-9.0949470177292824E-13</v>
      </c>
      <c r="AB245" s="12">
        <f t="shared" si="157"/>
        <v>0</v>
      </c>
      <c r="AC245" s="12">
        <f t="shared" si="157"/>
        <v>-9.0949470177292824E-13</v>
      </c>
      <c r="AD245" s="12">
        <f t="shared" si="157"/>
        <v>0</v>
      </c>
      <c r="AE245" s="12">
        <f t="shared" si="157"/>
        <v>17482.764019999999</v>
      </c>
      <c r="AF245" s="12">
        <f t="shared" si="157"/>
        <v>12087.12479</v>
      </c>
      <c r="AG245" s="12">
        <f t="shared" si="157"/>
        <v>5395.6392299999998</v>
      </c>
      <c r="AH245" s="12">
        <f t="shared" si="157"/>
        <v>0</v>
      </c>
      <c r="AI245" s="12">
        <f t="shared" si="157"/>
        <v>0</v>
      </c>
      <c r="AJ245" s="12"/>
      <c r="AL245" s="13"/>
      <c r="AM245" s="13"/>
      <c r="AW245" s="46"/>
    </row>
    <row r="246" spans="1:49" ht="33.6" customHeight="1" x14ac:dyDescent="0.25">
      <c r="A246" s="55"/>
      <c r="B246" s="58" t="s">
        <v>68</v>
      </c>
      <c r="C246" s="12">
        <f t="shared" si="157"/>
        <v>9258919.5868100002</v>
      </c>
      <c r="D246" s="12">
        <f t="shared" si="157"/>
        <v>352478.83052999998</v>
      </c>
      <c r="E246" s="12">
        <f t="shared" si="157"/>
        <v>325786.12197000004</v>
      </c>
      <c r="F246" s="12">
        <f t="shared" si="157"/>
        <v>325769.01428</v>
      </c>
      <c r="G246" s="12">
        <f t="shared" si="157"/>
        <v>14.796479999999065</v>
      </c>
      <c r="H246" s="12">
        <f t="shared" si="157"/>
        <v>0</v>
      </c>
      <c r="I246" s="12">
        <f t="shared" si="157"/>
        <v>14.796479999999065</v>
      </c>
      <c r="J246" s="12">
        <f t="shared" si="157"/>
        <v>0</v>
      </c>
      <c r="K246" s="12">
        <f t="shared" si="157"/>
        <v>31.904170000000001</v>
      </c>
      <c r="L246" s="12">
        <f t="shared" si="157"/>
        <v>0</v>
      </c>
      <c r="M246" s="12">
        <f t="shared" si="157"/>
        <v>31.904170000000001</v>
      </c>
      <c r="N246" s="12">
        <f t="shared" si="157"/>
        <v>0</v>
      </c>
      <c r="O246" s="12">
        <f t="shared" si="157"/>
        <v>921285.4</v>
      </c>
      <c r="P246" s="12">
        <f t="shared" si="157"/>
        <v>305200</v>
      </c>
      <c r="Q246" s="12">
        <f t="shared" si="157"/>
        <v>616085.4</v>
      </c>
      <c r="R246" s="12">
        <f t="shared" si="157"/>
        <v>0</v>
      </c>
      <c r="S246" s="12">
        <f t="shared" si="157"/>
        <v>871489.06341000006</v>
      </c>
      <c r="T246" s="12">
        <f t="shared" si="157"/>
        <v>305200</v>
      </c>
      <c r="U246" s="12">
        <f t="shared" si="157"/>
        <v>566289.06340999994</v>
      </c>
      <c r="V246" s="12">
        <f t="shared" si="157"/>
        <v>0</v>
      </c>
      <c r="W246" s="12">
        <f t="shared" si="157"/>
        <v>854023.40708000003</v>
      </c>
      <c r="X246" s="12">
        <f t="shared" si="157"/>
        <v>293112.87520999997</v>
      </c>
      <c r="Y246" s="12">
        <f t="shared" si="157"/>
        <v>560910.53186999995</v>
      </c>
      <c r="Z246" s="12">
        <f t="shared" si="157"/>
        <v>0</v>
      </c>
      <c r="AA246" s="12">
        <f t="shared" si="157"/>
        <v>-9.0949470177292824E-13</v>
      </c>
      <c r="AB246" s="12">
        <f t="shared" si="157"/>
        <v>0</v>
      </c>
      <c r="AC246" s="12">
        <f t="shared" si="157"/>
        <v>-9.0949470177292824E-13</v>
      </c>
      <c r="AD246" s="12">
        <f t="shared" si="157"/>
        <v>0</v>
      </c>
      <c r="AE246" s="12">
        <f t="shared" si="157"/>
        <v>17482.764019999999</v>
      </c>
      <c r="AF246" s="12">
        <f t="shared" si="157"/>
        <v>12087.12479</v>
      </c>
      <c r="AG246" s="12">
        <f t="shared" si="157"/>
        <v>5395.6392299999998</v>
      </c>
      <c r="AH246" s="12">
        <f t="shared" si="157"/>
        <v>0</v>
      </c>
      <c r="AI246" s="12">
        <f t="shared" si="157"/>
        <v>0</v>
      </c>
      <c r="AJ246" s="12"/>
      <c r="AL246" s="13"/>
      <c r="AM246" s="13"/>
      <c r="AW246" s="46"/>
    </row>
    <row r="247" spans="1:49" ht="88.15" customHeight="1" x14ac:dyDescent="0.25">
      <c r="A247" s="55"/>
      <c r="B247" s="59" t="s">
        <v>69</v>
      </c>
      <c r="C247" s="60">
        <f t="shared" ref="C247:AI247" si="158">SUM(C248,C319,C325)</f>
        <v>9258919.5868100002</v>
      </c>
      <c r="D247" s="60">
        <f t="shared" si="158"/>
        <v>352478.83052999998</v>
      </c>
      <c r="E247" s="60">
        <f t="shared" si="158"/>
        <v>325786.12197000004</v>
      </c>
      <c r="F247" s="60">
        <f t="shared" si="158"/>
        <v>325769.01428</v>
      </c>
      <c r="G247" s="60">
        <f t="shared" si="158"/>
        <v>14.796479999999065</v>
      </c>
      <c r="H247" s="60">
        <f t="shared" si="158"/>
        <v>0</v>
      </c>
      <c r="I247" s="60">
        <f t="shared" si="158"/>
        <v>14.796479999999065</v>
      </c>
      <c r="J247" s="60">
        <f t="shared" si="158"/>
        <v>0</v>
      </c>
      <c r="K247" s="60">
        <f t="shared" si="158"/>
        <v>31.904170000000001</v>
      </c>
      <c r="L247" s="60">
        <f t="shared" si="158"/>
        <v>0</v>
      </c>
      <c r="M247" s="60">
        <f t="shared" si="158"/>
        <v>31.904170000000001</v>
      </c>
      <c r="N247" s="60">
        <f t="shared" si="158"/>
        <v>0</v>
      </c>
      <c r="O247" s="60">
        <f t="shared" si="158"/>
        <v>921285.4</v>
      </c>
      <c r="P247" s="60">
        <f t="shared" si="158"/>
        <v>305200</v>
      </c>
      <c r="Q247" s="60">
        <f t="shared" si="158"/>
        <v>616085.4</v>
      </c>
      <c r="R247" s="60">
        <f t="shared" si="158"/>
        <v>0</v>
      </c>
      <c r="S247" s="60">
        <f t="shared" si="158"/>
        <v>871489.06341000006</v>
      </c>
      <c r="T247" s="60">
        <f t="shared" si="158"/>
        <v>305200</v>
      </c>
      <c r="U247" s="60">
        <f t="shared" si="158"/>
        <v>566289.06340999994</v>
      </c>
      <c r="V247" s="60">
        <f t="shared" si="158"/>
        <v>0</v>
      </c>
      <c r="W247" s="60">
        <f t="shared" si="158"/>
        <v>854023.40708000003</v>
      </c>
      <c r="X247" s="60">
        <f t="shared" si="158"/>
        <v>293112.87520999997</v>
      </c>
      <c r="Y247" s="60">
        <f t="shared" si="158"/>
        <v>560910.53186999995</v>
      </c>
      <c r="Z247" s="60">
        <f t="shared" si="158"/>
        <v>0</v>
      </c>
      <c r="AA247" s="60">
        <f t="shared" si="158"/>
        <v>-9.0949470177292824E-13</v>
      </c>
      <c r="AB247" s="60">
        <f t="shared" si="158"/>
        <v>0</v>
      </c>
      <c r="AC247" s="60">
        <f t="shared" si="158"/>
        <v>-9.0949470177292824E-13</v>
      </c>
      <c r="AD247" s="60">
        <f t="shared" si="158"/>
        <v>0</v>
      </c>
      <c r="AE247" s="60">
        <f t="shared" si="158"/>
        <v>17482.764019999999</v>
      </c>
      <c r="AF247" s="60">
        <f t="shared" si="158"/>
        <v>12087.12479</v>
      </c>
      <c r="AG247" s="60">
        <f t="shared" si="158"/>
        <v>5395.6392299999998</v>
      </c>
      <c r="AH247" s="60">
        <f t="shared" si="158"/>
        <v>0</v>
      </c>
      <c r="AI247" s="60">
        <f t="shared" si="158"/>
        <v>0</v>
      </c>
      <c r="AJ247" s="60"/>
      <c r="AL247" s="13"/>
      <c r="AM247" s="13"/>
      <c r="AW247" s="46">
        <f t="shared" si="133"/>
        <v>0</v>
      </c>
    </row>
    <row r="248" spans="1:49" ht="62.25" customHeight="1" x14ac:dyDescent="0.25">
      <c r="A248" s="55"/>
      <c r="B248" s="59" t="s">
        <v>70</v>
      </c>
      <c r="C248" s="60">
        <f>SUM(C249,C254,C259,C264,C269,C274,C279,C284,C289,C294,C299,C304,C309,C314,C331)</f>
        <v>2170352.8149799998</v>
      </c>
      <c r="D248" s="60">
        <f t="shared" ref="D248:AI248" si="159">SUM(D249,D254,D259,D264,D269,D274,D279,D284,D289,D294,D299,D304,D309,D314,D331)</f>
        <v>129120.5304</v>
      </c>
      <c r="E248" s="60">
        <f t="shared" si="159"/>
        <v>324941.66192000004</v>
      </c>
      <c r="F248" s="60">
        <f t="shared" si="159"/>
        <v>324924.55423000001</v>
      </c>
      <c r="G248" s="60">
        <f t="shared" si="159"/>
        <v>14.796479999999065</v>
      </c>
      <c r="H248" s="70">
        <f t="shared" si="159"/>
        <v>0</v>
      </c>
      <c r="I248" s="70">
        <f t="shared" si="159"/>
        <v>14.796479999999065</v>
      </c>
      <c r="J248" s="70">
        <f t="shared" si="159"/>
        <v>0</v>
      </c>
      <c r="K248" s="60">
        <f t="shared" si="159"/>
        <v>31.904170000000001</v>
      </c>
      <c r="L248" s="70">
        <f t="shared" si="159"/>
        <v>0</v>
      </c>
      <c r="M248" s="70">
        <f t="shared" si="159"/>
        <v>31.904170000000001</v>
      </c>
      <c r="N248" s="70">
        <f t="shared" si="159"/>
        <v>0</v>
      </c>
      <c r="O248" s="60">
        <f t="shared" si="159"/>
        <v>851603.9</v>
      </c>
      <c r="P248" s="70">
        <f t="shared" si="159"/>
        <v>305200</v>
      </c>
      <c r="Q248" s="70">
        <f t="shared" si="159"/>
        <v>546403.9</v>
      </c>
      <c r="R248" s="70">
        <f t="shared" si="159"/>
        <v>0</v>
      </c>
      <c r="S248" s="60">
        <f t="shared" si="159"/>
        <v>803500.17618000007</v>
      </c>
      <c r="T248" s="70">
        <f t="shared" si="159"/>
        <v>305200</v>
      </c>
      <c r="U248" s="70">
        <f t="shared" si="159"/>
        <v>498300.17617999995</v>
      </c>
      <c r="V248" s="70">
        <f t="shared" si="159"/>
        <v>0</v>
      </c>
      <c r="W248" s="60">
        <f t="shared" si="159"/>
        <v>786034.51985000004</v>
      </c>
      <c r="X248" s="70">
        <f t="shared" si="159"/>
        <v>293112.87520999997</v>
      </c>
      <c r="Y248" s="70">
        <f t="shared" si="159"/>
        <v>492921.64463999995</v>
      </c>
      <c r="Z248" s="70">
        <f t="shared" si="159"/>
        <v>0</v>
      </c>
      <c r="AA248" s="60">
        <f t="shared" si="159"/>
        <v>-9.0949470177292824E-13</v>
      </c>
      <c r="AB248" s="70">
        <f t="shared" si="159"/>
        <v>0</v>
      </c>
      <c r="AC248" s="60">
        <f t="shared" si="159"/>
        <v>-9.0949470177292824E-13</v>
      </c>
      <c r="AD248" s="71">
        <f t="shared" si="159"/>
        <v>0</v>
      </c>
      <c r="AE248" s="60">
        <f t="shared" si="159"/>
        <v>17482.764019999999</v>
      </c>
      <c r="AF248" s="70">
        <f t="shared" si="159"/>
        <v>12087.12479</v>
      </c>
      <c r="AG248" s="60">
        <f t="shared" si="159"/>
        <v>5395.6392299999998</v>
      </c>
      <c r="AH248" s="71">
        <f t="shared" si="159"/>
        <v>0</v>
      </c>
      <c r="AI248" s="60">
        <f t="shared" si="159"/>
        <v>0</v>
      </c>
      <c r="AJ248" s="60"/>
      <c r="AL248" s="13"/>
      <c r="AM248" s="13"/>
      <c r="AW248" s="46">
        <f t="shared" si="133"/>
        <v>0</v>
      </c>
    </row>
    <row r="249" spans="1:49" ht="87.75" customHeight="1" x14ac:dyDescent="0.25">
      <c r="A249" s="66">
        <v>44</v>
      </c>
      <c r="B249" s="77" t="s">
        <v>272</v>
      </c>
      <c r="C249" s="62">
        <v>154662.79937999992</v>
      </c>
      <c r="D249" s="62">
        <f>SUM(D250:D253)</f>
        <v>2989.2249099999999</v>
      </c>
      <c r="E249" s="62">
        <v>126270.84465000001</v>
      </c>
      <c r="F249" s="62">
        <v>126270.84465000001</v>
      </c>
      <c r="G249" s="75">
        <f t="shared" ref="G249:G326" si="160">H249+I249+J249</f>
        <v>0</v>
      </c>
      <c r="H249" s="62"/>
      <c r="I249" s="62"/>
      <c r="J249" s="62"/>
      <c r="K249" s="75">
        <f>L249+M249+N249</f>
        <v>0</v>
      </c>
      <c r="L249" s="43"/>
      <c r="M249" s="43"/>
      <c r="N249" s="43"/>
      <c r="O249" s="63">
        <f t="shared" ref="O249:O330" si="161">P249+Q249+R249</f>
        <v>28392.1</v>
      </c>
      <c r="P249" s="43">
        <v>0</v>
      </c>
      <c r="Q249" s="43">
        <v>28392.1</v>
      </c>
      <c r="R249" s="43">
        <v>0</v>
      </c>
      <c r="S249" s="6">
        <f>SUM(T249,U249,V249)</f>
        <v>28391.954730000005</v>
      </c>
      <c r="T249" s="5" t="s">
        <v>185</v>
      </c>
      <c r="U249" s="5">
        <v>28391.954730000005</v>
      </c>
      <c r="V249" s="5" t="s">
        <v>185</v>
      </c>
      <c r="W249" s="63">
        <f>SUM(X249,Y249,Z249)</f>
        <v>28391.954729999998</v>
      </c>
      <c r="X249" s="43" t="s">
        <v>185</v>
      </c>
      <c r="Y249" s="43">
        <v>28391.954729999998</v>
      </c>
      <c r="Z249" s="43" t="s">
        <v>185</v>
      </c>
      <c r="AA249" s="12">
        <f t="shared" ref="AA249:AA330" si="162">SUM(AB249:AD249)</f>
        <v>0</v>
      </c>
      <c r="AB249" s="5">
        <f t="shared" ref="AB249:AD275" si="163">SUM(X249,H249)-SUM(L249)-SUM(T249,-AF249)</f>
        <v>0</v>
      </c>
      <c r="AC249" s="6">
        <f t="shared" si="163"/>
        <v>0</v>
      </c>
      <c r="AD249" s="7">
        <f t="shared" si="163"/>
        <v>0</v>
      </c>
      <c r="AE249" s="63">
        <f t="shared" ref="AE249:AE330" si="164">AF249+AG249+AH249</f>
        <v>0</v>
      </c>
      <c r="AF249" s="43"/>
      <c r="AG249" s="63"/>
      <c r="AH249" s="44"/>
      <c r="AI249" s="63" t="s">
        <v>184</v>
      </c>
      <c r="AJ249" s="63" t="s">
        <v>184</v>
      </c>
      <c r="AL249" s="13"/>
      <c r="AM249" s="13"/>
      <c r="AW249" s="46"/>
    </row>
    <row r="250" spans="1:49" ht="19.899999999999999" customHeight="1" x14ac:dyDescent="0.25">
      <c r="A250" s="66"/>
      <c r="B250" s="64" t="s">
        <v>32</v>
      </c>
      <c r="C250" s="5">
        <v>2850</v>
      </c>
      <c r="D250" s="5">
        <f>C250</f>
        <v>2850</v>
      </c>
      <c r="E250" s="5">
        <v>2850</v>
      </c>
      <c r="F250" s="5">
        <v>2850</v>
      </c>
      <c r="G250" s="6">
        <f>H250+I250+J250</f>
        <v>0</v>
      </c>
      <c r="H250" s="5"/>
      <c r="I250" s="5"/>
      <c r="J250" s="5"/>
      <c r="K250" s="6"/>
      <c r="L250" s="5"/>
      <c r="M250" s="5"/>
      <c r="N250" s="5"/>
      <c r="O250" s="6">
        <f t="shared" si="161"/>
        <v>0</v>
      </c>
      <c r="P250" s="5">
        <v>0</v>
      </c>
      <c r="Q250" s="5">
        <v>0</v>
      </c>
      <c r="R250" s="5">
        <v>0</v>
      </c>
      <c r="S250" s="6">
        <v>0</v>
      </c>
      <c r="T250" s="5" t="s">
        <v>185</v>
      </c>
      <c r="U250" s="5" t="s">
        <v>185</v>
      </c>
      <c r="V250" s="5" t="s">
        <v>185</v>
      </c>
      <c r="W250" s="6">
        <v>0</v>
      </c>
      <c r="X250" s="5" t="s">
        <v>185</v>
      </c>
      <c r="Y250" s="5" t="s">
        <v>185</v>
      </c>
      <c r="Z250" s="5" t="s">
        <v>185</v>
      </c>
      <c r="AA250" s="12">
        <f t="shared" si="162"/>
        <v>0</v>
      </c>
      <c r="AB250" s="5">
        <f t="shared" si="163"/>
        <v>0</v>
      </c>
      <c r="AC250" s="6">
        <f t="shared" si="163"/>
        <v>0</v>
      </c>
      <c r="AD250" s="7">
        <f t="shared" si="163"/>
        <v>0</v>
      </c>
      <c r="AE250" s="6">
        <f t="shared" si="164"/>
        <v>0</v>
      </c>
      <c r="AF250" s="5"/>
      <c r="AG250" s="6"/>
      <c r="AH250" s="7"/>
      <c r="AI250" s="6"/>
      <c r="AJ250" s="6"/>
      <c r="AL250" s="13"/>
      <c r="AM250" s="13"/>
      <c r="AW250" s="46"/>
    </row>
    <row r="251" spans="1:49" ht="19.899999999999999" customHeight="1" x14ac:dyDescent="0.25">
      <c r="A251" s="66"/>
      <c r="B251" s="64" t="s">
        <v>33</v>
      </c>
      <c r="C251" s="5">
        <v>101245.24953</v>
      </c>
      <c r="D251" s="5"/>
      <c r="E251" s="5">
        <v>79801.558270000009</v>
      </c>
      <c r="F251" s="5">
        <v>79801.558270000009</v>
      </c>
      <c r="G251" s="6">
        <f t="shared" ref="G251" si="165">H251+I251+J251</f>
        <v>0</v>
      </c>
      <c r="H251" s="5"/>
      <c r="I251" s="5"/>
      <c r="J251" s="5"/>
      <c r="K251" s="6"/>
      <c r="L251" s="5"/>
      <c r="M251" s="5"/>
      <c r="N251" s="5"/>
      <c r="O251" s="6">
        <f t="shared" si="161"/>
        <v>21443.691259999992</v>
      </c>
      <c r="P251" s="5">
        <v>0</v>
      </c>
      <c r="Q251" s="5">
        <v>21443.691259999992</v>
      </c>
      <c r="R251" s="5">
        <v>0</v>
      </c>
      <c r="S251" s="6">
        <v>21443.69126</v>
      </c>
      <c r="T251" s="5" t="s">
        <v>185</v>
      </c>
      <c r="U251" s="5">
        <v>21443.69126</v>
      </c>
      <c r="V251" s="5" t="s">
        <v>185</v>
      </c>
      <c r="W251" s="6">
        <v>21443.69126</v>
      </c>
      <c r="X251" s="5" t="s">
        <v>185</v>
      </c>
      <c r="Y251" s="5">
        <v>21443.69126</v>
      </c>
      <c r="Z251" s="5" t="s">
        <v>185</v>
      </c>
      <c r="AA251" s="12">
        <f t="shared" si="162"/>
        <v>0</v>
      </c>
      <c r="AB251" s="5">
        <f t="shared" si="163"/>
        <v>0</v>
      </c>
      <c r="AC251" s="6">
        <f t="shared" si="163"/>
        <v>0</v>
      </c>
      <c r="AD251" s="7">
        <f t="shared" si="163"/>
        <v>0</v>
      </c>
      <c r="AE251" s="6">
        <f t="shared" si="164"/>
        <v>0</v>
      </c>
      <c r="AF251" s="5"/>
      <c r="AG251" s="6"/>
      <c r="AH251" s="7"/>
      <c r="AI251" s="6"/>
      <c r="AJ251" s="6"/>
      <c r="AL251" s="13"/>
      <c r="AM251" s="13"/>
      <c r="AW251" s="46"/>
    </row>
    <row r="252" spans="1:49" ht="19.899999999999999" customHeight="1" x14ac:dyDescent="0.25">
      <c r="A252" s="66"/>
      <c r="B252" s="64" t="s">
        <v>34</v>
      </c>
      <c r="C252" s="5">
        <v>43625.450940000002</v>
      </c>
      <c r="D252" s="5"/>
      <c r="E252" s="5">
        <v>37938.740969999984</v>
      </c>
      <c r="F252" s="5">
        <v>37938.740969999984</v>
      </c>
      <c r="G252" s="6">
        <f>H252+I252+J252</f>
        <v>0</v>
      </c>
      <c r="H252" s="5"/>
      <c r="I252" s="5"/>
      <c r="J252" s="5"/>
      <c r="K252" s="6"/>
      <c r="L252" s="5"/>
      <c r="M252" s="5"/>
      <c r="N252" s="5"/>
      <c r="O252" s="6">
        <f t="shared" si="161"/>
        <v>5686.7099699999999</v>
      </c>
      <c r="P252" s="5">
        <v>0</v>
      </c>
      <c r="Q252" s="5">
        <v>5686.7099699999999</v>
      </c>
      <c r="R252" s="5">
        <v>0</v>
      </c>
      <c r="S252" s="6">
        <v>5686.7099699999999</v>
      </c>
      <c r="T252" s="5" t="s">
        <v>185</v>
      </c>
      <c r="U252" s="5">
        <v>5686.7099699999999</v>
      </c>
      <c r="V252" s="5" t="s">
        <v>185</v>
      </c>
      <c r="W252" s="6">
        <v>5686.7099699999999</v>
      </c>
      <c r="X252" s="5" t="s">
        <v>185</v>
      </c>
      <c r="Y252" s="5">
        <v>5686.7099699999999</v>
      </c>
      <c r="Z252" s="5" t="s">
        <v>185</v>
      </c>
      <c r="AA252" s="12">
        <f t="shared" si="162"/>
        <v>0</v>
      </c>
      <c r="AB252" s="5">
        <f t="shared" si="163"/>
        <v>0</v>
      </c>
      <c r="AC252" s="6">
        <f t="shared" si="163"/>
        <v>0</v>
      </c>
      <c r="AD252" s="7">
        <f t="shared" si="163"/>
        <v>0</v>
      </c>
      <c r="AE252" s="6">
        <f t="shared" si="164"/>
        <v>0</v>
      </c>
      <c r="AF252" s="5"/>
      <c r="AG252" s="6"/>
      <c r="AH252" s="7"/>
      <c r="AI252" s="6"/>
      <c r="AJ252" s="6"/>
      <c r="AL252" s="13"/>
      <c r="AM252" s="13"/>
      <c r="AW252" s="46"/>
    </row>
    <row r="253" spans="1:49" ht="19.899999999999999" customHeight="1" x14ac:dyDescent="0.25">
      <c r="A253" s="66"/>
      <c r="B253" s="64" t="s">
        <v>35</v>
      </c>
      <c r="C253" s="5">
        <v>6942.0989099999961</v>
      </c>
      <c r="D253" s="5">
        <v>139.22490999999999</v>
      </c>
      <c r="E253" s="5">
        <v>5680.5454099999952</v>
      </c>
      <c r="F253" s="5">
        <v>5680.5454099999952</v>
      </c>
      <c r="G253" s="6">
        <f t="shared" ref="G253" si="166">H253+I253+J253</f>
        <v>0</v>
      </c>
      <c r="H253" s="5"/>
      <c r="I253" s="5"/>
      <c r="J253" s="5"/>
      <c r="K253" s="6"/>
      <c r="L253" s="5"/>
      <c r="M253" s="5"/>
      <c r="N253" s="5"/>
      <c r="O253" s="6">
        <f t="shared" si="161"/>
        <v>1261.6987700000113</v>
      </c>
      <c r="P253" s="5">
        <v>0</v>
      </c>
      <c r="Q253" s="5">
        <v>1261.6987700000113</v>
      </c>
      <c r="R253" s="5">
        <v>0</v>
      </c>
      <c r="S253" s="6">
        <f>SUM(T253:V253)</f>
        <v>1261.5535000000054</v>
      </c>
      <c r="T253" s="5">
        <f>SUM(T249)-SUM(T250:T252)</f>
        <v>0</v>
      </c>
      <c r="U253" s="5">
        <f>SUM(U249)-SUM(U250:U252)</f>
        <v>1261.5535000000054</v>
      </c>
      <c r="V253" s="5">
        <f>SUM(V249)-SUM(V250:V252)</f>
        <v>0</v>
      </c>
      <c r="W253" s="6">
        <f>SUM(X253:Z253)</f>
        <v>1261.5534999999982</v>
      </c>
      <c r="X253" s="5">
        <f>SUM(X249)-SUM(X250:X252)</f>
        <v>0</v>
      </c>
      <c r="Y253" s="5">
        <f>SUM(Y249)-SUM(Y250:Y252)</f>
        <v>1261.5534999999982</v>
      </c>
      <c r="Z253" s="5">
        <f>SUM(Z249)-SUM(Z250:Z252)</f>
        <v>0</v>
      </c>
      <c r="AA253" s="12">
        <f t="shared" si="162"/>
        <v>-7.2759576141834259E-12</v>
      </c>
      <c r="AB253" s="5">
        <f t="shared" si="163"/>
        <v>0</v>
      </c>
      <c r="AC253" s="6">
        <f t="shared" si="163"/>
        <v>-7.2759576141834259E-12</v>
      </c>
      <c r="AD253" s="7">
        <f t="shared" si="163"/>
        <v>0</v>
      </c>
      <c r="AE253" s="6">
        <f t="shared" si="164"/>
        <v>0</v>
      </c>
      <c r="AF253" s="5"/>
      <c r="AG253" s="6"/>
      <c r="AH253" s="7"/>
      <c r="AI253" s="6"/>
      <c r="AJ253" s="6"/>
      <c r="AL253" s="13"/>
      <c r="AM253" s="13"/>
      <c r="AW253" s="46"/>
    </row>
    <row r="254" spans="1:49" ht="59.25" customHeight="1" x14ac:dyDescent="0.25">
      <c r="A254" s="66">
        <v>45</v>
      </c>
      <c r="B254" s="77" t="s">
        <v>273</v>
      </c>
      <c r="C254" s="62">
        <v>330083.19510000019</v>
      </c>
      <c r="D254" s="62">
        <f>SUM(D255:D258)</f>
        <v>5749.5800900000004</v>
      </c>
      <c r="E254" s="62">
        <v>55935.014879999995</v>
      </c>
      <c r="F254" s="62">
        <v>55935.014880000002</v>
      </c>
      <c r="G254" s="75">
        <f t="shared" si="160"/>
        <v>0</v>
      </c>
      <c r="H254" s="62"/>
      <c r="I254" s="62"/>
      <c r="J254" s="62"/>
      <c r="K254" s="75">
        <f>L254+M254+N254</f>
        <v>0</v>
      </c>
      <c r="L254" s="43"/>
      <c r="M254" s="43"/>
      <c r="N254" s="43"/>
      <c r="O254" s="63">
        <f t="shared" si="161"/>
        <v>274155.5</v>
      </c>
      <c r="P254" s="43">
        <v>0</v>
      </c>
      <c r="Q254" s="43">
        <v>274155.5</v>
      </c>
      <c r="R254" s="43">
        <v>0</v>
      </c>
      <c r="S254" s="6">
        <f>SUM(T254,U254,V254)</f>
        <v>272633.51114000002</v>
      </c>
      <c r="T254" s="5" t="s">
        <v>185</v>
      </c>
      <c r="U254" s="5">
        <v>272633.51114000002</v>
      </c>
      <c r="V254" s="5" t="s">
        <v>185</v>
      </c>
      <c r="W254" s="63">
        <f>SUM(X254,Y254,Z254)</f>
        <v>272633.51114000002</v>
      </c>
      <c r="X254" s="43" t="s">
        <v>185</v>
      </c>
      <c r="Y254" s="43">
        <v>272633.51114000002</v>
      </c>
      <c r="Z254" s="43" t="s">
        <v>185</v>
      </c>
      <c r="AA254" s="12">
        <f t="shared" si="162"/>
        <v>0</v>
      </c>
      <c r="AB254" s="5">
        <f t="shared" si="163"/>
        <v>0</v>
      </c>
      <c r="AC254" s="6">
        <f t="shared" si="163"/>
        <v>0</v>
      </c>
      <c r="AD254" s="7">
        <f t="shared" si="163"/>
        <v>0</v>
      </c>
      <c r="AE254" s="63">
        <f t="shared" si="164"/>
        <v>0</v>
      </c>
      <c r="AF254" s="43"/>
      <c r="AG254" s="63"/>
      <c r="AH254" s="44"/>
      <c r="AI254" s="63" t="s">
        <v>237</v>
      </c>
      <c r="AJ254" s="63" t="s">
        <v>237</v>
      </c>
      <c r="AL254" s="13"/>
      <c r="AM254" s="13"/>
      <c r="AW254" s="46"/>
    </row>
    <row r="255" spans="1:49" ht="19.899999999999999" customHeight="1" x14ac:dyDescent="0.25">
      <c r="A255" s="66"/>
      <c r="B255" s="64" t="s">
        <v>32</v>
      </c>
      <c r="C255" s="5">
        <v>5549.7800900000002</v>
      </c>
      <c r="D255" s="5">
        <f>C255</f>
        <v>5549.7800900000002</v>
      </c>
      <c r="E255" s="5">
        <v>5549.7800900000002</v>
      </c>
      <c r="F255" s="5">
        <v>5549.7800900000002</v>
      </c>
      <c r="G255" s="6">
        <f>H255+I255+J255</f>
        <v>0</v>
      </c>
      <c r="H255" s="5"/>
      <c r="I255" s="5"/>
      <c r="J255" s="5"/>
      <c r="K255" s="6"/>
      <c r="L255" s="5"/>
      <c r="M255" s="5"/>
      <c r="N255" s="5"/>
      <c r="O255" s="6">
        <f t="shared" si="161"/>
        <v>0</v>
      </c>
      <c r="P255" s="5">
        <v>0</v>
      </c>
      <c r="Q255" s="5">
        <v>0</v>
      </c>
      <c r="R255" s="5">
        <v>0</v>
      </c>
      <c r="S255" s="6">
        <v>0</v>
      </c>
      <c r="T255" s="5" t="s">
        <v>185</v>
      </c>
      <c r="U255" s="5" t="s">
        <v>185</v>
      </c>
      <c r="V255" s="5" t="s">
        <v>185</v>
      </c>
      <c r="W255" s="6">
        <v>0</v>
      </c>
      <c r="X255" s="5" t="s">
        <v>185</v>
      </c>
      <c r="Y255" s="5" t="s">
        <v>185</v>
      </c>
      <c r="Z255" s="5" t="s">
        <v>185</v>
      </c>
      <c r="AA255" s="12">
        <f t="shared" si="162"/>
        <v>0</v>
      </c>
      <c r="AB255" s="5">
        <f t="shared" si="163"/>
        <v>0</v>
      </c>
      <c r="AC255" s="6">
        <f t="shared" si="163"/>
        <v>0</v>
      </c>
      <c r="AD255" s="7">
        <f t="shared" si="163"/>
        <v>0</v>
      </c>
      <c r="AE255" s="6">
        <f t="shared" si="164"/>
        <v>0</v>
      </c>
      <c r="AF255" s="5"/>
      <c r="AG255" s="6"/>
      <c r="AH255" s="7"/>
      <c r="AI255" s="6"/>
      <c r="AJ255" s="6"/>
      <c r="AL255" s="13"/>
      <c r="AM255" s="13"/>
      <c r="AW255" s="46"/>
    </row>
    <row r="256" spans="1:49" ht="19.899999999999999" customHeight="1" x14ac:dyDescent="0.25">
      <c r="A256" s="66"/>
      <c r="B256" s="64" t="s">
        <v>33</v>
      </c>
      <c r="C256" s="5">
        <v>225526.32165999999</v>
      </c>
      <c r="D256" s="5"/>
      <c r="E256" s="5">
        <v>47212.58743</v>
      </c>
      <c r="F256" s="5">
        <v>47212.58743</v>
      </c>
      <c r="G256" s="6">
        <f t="shared" ref="G256" si="167">H256+I256+J256</f>
        <v>0</v>
      </c>
      <c r="H256" s="5"/>
      <c r="I256" s="5"/>
      <c r="J256" s="5"/>
      <c r="K256" s="6"/>
      <c r="L256" s="5"/>
      <c r="M256" s="5"/>
      <c r="N256" s="5"/>
      <c r="O256" s="6">
        <f t="shared" si="161"/>
        <v>178313.73423</v>
      </c>
      <c r="P256" s="5">
        <v>0</v>
      </c>
      <c r="Q256" s="5">
        <v>178313.73423</v>
      </c>
      <c r="R256" s="5">
        <v>0</v>
      </c>
      <c r="S256" s="6">
        <v>178313.45360000001</v>
      </c>
      <c r="T256" s="5" t="s">
        <v>185</v>
      </c>
      <c r="U256" s="5">
        <v>178313.45360000001</v>
      </c>
      <c r="V256" s="5" t="s">
        <v>185</v>
      </c>
      <c r="W256" s="6">
        <v>178313.45360000001</v>
      </c>
      <c r="X256" s="5" t="s">
        <v>185</v>
      </c>
      <c r="Y256" s="5">
        <v>178313.45360000001</v>
      </c>
      <c r="Z256" s="5" t="s">
        <v>185</v>
      </c>
      <c r="AA256" s="12">
        <f t="shared" si="162"/>
        <v>0</v>
      </c>
      <c r="AB256" s="5">
        <f t="shared" si="163"/>
        <v>0</v>
      </c>
      <c r="AC256" s="6">
        <f t="shared" si="163"/>
        <v>0</v>
      </c>
      <c r="AD256" s="7">
        <f t="shared" si="163"/>
        <v>0</v>
      </c>
      <c r="AE256" s="6">
        <f t="shared" si="164"/>
        <v>0</v>
      </c>
      <c r="AF256" s="5"/>
      <c r="AG256" s="6"/>
      <c r="AH256" s="7"/>
      <c r="AI256" s="6"/>
      <c r="AJ256" s="6"/>
      <c r="AL256" s="13"/>
      <c r="AM256" s="13"/>
      <c r="AW256" s="46"/>
    </row>
    <row r="257" spans="1:49" ht="19.899999999999999" customHeight="1" x14ac:dyDescent="0.25">
      <c r="A257" s="66"/>
      <c r="B257" s="64" t="s">
        <v>34</v>
      </c>
      <c r="C257" s="5">
        <v>85009.681889999963</v>
      </c>
      <c r="D257" s="5"/>
      <c r="E257" s="5">
        <v>0</v>
      </c>
      <c r="F257" s="5">
        <v>0</v>
      </c>
      <c r="G257" s="6">
        <f>H257+I257+J257</f>
        <v>0</v>
      </c>
      <c r="H257" s="5"/>
      <c r="I257" s="5"/>
      <c r="J257" s="5"/>
      <c r="K257" s="6"/>
      <c r="L257" s="5"/>
      <c r="M257" s="5"/>
      <c r="N257" s="5"/>
      <c r="O257" s="6">
        <f t="shared" si="161"/>
        <v>85009.681889999963</v>
      </c>
      <c r="P257" s="5">
        <v>0</v>
      </c>
      <c r="Q257" s="5">
        <v>85009.681889999963</v>
      </c>
      <c r="R257" s="5">
        <v>0</v>
      </c>
      <c r="S257" s="6">
        <v>85009.681889999963</v>
      </c>
      <c r="T257" s="5" t="s">
        <v>185</v>
      </c>
      <c r="U257" s="5">
        <v>85009.681889999963</v>
      </c>
      <c r="V257" s="5" t="s">
        <v>185</v>
      </c>
      <c r="W257" s="6">
        <v>85009.681889999963</v>
      </c>
      <c r="X257" s="5"/>
      <c r="Y257" s="5">
        <v>85009.681889999963</v>
      </c>
      <c r="Z257" s="5"/>
      <c r="AA257" s="12">
        <f t="shared" si="162"/>
        <v>0</v>
      </c>
      <c r="AB257" s="5">
        <f t="shared" si="163"/>
        <v>0</v>
      </c>
      <c r="AC257" s="6">
        <f t="shared" si="163"/>
        <v>0</v>
      </c>
      <c r="AD257" s="7">
        <f t="shared" si="163"/>
        <v>0</v>
      </c>
      <c r="AE257" s="6">
        <f t="shared" si="164"/>
        <v>0</v>
      </c>
      <c r="AF257" s="5"/>
      <c r="AG257" s="6"/>
      <c r="AH257" s="7"/>
      <c r="AI257" s="6"/>
      <c r="AJ257" s="6"/>
      <c r="AL257" s="13"/>
      <c r="AM257" s="13"/>
      <c r="AW257" s="46"/>
    </row>
    <row r="258" spans="1:49" ht="19.899999999999999" customHeight="1" x14ac:dyDescent="0.25">
      <c r="A258" s="66"/>
      <c r="B258" s="64" t="s">
        <v>35</v>
      </c>
      <c r="C258" s="5">
        <v>13997.411460000005</v>
      </c>
      <c r="D258" s="5">
        <v>199.8</v>
      </c>
      <c r="E258" s="5">
        <v>3172.6473599999999</v>
      </c>
      <c r="F258" s="5">
        <v>3172.6473599999999</v>
      </c>
      <c r="G258" s="6">
        <f t="shared" ref="G258" si="168">H258+I258+J258</f>
        <v>0</v>
      </c>
      <c r="H258" s="5"/>
      <c r="I258" s="5"/>
      <c r="J258" s="5"/>
      <c r="K258" s="6"/>
      <c r="L258" s="5"/>
      <c r="M258" s="5"/>
      <c r="N258" s="5"/>
      <c r="O258" s="6">
        <f t="shared" si="161"/>
        <v>10832.083879999904</v>
      </c>
      <c r="P258" s="5">
        <v>0</v>
      </c>
      <c r="Q258" s="5">
        <v>10832.083879999904</v>
      </c>
      <c r="R258" s="5">
        <v>0</v>
      </c>
      <c r="S258" s="6">
        <f>SUM(T258:V258)</f>
        <v>9310.37565000006</v>
      </c>
      <c r="T258" s="5">
        <f>SUM(T254)-SUM(T255:T257)</f>
        <v>0</v>
      </c>
      <c r="U258" s="5">
        <f>SUM(U254)-SUM(U255:U257)</f>
        <v>9310.37565000006</v>
      </c>
      <c r="V258" s="5">
        <f>SUM(V254)-SUM(V255:V257)</f>
        <v>0</v>
      </c>
      <c r="W258" s="6">
        <f>SUM(X258:Z258)</f>
        <v>9310.37565000006</v>
      </c>
      <c r="X258" s="5">
        <f>SUM(X254)-SUM(X255:X257)</f>
        <v>0</v>
      </c>
      <c r="Y258" s="5">
        <f>SUM(Y254)-SUM(Y255:Y257)</f>
        <v>9310.37565000006</v>
      </c>
      <c r="Z258" s="5">
        <f>SUM(Z254)-SUM(Z255:Z257)</f>
        <v>0</v>
      </c>
      <c r="AA258" s="12">
        <f t="shared" si="162"/>
        <v>0</v>
      </c>
      <c r="AB258" s="5">
        <f t="shared" si="163"/>
        <v>0</v>
      </c>
      <c r="AC258" s="6">
        <f t="shared" si="163"/>
        <v>0</v>
      </c>
      <c r="AD258" s="7">
        <f t="shared" si="163"/>
        <v>0</v>
      </c>
      <c r="AE258" s="6">
        <f t="shared" si="164"/>
        <v>0</v>
      </c>
      <c r="AF258" s="5"/>
      <c r="AG258" s="6"/>
      <c r="AH258" s="7"/>
      <c r="AI258" s="6"/>
      <c r="AJ258" s="6"/>
      <c r="AL258" s="13"/>
      <c r="AM258" s="13"/>
      <c r="AW258" s="46"/>
    </row>
    <row r="259" spans="1:49" ht="72" customHeight="1" x14ac:dyDescent="0.25">
      <c r="A259" s="66">
        <v>46</v>
      </c>
      <c r="B259" s="77" t="s">
        <v>71</v>
      </c>
      <c r="C259" s="62">
        <v>14375.42452</v>
      </c>
      <c r="D259" s="62">
        <f>SUM(D260:D263)</f>
        <v>14375.42452</v>
      </c>
      <c r="E259" s="62">
        <v>11280.2559</v>
      </c>
      <c r="F259" s="62">
        <v>11280.2559</v>
      </c>
      <c r="G259" s="75">
        <f t="shared" si="160"/>
        <v>0</v>
      </c>
      <c r="H259" s="62"/>
      <c r="I259" s="62"/>
      <c r="J259" s="62"/>
      <c r="K259" s="75">
        <f>L259+M259+N259</f>
        <v>0</v>
      </c>
      <c r="L259" s="43"/>
      <c r="M259" s="43"/>
      <c r="N259" s="43"/>
      <c r="O259" s="63">
        <f t="shared" si="161"/>
        <v>3097.5</v>
      </c>
      <c r="P259" s="43">
        <v>0</v>
      </c>
      <c r="Q259" s="43">
        <v>3097.5</v>
      </c>
      <c r="R259" s="43">
        <v>0</v>
      </c>
      <c r="S259" s="6">
        <f>SUM(T259,U259,V259)</f>
        <v>3095.1686199999995</v>
      </c>
      <c r="T259" s="5" t="s">
        <v>185</v>
      </c>
      <c r="U259" s="5">
        <v>3095.1686199999995</v>
      </c>
      <c r="V259" s="5" t="s">
        <v>185</v>
      </c>
      <c r="W259" s="63">
        <f>SUM(X259,Y259,Z259)</f>
        <v>3095.1686199999995</v>
      </c>
      <c r="X259" s="43" t="s">
        <v>185</v>
      </c>
      <c r="Y259" s="43">
        <v>3095.1686199999995</v>
      </c>
      <c r="Z259" s="43" t="s">
        <v>185</v>
      </c>
      <c r="AA259" s="12">
        <f t="shared" si="162"/>
        <v>0</v>
      </c>
      <c r="AB259" s="5">
        <f t="shared" si="163"/>
        <v>0</v>
      </c>
      <c r="AC259" s="6">
        <f t="shared" si="163"/>
        <v>0</v>
      </c>
      <c r="AD259" s="7">
        <f t="shared" si="163"/>
        <v>0</v>
      </c>
      <c r="AE259" s="63">
        <f t="shared" si="164"/>
        <v>0</v>
      </c>
      <c r="AF259" s="43"/>
      <c r="AG259" s="63"/>
      <c r="AH259" s="44"/>
      <c r="AI259" s="63"/>
      <c r="AJ259" s="63"/>
      <c r="AL259" s="13"/>
      <c r="AM259" s="13"/>
      <c r="AW259" s="46"/>
    </row>
    <row r="260" spans="1:49" ht="19.899999999999999" customHeight="1" x14ac:dyDescent="0.25">
      <c r="A260" s="66"/>
      <c r="B260" s="64" t="s">
        <v>32</v>
      </c>
      <c r="C260" s="5">
        <v>13795.733</v>
      </c>
      <c r="D260" s="5">
        <f>C260</f>
        <v>13795.733</v>
      </c>
      <c r="E260" s="5">
        <v>10791.525</v>
      </c>
      <c r="F260" s="5">
        <v>10791.525</v>
      </c>
      <c r="G260" s="6">
        <f>H260+I260+J260</f>
        <v>0</v>
      </c>
      <c r="H260" s="5"/>
      <c r="I260" s="5"/>
      <c r="J260" s="5"/>
      <c r="K260" s="6"/>
      <c r="L260" s="5"/>
      <c r="M260" s="5"/>
      <c r="N260" s="5"/>
      <c r="O260" s="6">
        <f t="shared" si="161"/>
        <v>3004.2080000000005</v>
      </c>
      <c r="P260" s="5">
        <v>0</v>
      </c>
      <c r="Q260" s="5">
        <v>3004.2080000000005</v>
      </c>
      <c r="R260" s="5">
        <v>0</v>
      </c>
      <c r="S260" s="6">
        <v>3004.2079999999996</v>
      </c>
      <c r="T260" s="5" t="s">
        <v>185</v>
      </c>
      <c r="U260" s="5">
        <v>3004.2079999999996</v>
      </c>
      <c r="V260" s="5" t="s">
        <v>185</v>
      </c>
      <c r="W260" s="6">
        <v>3004.2079999999996</v>
      </c>
      <c r="X260" s="5" t="s">
        <v>185</v>
      </c>
      <c r="Y260" s="5">
        <v>3004.2079999999996</v>
      </c>
      <c r="Z260" s="5" t="s">
        <v>185</v>
      </c>
      <c r="AA260" s="12">
        <f t="shared" si="162"/>
        <v>0</v>
      </c>
      <c r="AB260" s="5">
        <f t="shared" si="163"/>
        <v>0</v>
      </c>
      <c r="AC260" s="6">
        <f t="shared" si="163"/>
        <v>0</v>
      </c>
      <c r="AD260" s="7">
        <f t="shared" si="163"/>
        <v>0</v>
      </c>
      <c r="AE260" s="6">
        <f t="shared" si="164"/>
        <v>0</v>
      </c>
      <c r="AF260" s="5"/>
      <c r="AG260" s="6"/>
      <c r="AH260" s="7"/>
      <c r="AI260" s="6"/>
      <c r="AJ260" s="6"/>
      <c r="AL260" s="13"/>
      <c r="AM260" s="13"/>
      <c r="AW260" s="46"/>
    </row>
    <row r="261" spans="1:49" ht="19.899999999999999" customHeight="1" x14ac:dyDescent="0.25">
      <c r="A261" s="66"/>
      <c r="B261" s="64" t="s">
        <v>33</v>
      </c>
      <c r="C261" s="5">
        <v>0</v>
      </c>
      <c r="D261" s="5"/>
      <c r="E261" s="5">
        <v>0</v>
      </c>
      <c r="F261" s="5">
        <v>0</v>
      </c>
      <c r="G261" s="6">
        <f t="shared" ref="G261" si="169">H261+I261+J261</f>
        <v>0</v>
      </c>
      <c r="H261" s="5"/>
      <c r="I261" s="5"/>
      <c r="J261" s="5"/>
      <c r="K261" s="6"/>
      <c r="L261" s="5"/>
      <c r="M261" s="5"/>
      <c r="N261" s="5"/>
      <c r="O261" s="6">
        <f t="shared" si="161"/>
        <v>0</v>
      </c>
      <c r="P261" s="5">
        <v>0</v>
      </c>
      <c r="Q261" s="5">
        <v>0</v>
      </c>
      <c r="R261" s="5">
        <v>0</v>
      </c>
      <c r="S261" s="6">
        <v>0</v>
      </c>
      <c r="T261" s="5" t="s">
        <v>185</v>
      </c>
      <c r="U261" s="5" t="s">
        <v>185</v>
      </c>
      <c r="V261" s="5" t="s">
        <v>185</v>
      </c>
      <c r="W261" s="6">
        <v>0</v>
      </c>
      <c r="X261" s="5" t="s">
        <v>185</v>
      </c>
      <c r="Y261" s="5" t="s">
        <v>185</v>
      </c>
      <c r="Z261" s="5" t="s">
        <v>185</v>
      </c>
      <c r="AA261" s="12">
        <f t="shared" si="162"/>
        <v>0</v>
      </c>
      <c r="AB261" s="5">
        <f t="shared" si="163"/>
        <v>0</v>
      </c>
      <c r="AC261" s="6">
        <f t="shared" si="163"/>
        <v>0</v>
      </c>
      <c r="AD261" s="7">
        <f t="shared" si="163"/>
        <v>0</v>
      </c>
      <c r="AE261" s="6">
        <f t="shared" si="164"/>
        <v>0</v>
      </c>
      <c r="AF261" s="5"/>
      <c r="AG261" s="6"/>
      <c r="AH261" s="7"/>
      <c r="AI261" s="6"/>
      <c r="AJ261" s="6"/>
      <c r="AL261" s="13"/>
      <c r="AM261" s="13"/>
      <c r="AW261" s="46"/>
    </row>
    <row r="262" spans="1:49" ht="19.899999999999999" customHeight="1" x14ac:dyDescent="0.25">
      <c r="A262" s="66"/>
      <c r="B262" s="64" t="s">
        <v>34</v>
      </c>
      <c r="C262" s="5">
        <v>0</v>
      </c>
      <c r="D262" s="5"/>
      <c r="E262" s="5">
        <v>0</v>
      </c>
      <c r="F262" s="5">
        <v>0</v>
      </c>
      <c r="G262" s="6">
        <f>H262+I262+J262</f>
        <v>0</v>
      </c>
      <c r="H262" s="5"/>
      <c r="I262" s="5"/>
      <c r="J262" s="5"/>
      <c r="K262" s="6"/>
      <c r="L262" s="5"/>
      <c r="M262" s="5"/>
      <c r="N262" s="5"/>
      <c r="O262" s="6">
        <f t="shared" si="161"/>
        <v>0</v>
      </c>
      <c r="P262" s="5">
        <v>0</v>
      </c>
      <c r="Q262" s="5">
        <v>0</v>
      </c>
      <c r="R262" s="5">
        <v>0</v>
      </c>
      <c r="S262" s="6">
        <v>0</v>
      </c>
      <c r="T262" s="5"/>
      <c r="U262" s="5"/>
      <c r="V262" s="5"/>
      <c r="W262" s="6">
        <v>0</v>
      </c>
      <c r="X262" s="5"/>
      <c r="Y262" s="5"/>
      <c r="Z262" s="5"/>
      <c r="AA262" s="12">
        <f t="shared" si="162"/>
        <v>0</v>
      </c>
      <c r="AB262" s="5">
        <f t="shared" si="163"/>
        <v>0</v>
      </c>
      <c r="AC262" s="6">
        <f t="shared" si="163"/>
        <v>0</v>
      </c>
      <c r="AD262" s="7">
        <f t="shared" si="163"/>
        <v>0</v>
      </c>
      <c r="AE262" s="6">
        <f t="shared" si="164"/>
        <v>0</v>
      </c>
      <c r="AF262" s="5"/>
      <c r="AG262" s="6"/>
      <c r="AH262" s="7"/>
      <c r="AI262" s="6"/>
      <c r="AJ262" s="6"/>
      <c r="AL262" s="13"/>
      <c r="AM262" s="13"/>
      <c r="AW262" s="46"/>
    </row>
    <row r="263" spans="1:49" ht="19.899999999999999" customHeight="1" x14ac:dyDescent="0.25">
      <c r="A263" s="66"/>
      <c r="B263" s="64" t="s">
        <v>35</v>
      </c>
      <c r="C263" s="5">
        <v>579.69151999999997</v>
      </c>
      <c r="D263" s="5">
        <f>C263</f>
        <v>579.69151999999997</v>
      </c>
      <c r="E263" s="5">
        <v>488.73090000000002</v>
      </c>
      <c r="F263" s="5">
        <v>488.73090000000002</v>
      </c>
      <c r="G263" s="6">
        <f t="shared" ref="G263" si="170">H263+I263+J263</f>
        <v>0</v>
      </c>
      <c r="H263" s="5"/>
      <c r="I263" s="5"/>
      <c r="J263" s="5"/>
      <c r="K263" s="6"/>
      <c r="L263" s="5"/>
      <c r="M263" s="5"/>
      <c r="N263" s="5"/>
      <c r="O263" s="6">
        <f t="shared" si="161"/>
        <v>93.291999999999632</v>
      </c>
      <c r="P263" s="5">
        <v>0</v>
      </c>
      <c r="Q263" s="5">
        <v>93.291999999999632</v>
      </c>
      <c r="R263" s="5">
        <v>0</v>
      </c>
      <c r="S263" s="6">
        <f>SUM(T263:V263)</f>
        <v>90.960619999999835</v>
      </c>
      <c r="T263" s="5">
        <f>SUM(T259)-SUM(T260:T262)</f>
        <v>0</v>
      </c>
      <c r="U263" s="5">
        <f>SUM(U259)-SUM(U260:U262)</f>
        <v>90.960619999999835</v>
      </c>
      <c r="V263" s="5">
        <f>SUM(V259)-SUM(V260:V262)</f>
        <v>0</v>
      </c>
      <c r="W263" s="6">
        <f>SUM(X263:Z263)</f>
        <v>90.960619999999835</v>
      </c>
      <c r="X263" s="5">
        <f>SUM(X259)-SUM(X260:X262)</f>
        <v>0</v>
      </c>
      <c r="Y263" s="5">
        <f>SUM(Y259)-SUM(Y260:Y262)</f>
        <v>90.960619999999835</v>
      </c>
      <c r="Z263" s="5">
        <f>SUM(Z259)-SUM(Z260:Z262)</f>
        <v>0</v>
      </c>
      <c r="AA263" s="12">
        <f t="shared" si="162"/>
        <v>0</v>
      </c>
      <c r="AB263" s="5">
        <f t="shared" si="163"/>
        <v>0</v>
      </c>
      <c r="AC263" s="6">
        <f t="shared" si="163"/>
        <v>0</v>
      </c>
      <c r="AD263" s="7">
        <f t="shared" si="163"/>
        <v>0</v>
      </c>
      <c r="AE263" s="6">
        <f t="shared" si="164"/>
        <v>0</v>
      </c>
      <c r="AF263" s="5"/>
      <c r="AG263" s="6"/>
      <c r="AH263" s="7"/>
      <c r="AI263" s="6"/>
      <c r="AJ263" s="6"/>
      <c r="AL263" s="13"/>
      <c r="AM263" s="13"/>
      <c r="AW263" s="46"/>
    </row>
    <row r="264" spans="1:49" ht="72.75" customHeight="1" x14ac:dyDescent="0.25">
      <c r="A264" s="66">
        <v>47</v>
      </c>
      <c r="B264" s="77" t="s">
        <v>274</v>
      </c>
      <c r="C264" s="62">
        <v>6155.6439500000006</v>
      </c>
      <c r="D264" s="62">
        <f>SUM(D265:D268)</f>
        <v>6155.6439500000006</v>
      </c>
      <c r="E264" s="62">
        <v>5200</v>
      </c>
      <c r="F264" s="62">
        <v>5214.79648</v>
      </c>
      <c r="G264" s="75">
        <f t="shared" si="160"/>
        <v>14.796479999999065</v>
      </c>
      <c r="H264" s="62"/>
      <c r="I264" s="62">
        <f>SUM(I265:I268)</f>
        <v>14.796479999999065</v>
      </c>
      <c r="J264" s="62"/>
      <c r="K264" s="75">
        <f>L264+M264+N264</f>
        <v>0</v>
      </c>
      <c r="L264" s="43"/>
      <c r="M264" s="43"/>
      <c r="N264" s="43"/>
      <c r="O264" s="63">
        <f t="shared" si="161"/>
        <v>956</v>
      </c>
      <c r="P264" s="43">
        <v>0</v>
      </c>
      <c r="Q264" s="43">
        <v>956</v>
      </c>
      <c r="R264" s="43">
        <v>0</v>
      </c>
      <c r="S264" s="6">
        <f>SUM(T264,U264,V264)</f>
        <v>955.64395000000002</v>
      </c>
      <c r="T264" s="5" t="s">
        <v>185</v>
      </c>
      <c r="U264" s="5">
        <v>955.64395000000002</v>
      </c>
      <c r="V264" s="5" t="s">
        <v>185</v>
      </c>
      <c r="W264" s="63">
        <f>SUM(X264,Y264,Z264)</f>
        <v>940.84747000000004</v>
      </c>
      <c r="X264" s="43" t="s">
        <v>185</v>
      </c>
      <c r="Y264" s="43">
        <v>940.84747000000004</v>
      </c>
      <c r="Z264" s="43" t="s">
        <v>185</v>
      </c>
      <c r="AA264" s="12">
        <f t="shared" si="162"/>
        <v>-9.0949470177292824E-13</v>
      </c>
      <c r="AB264" s="5">
        <f t="shared" si="163"/>
        <v>0</v>
      </c>
      <c r="AC264" s="6">
        <f t="shared" si="163"/>
        <v>-9.0949470177292824E-13</v>
      </c>
      <c r="AD264" s="7">
        <f t="shared" si="163"/>
        <v>0</v>
      </c>
      <c r="AE264" s="63">
        <f t="shared" si="164"/>
        <v>0</v>
      </c>
      <c r="AF264" s="43"/>
      <c r="AG264" s="63"/>
      <c r="AH264" s="44"/>
      <c r="AI264" s="63"/>
      <c r="AJ264" s="63"/>
      <c r="AL264" s="13"/>
      <c r="AM264" s="13"/>
      <c r="AW264" s="46"/>
    </row>
    <row r="265" spans="1:49" ht="19.899999999999999" customHeight="1" x14ac:dyDescent="0.25">
      <c r="A265" s="66"/>
      <c r="B265" s="64" t="s">
        <v>32</v>
      </c>
      <c r="C265" s="5">
        <v>5888.1760000000004</v>
      </c>
      <c r="D265" s="5">
        <f>C265</f>
        <v>5888.1760000000004</v>
      </c>
      <c r="E265" s="5">
        <v>4980.6455200000009</v>
      </c>
      <c r="F265" s="5">
        <v>4995.442</v>
      </c>
      <c r="G265" s="6">
        <f>H265+I265+J265</f>
        <v>14.796479999999065</v>
      </c>
      <c r="H265" s="5"/>
      <c r="I265" s="5">
        <v>14.796479999999065</v>
      </c>
      <c r="J265" s="5"/>
      <c r="K265" s="6"/>
      <c r="L265" s="5"/>
      <c r="M265" s="5"/>
      <c r="N265" s="5"/>
      <c r="O265" s="6">
        <f t="shared" si="161"/>
        <v>907.53047999999944</v>
      </c>
      <c r="P265" s="5">
        <v>0</v>
      </c>
      <c r="Q265" s="5">
        <v>907.53047999999944</v>
      </c>
      <c r="R265" s="5">
        <v>0</v>
      </c>
      <c r="S265" s="6">
        <v>907.53048000000001</v>
      </c>
      <c r="T265" s="5" t="s">
        <v>185</v>
      </c>
      <c r="U265" s="5">
        <v>907.53048000000001</v>
      </c>
      <c r="V265" s="5" t="s">
        <v>185</v>
      </c>
      <c r="W265" s="6">
        <v>892.73400000000004</v>
      </c>
      <c r="X265" s="5" t="s">
        <v>185</v>
      </c>
      <c r="Y265" s="5">
        <v>892.73400000000004</v>
      </c>
      <c r="Z265" s="5" t="s">
        <v>185</v>
      </c>
      <c r="AA265" s="12">
        <f t="shared" si="162"/>
        <v>-9.0949470177292824E-13</v>
      </c>
      <c r="AB265" s="5">
        <f t="shared" si="163"/>
        <v>0</v>
      </c>
      <c r="AC265" s="6">
        <f t="shared" si="163"/>
        <v>-9.0949470177292824E-13</v>
      </c>
      <c r="AD265" s="7">
        <f t="shared" si="163"/>
        <v>0</v>
      </c>
      <c r="AE265" s="6">
        <f t="shared" si="164"/>
        <v>0</v>
      </c>
      <c r="AF265" s="5"/>
      <c r="AG265" s="6"/>
      <c r="AH265" s="7"/>
      <c r="AI265" s="6"/>
      <c r="AJ265" s="6"/>
      <c r="AL265" s="13"/>
      <c r="AM265" s="13"/>
      <c r="AW265" s="46"/>
    </row>
    <row r="266" spans="1:49" ht="19.899999999999999" customHeight="1" x14ac:dyDescent="0.25">
      <c r="A266" s="66"/>
      <c r="B266" s="64" t="s">
        <v>33</v>
      </c>
      <c r="C266" s="5">
        <v>0</v>
      </c>
      <c r="D266" s="5"/>
      <c r="E266" s="5">
        <v>0</v>
      </c>
      <c r="F266" s="5">
        <v>0</v>
      </c>
      <c r="G266" s="6">
        <f t="shared" ref="G266" si="171">H266+I266+J266</f>
        <v>0</v>
      </c>
      <c r="H266" s="5"/>
      <c r="I266" s="5"/>
      <c r="J266" s="5"/>
      <c r="K266" s="6"/>
      <c r="L266" s="5"/>
      <c r="M266" s="5"/>
      <c r="N266" s="5"/>
      <c r="O266" s="6">
        <f t="shared" si="161"/>
        <v>0</v>
      </c>
      <c r="P266" s="5">
        <v>0</v>
      </c>
      <c r="Q266" s="5">
        <v>0</v>
      </c>
      <c r="R266" s="5">
        <v>0</v>
      </c>
      <c r="S266" s="6">
        <v>0</v>
      </c>
      <c r="T266" s="5" t="s">
        <v>185</v>
      </c>
      <c r="U266" s="5" t="s">
        <v>185</v>
      </c>
      <c r="V266" s="5" t="s">
        <v>185</v>
      </c>
      <c r="W266" s="6">
        <v>0</v>
      </c>
      <c r="X266" s="5" t="s">
        <v>185</v>
      </c>
      <c r="Y266" s="5" t="s">
        <v>185</v>
      </c>
      <c r="Z266" s="5" t="s">
        <v>185</v>
      </c>
      <c r="AA266" s="12">
        <f t="shared" si="162"/>
        <v>0</v>
      </c>
      <c r="AB266" s="5">
        <f t="shared" si="163"/>
        <v>0</v>
      </c>
      <c r="AC266" s="6">
        <f t="shared" si="163"/>
        <v>0</v>
      </c>
      <c r="AD266" s="7">
        <f t="shared" si="163"/>
        <v>0</v>
      </c>
      <c r="AE266" s="6">
        <f t="shared" si="164"/>
        <v>0</v>
      </c>
      <c r="AF266" s="5"/>
      <c r="AG266" s="6"/>
      <c r="AH266" s="7"/>
      <c r="AI266" s="6"/>
      <c r="AJ266" s="6"/>
      <c r="AL266" s="13"/>
      <c r="AM266" s="13"/>
      <c r="AW266" s="46"/>
    </row>
    <row r="267" spans="1:49" ht="19.899999999999999" customHeight="1" x14ac:dyDescent="0.25">
      <c r="A267" s="66"/>
      <c r="B267" s="64" t="s">
        <v>34</v>
      </c>
      <c r="C267" s="5">
        <v>0</v>
      </c>
      <c r="D267" s="5"/>
      <c r="E267" s="5">
        <v>0</v>
      </c>
      <c r="F267" s="5">
        <v>0</v>
      </c>
      <c r="G267" s="6">
        <f>H267+I267+J267</f>
        <v>0</v>
      </c>
      <c r="H267" s="5"/>
      <c r="I267" s="5"/>
      <c r="J267" s="5"/>
      <c r="K267" s="6"/>
      <c r="L267" s="5"/>
      <c r="M267" s="5"/>
      <c r="N267" s="5"/>
      <c r="O267" s="6">
        <f t="shared" si="161"/>
        <v>0</v>
      </c>
      <c r="P267" s="5">
        <v>0</v>
      </c>
      <c r="Q267" s="5">
        <v>0</v>
      </c>
      <c r="R267" s="5">
        <v>0</v>
      </c>
      <c r="S267" s="6">
        <v>0</v>
      </c>
      <c r="T267" s="5"/>
      <c r="U267" s="5"/>
      <c r="V267" s="5"/>
      <c r="W267" s="6">
        <v>0</v>
      </c>
      <c r="X267" s="5"/>
      <c r="Y267" s="5"/>
      <c r="Z267" s="5"/>
      <c r="AA267" s="12">
        <f t="shared" si="162"/>
        <v>0</v>
      </c>
      <c r="AB267" s="5">
        <f t="shared" si="163"/>
        <v>0</v>
      </c>
      <c r="AC267" s="6">
        <f t="shared" si="163"/>
        <v>0</v>
      </c>
      <c r="AD267" s="7">
        <f t="shared" si="163"/>
        <v>0</v>
      </c>
      <c r="AE267" s="6">
        <f t="shared" si="164"/>
        <v>0</v>
      </c>
      <c r="AF267" s="5"/>
      <c r="AG267" s="6"/>
      <c r="AH267" s="7"/>
      <c r="AI267" s="6"/>
      <c r="AJ267" s="6"/>
      <c r="AL267" s="13"/>
      <c r="AM267" s="13"/>
      <c r="AW267" s="46"/>
    </row>
    <row r="268" spans="1:49" ht="19.899999999999999" customHeight="1" x14ac:dyDescent="0.25">
      <c r="A268" s="66"/>
      <c r="B268" s="64" t="s">
        <v>35</v>
      </c>
      <c r="C268" s="5">
        <v>267.46794999999997</v>
      </c>
      <c r="D268" s="5">
        <f>C268</f>
        <v>267.46794999999997</v>
      </c>
      <c r="E268" s="5">
        <v>219.35448</v>
      </c>
      <c r="F268" s="5">
        <v>219.35448</v>
      </c>
      <c r="G268" s="6">
        <f t="shared" ref="G268" si="172">H268+I268+J268</f>
        <v>0</v>
      </c>
      <c r="H268" s="5"/>
      <c r="I268" s="5"/>
      <c r="J268" s="5"/>
      <c r="K268" s="6"/>
      <c r="L268" s="5"/>
      <c r="M268" s="5"/>
      <c r="N268" s="5"/>
      <c r="O268" s="6">
        <f t="shared" si="161"/>
        <v>48.469520000000529</v>
      </c>
      <c r="P268" s="5">
        <v>0</v>
      </c>
      <c r="Q268" s="5">
        <v>48.469520000000529</v>
      </c>
      <c r="R268" s="5">
        <v>0</v>
      </c>
      <c r="S268" s="6">
        <f>SUM(T268:V268)</f>
        <v>48.113470000000007</v>
      </c>
      <c r="T268" s="5">
        <f>SUM(T264)-SUM(T265:T267)</f>
        <v>0</v>
      </c>
      <c r="U268" s="5">
        <f>SUM(U264)-SUM(U265:U267)</f>
        <v>48.113470000000007</v>
      </c>
      <c r="V268" s="5">
        <f>SUM(V264)-SUM(V265:V267)</f>
        <v>0</v>
      </c>
      <c r="W268" s="6">
        <f>SUM(X268:Z268)</f>
        <v>48.113470000000007</v>
      </c>
      <c r="X268" s="5">
        <f>SUM(X264)-SUM(X265:X267)</f>
        <v>0</v>
      </c>
      <c r="Y268" s="5">
        <f>SUM(Y264)-SUM(Y265:Y267)</f>
        <v>48.113470000000007</v>
      </c>
      <c r="Z268" s="5">
        <f>SUM(Z264)-SUM(Z265:Z267)</f>
        <v>0</v>
      </c>
      <c r="AA268" s="12">
        <f t="shared" si="162"/>
        <v>0</v>
      </c>
      <c r="AB268" s="5">
        <f t="shared" si="163"/>
        <v>0</v>
      </c>
      <c r="AC268" s="6">
        <f t="shared" si="163"/>
        <v>0</v>
      </c>
      <c r="AD268" s="7">
        <f t="shared" si="163"/>
        <v>0</v>
      </c>
      <c r="AE268" s="6">
        <f t="shared" si="164"/>
        <v>0</v>
      </c>
      <c r="AF268" s="5"/>
      <c r="AG268" s="6"/>
      <c r="AH268" s="7"/>
      <c r="AI268" s="6"/>
      <c r="AJ268" s="6"/>
      <c r="AL268" s="13"/>
      <c r="AM268" s="13"/>
      <c r="AW268" s="46"/>
    </row>
    <row r="269" spans="1:49" ht="45" customHeight="1" x14ac:dyDescent="0.25">
      <c r="A269" s="66">
        <v>48</v>
      </c>
      <c r="B269" s="77" t="s">
        <v>275</v>
      </c>
      <c r="C269" s="62">
        <v>5070.6138200000005</v>
      </c>
      <c r="D269" s="62">
        <f>SUM(D270:D273)</f>
        <v>5070.6138200000005</v>
      </c>
      <c r="E269" s="62">
        <v>944.31288999999992</v>
      </c>
      <c r="F269" s="62">
        <v>944.31288999999992</v>
      </c>
      <c r="G269" s="75">
        <f t="shared" si="160"/>
        <v>0</v>
      </c>
      <c r="H269" s="62"/>
      <c r="I269" s="62"/>
      <c r="J269" s="62"/>
      <c r="K269" s="75">
        <f>L269+M269+N269</f>
        <v>0</v>
      </c>
      <c r="L269" s="43"/>
      <c r="M269" s="43"/>
      <c r="N269" s="43"/>
      <c r="O269" s="63">
        <f t="shared" si="161"/>
        <v>722.7</v>
      </c>
      <c r="P269" s="43">
        <v>0</v>
      </c>
      <c r="Q269" s="43">
        <v>722.7</v>
      </c>
      <c r="R269" s="43">
        <v>0</v>
      </c>
      <c r="S269" s="6">
        <f>SUM(T269,U269,V269)</f>
        <v>708.84</v>
      </c>
      <c r="T269" s="5" t="s">
        <v>185</v>
      </c>
      <c r="U269" s="5">
        <v>708.84</v>
      </c>
      <c r="V269" s="5" t="s">
        <v>185</v>
      </c>
      <c r="W269" s="63">
        <f>SUM(X269,Y269,Z269)</f>
        <v>708.84</v>
      </c>
      <c r="X269" s="43" t="s">
        <v>185</v>
      </c>
      <c r="Y269" s="43">
        <v>708.84</v>
      </c>
      <c r="Z269" s="43" t="s">
        <v>185</v>
      </c>
      <c r="AA269" s="12">
        <f t="shared" si="162"/>
        <v>0</v>
      </c>
      <c r="AB269" s="5">
        <f t="shared" si="163"/>
        <v>0</v>
      </c>
      <c r="AC269" s="6">
        <f t="shared" si="163"/>
        <v>0</v>
      </c>
      <c r="AD269" s="7">
        <f t="shared" si="163"/>
        <v>0</v>
      </c>
      <c r="AE269" s="63">
        <f t="shared" si="164"/>
        <v>0</v>
      </c>
      <c r="AF269" s="43"/>
      <c r="AG269" s="63"/>
      <c r="AH269" s="44"/>
      <c r="AI269" s="63"/>
      <c r="AJ269" s="63"/>
      <c r="AL269" s="13"/>
      <c r="AM269" s="13"/>
      <c r="AW269" s="46"/>
    </row>
    <row r="270" spans="1:49" ht="19.899999999999999" customHeight="1" x14ac:dyDescent="0.25">
      <c r="A270" s="66"/>
      <c r="B270" s="64" t="s">
        <v>32</v>
      </c>
      <c r="C270" s="5">
        <v>4909.84</v>
      </c>
      <c r="D270" s="5">
        <f>C270</f>
        <v>4909.84</v>
      </c>
      <c r="E270" s="5">
        <v>944.31288999999992</v>
      </c>
      <c r="F270" s="5">
        <v>944.31288999999992</v>
      </c>
      <c r="G270" s="6">
        <f>H270+I270+J270</f>
        <v>0</v>
      </c>
      <c r="H270" s="5"/>
      <c r="I270" s="5"/>
      <c r="J270" s="5"/>
      <c r="K270" s="6"/>
      <c r="L270" s="5"/>
      <c r="M270" s="5"/>
      <c r="N270" s="5"/>
      <c r="O270" s="6">
        <f t="shared" si="161"/>
        <v>714.00232000000005</v>
      </c>
      <c r="P270" s="5">
        <v>0</v>
      </c>
      <c r="Q270" s="5">
        <v>714.00232000000005</v>
      </c>
      <c r="R270" s="5">
        <v>0</v>
      </c>
      <c r="S270" s="6">
        <v>708.84</v>
      </c>
      <c r="T270" s="5" t="s">
        <v>185</v>
      </c>
      <c r="U270" s="5">
        <v>708.84</v>
      </c>
      <c r="V270" s="5" t="s">
        <v>185</v>
      </c>
      <c r="W270" s="6">
        <v>708.84</v>
      </c>
      <c r="X270" s="5" t="s">
        <v>185</v>
      </c>
      <c r="Y270" s="5">
        <v>708.84</v>
      </c>
      <c r="Z270" s="5" t="s">
        <v>185</v>
      </c>
      <c r="AA270" s="12">
        <f t="shared" si="162"/>
        <v>0</v>
      </c>
      <c r="AB270" s="5">
        <f t="shared" si="163"/>
        <v>0</v>
      </c>
      <c r="AC270" s="6">
        <f t="shared" si="163"/>
        <v>0</v>
      </c>
      <c r="AD270" s="7">
        <f t="shared" si="163"/>
        <v>0</v>
      </c>
      <c r="AE270" s="6">
        <f t="shared" si="164"/>
        <v>0</v>
      </c>
      <c r="AF270" s="5"/>
      <c r="AG270" s="6"/>
      <c r="AH270" s="7"/>
      <c r="AI270" s="6"/>
      <c r="AJ270" s="6"/>
      <c r="AL270" s="13"/>
      <c r="AM270" s="13"/>
      <c r="AW270" s="46"/>
    </row>
    <row r="271" spans="1:49" ht="19.899999999999999" customHeight="1" x14ac:dyDescent="0.25">
      <c r="A271" s="66"/>
      <c r="B271" s="64" t="s">
        <v>33</v>
      </c>
      <c r="C271" s="5">
        <v>0</v>
      </c>
      <c r="D271" s="5"/>
      <c r="E271" s="5">
        <v>0</v>
      </c>
      <c r="F271" s="5">
        <v>0</v>
      </c>
      <c r="G271" s="6">
        <f t="shared" ref="G271" si="173">H271+I271+J271</f>
        <v>0</v>
      </c>
      <c r="H271" s="5"/>
      <c r="I271" s="5"/>
      <c r="J271" s="5"/>
      <c r="K271" s="6"/>
      <c r="L271" s="5"/>
      <c r="M271" s="5"/>
      <c r="N271" s="5"/>
      <c r="O271" s="6">
        <f t="shared" si="161"/>
        <v>0</v>
      </c>
      <c r="P271" s="5">
        <v>0</v>
      </c>
      <c r="Q271" s="5">
        <v>0</v>
      </c>
      <c r="R271" s="5">
        <v>0</v>
      </c>
      <c r="S271" s="6">
        <v>0</v>
      </c>
      <c r="T271" s="5" t="s">
        <v>185</v>
      </c>
      <c r="U271" s="5" t="s">
        <v>185</v>
      </c>
      <c r="V271" s="5" t="s">
        <v>185</v>
      </c>
      <c r="W271" s="6">
        <v>0</v>
      </c>
      <c r="X271" s="5" t="s">
        <v>185</v>
      </c>
      <c r="Y271" s="5" t="s">
        <v>185</v>
      </c>
      <c r="Z271" s="5" t="s">
        <v>185</v>
      </c>
      <c r="AA271" s="12">
        <f t="shared" si="162"/>
        <v>0</v>
      </c>
      <c r="AB271" s="5">
        <f t="shared" si="163"/>
        <v>0</v>
      </c>
      <c r="AC271" s="6">
        <f t="shared" si="163"/>
        <v>0</v>
      </c>
      <c r="AD271" s="7">
        <f t="shared" si="163"/>
        <v>0</v>
      </c>
      <c r="AE271" s="6">
        <f t="shared" si="164"/>
        <v>0</v>
      </c>
      <c r="AF271" s="5"/>
      <c r="AG271" s="6"/>
      <c r="AH271" s="7"/>
      <c r="AI271" s="6"/>
      <c r="AJ271" s="6"/>
      <c r="AL271" s="13"/>
      <c r="AM271" s="13"/>
      <c r="AW271" s="46"/>
    </row>
    <row r="272" spans="1:49" ht="19.899999999999999" customHeight="1" x14ac:dyDescent="0.25">
      <c r="A272" s="66"/>
      <c r="B272" s="64" t="s">
        <v>34</v>
      </c>
      <c r="C272" s="5">
        <v>0</v>
      </c>
      <c r="D272" s="5"/>
      <c r="E272" s="5">
        <v>0</v>
      </c>
      <c r="F272" s="5">
        <v>0</v>
      </c>
      <c r="G272" s="6">
        <f>H272+I272+J272</f>
        <v>0</v>
      </c>
      <c r="H272" s="5"/>
      <c r="I272" s="5"/>
      <c r="J272" s="5"/>
      <c r="K272" s="6"/>
      <c r="L272" s="5"/>
      <c r="M272" s="5"/>
      <c r="N272" s="5"/>
      <c r="O272" s="6">
        <f t="shared" si="161"/>
        <v>0</v>
      </c>
      <c r="P272" s="5">
        <v>0</v>
      </c>
      <c r="Q272" s="5">
        <v>0</v>
      </c>
      <c r="R272" s="5">
        <v>0</v>
      </c>
      <c r="S272" s="6">
        <v>0</v>
      </c>
      <c r="T272" s="5" t="s">
        <v>185</v>
      </c>
      <c r="U272" s="5" t="s">
        <v>185</v>
      </c>
      <c r="V272" s="5" t="s">
        <v>185</v>
      </c>
      <c r="W272" s="6">
        <v>0</v>
      </c>
      <c r="X272" s="5" t="s">
        <v>185</v>
      </c>
      <c r="Y272" s="5" t="s">
        <v>185</v>
      </c>
      <c r="Z272" s="5" t="s">
        <v>185</v>
      </c>
      <c r="AA272" s="12">
        <f t="shared" si="162"/>
        <v>0</v>
      </c>
      <c r="AB272" s="5">
        <f t="shared" si="163"/>
        <v>0</v>
      </c>
      <c r="AC272" s="6">
        <f t="shared" si="163"/>
        <v>0</v>
      </c>
      <c r="AD272" s="7">
        <f t="shared" si="163"/>
        <v>0</v>
      </c>
      <c r="AE272" s="6">
        <f t="shared" si="164"/>
        <v>0</v>
      </c>
      <c r="AF272" s="5"/>
      <c r="AG272" s="6"/>
      <c r="AH272" s="7"/>
      <c r="AI272" s="6"/>
      <c r="AJ272" s="6"/>
      <c r="AL272" s="13"/>
      <c r="AM272" s="13"/>
      <c r="AW272" s="46"/>
    </row>
    <row r="273" spans="1:49" ht="19.899999999999999" customHeight="1" x14ac:dyDescent="0.25">
      <c r="A273" s="66"/>
      <c r="B273" s="64" t="s">
        <v>35</v>
      </c>
      <c r="C273" s="5">
        <v>160.77382</v>
      </c>
      <c r="D273" s="5">
        <f>C273</f>
        <v>160.77382</v>
      </c>
      <c r="E273" s="5">
        <v>0</v>
      </c>
      <c r="F273" s="5">
        <v>0</v>
      </c>
      <c r="G273" s="6">
        <f t="shared" ref="G273" si="174">H273+I273+J273</f>
        <v>0</v>
      </c>
      <c r="H273" s="5"/>
      <c r="I273" s="5"/>
      <c r="J273" s="5"/>
      <c r="K273" s="6"/>
      <c r="L273" s="5"/>
      <c r="M273" s="5"/>
      <c r="N273" s="5"/>
      <c r="O273" s="6">
        <f t="shared" si="161"/>
        <v>8.6976799999999912</v>
      </c>
      <c r="P273" s="5">
        <v>0</v>
      </c>
      <c r="Q273" s="5">
        <v>8.6976799999999912</v>
      </c>
      <c r="R273" s="5">
        <v>0</v>
      </c>
      <c r="S273" s="6">
        <f>SUM(T273:V273)</f>
        <v>0</v>
      </c>
      <c r="T273" s="5">
        <f>SUM(T269)-SUM(T270:T272)</f>
        <v>0</v>
      </c>
      <c r="U273" s="5">
        <f>SUM(U269)-SUM(U270:U272)</f>
        <v>0</v>
      </c>
      <c r="V273" s="5">
        <f>SUM(V269)-SUM(V270:V272)</f>
        <v>0</v>
      </c>
      <c r="W273" s="6">
        <f>SUM(X273:Z273)</f>
        <v>0</v>
      </c>
      <c r="X273" s="5">
        <f>SUM(X269)-SUM(X270:X272)</f>
        <v>0</v>
      </c>
      <c r="Y273" s="5">
        <f>SUM(Y269)-SUM(Y270:Y272)</f>
        <v>0</v>
      </c>
      <c r="Z273" s="5">
        <f>SUM(Z269)-SUM(Z270:Z272)</f>
        <v>0</v>
      </c>
      <c r="AA273" s="12">
        <f t="shared" si="162"/>
        <v>0</v>
      </c>
      <c r="AB273" s="5">
        <f t="shared" si="163"/>
        <v>0</v>
      </c>
      <c r="AC273" s="6">
        <f t="shared" si="163"/>
        <v>0</v>
      </c>
      <c r="AD273" s="7">
        <f t="shared" si="163"/>
        <v>0</v>
      </c>
      <c r="AE273" s="6">
        <f t="shared" si="164"/>
        <v>0</v>
      </c>
      <c r="AF273" s="5"/>
      <c r="AG273" s="6"/>
      <c r="AH273" s="7"/>
      <c r="AI273" s="6"/>
      <c r="AJ273" s="6"/>
      <c r="AL273" s="13"/>
      <c r="AM273" s="13"/>
      <c r="AW273" s="46"/>
    </row>
    <row r="274" spans="1:49" ht="72.75" customHeight="1" x14ac:dyDescent="0.25">
      <c r="A274" s="66">
        <v>49</v>
      </c>
      <c r="B274" s="77" t="s">
        <v>72</v>
      </c>
      <c r="C274" s="62">
        <v>406542.04569999932</v>
      </c>
      <c r="D274" s="62">
        <f>SUM(D275:D278)</f>
        <v>5987.2843699999994</v>
      </c>
      <c r="E274" s="62">
        <v>97720.220629999996</v>
      </c>
      <c r="F274" s="62">
        <v>97688.316459999987</v>
      </c>
      <c r="G274" s="63">
        <f t="shared" si="160"/>
        <v>0</v>
      </c>
      <c r="H274" s="43"/>
      <c r="I274" s="43"/>
      <c r="J274" s="43"/>
      <c r="K274" s="63">
        <f>L274+M274+N274</f>
        <v>31.904170000000001</v>
      </c>
      <c r="L274" s="43"/>
      <c r="M274" s="43">
        <f>SUM(M275:M278)</f>
        <v>31.904170000000001</v>
      </c>
      <c r="N274" s="43"/>
      <c r="O274" s="63">
        <f t="shared" si="161"/>
        <v>131936.29999999999</v>
      </c>
      <c r="P274" s="43">
        <v>0</v>
      </c>
      <c r="Q274" s="43">
        <v>131936.29999999999</v>
      </c>
      <c r="R274" s="43">
        <v>0</v>
      </c>
      <c r="S274" s="6">
        <f>SUM(T274,U274,V274)</f>
        <v>112448.85816999999</v>
      </c>
      <c r="T274" s="5" t="s">
        <v>185</v>
      </c>
      <c r="U274" s="5">
        <v>112448.85816999999</v>
      </c>
      <c r="V274" s="5" t="s">
        <v>185</v>
      </c>
      <c r="W274" s="63">
        <f>SUM(X274,Y274,Z274)</f>
        <v>112480.76234</v>
      </c>
      <c r="X274" s="43" t="s">
        <v>185</v>
      </c>
      <c r="Y274" s="43">
        <v>112480.76234</v>
      </c>
      <c r="Z274" s="43" t="s">
        <v>185</v>
      </c>
      <c r="AA274" s="12">
        <f t="shared" si="162"/>
        <v>0</v>
      </c>
      <c r="AB274" s="5">
        <f t="shared" si="163"/>
        <v>0</v>
      </c>
      <c r="AC274" s="6">
        <f t="shared" si="163"/>
        <v>0</v>
      </c>
      <c r="AD274" s="7">
        <f t="shared" si="163"/>
        <v>0</v>
      </c>
      <c r="AE274" s="63">
        <f t="shared" si="164"/>
        <v>0</v>
      </c>
      <c r="AF274" s="43"/>
      <c r="AG274" s="63"/>
      <c r="AH274" s="44"/>
      <c r="AI274" s="63"/>
      <c r="AJ274" s="63"/>
      <c r="AL274" s="13"/>
      <c r="AM274" s="13"/>
      <c r="AW274" s="46"/>
    </row>
    <row r="275" spans="1:49" ht="21.6" customHeight="1" x14ac:dyDescent="0.25">
      <c r="A275" s="66"/>
      <c r="B275" s="64" t="s">
        <v>32</v>
      </c>
      <c r="C275" s="5">
        <v>5799.9998999999998</v>
      </c>
      <c r="D275" s="5">
        <f>C275</f>
        <v>5799.9998999999998</v>
      </c>
      <c r="E275" s="5">
        <v>5799.9998999999998</v>
      </c>
      <c r="F275" s="5">
        <v>5799.9998999999998</v>
      </c>
      <c r="G275" s="6">
        <f>H275+I275+J275</f>
        <v>0</v>
      </c>
      <c r="H275" s="5"/>
      <c r="I275" s="5"/>
      <c r="J275" s="5"/>
      <c r="K275" s="6"/>
      <c r="L275" s="5"/>
      <c r="M275" s="5"/>
      <c r="N275" s="5"/>
      <c r="O275" s="6">
        <f t="shared" si="161"/>
        <v>0</v>
      </c>
      <c r="P275" s="5">
        <v>0</v>
      </c>
      <c r="Q275" s="5">
        <v>0</v>
      </c>
      <c r="R275" s="5">
        <v>0</v>
      </c>
      <c r="S275" s="6">
        <v>0</v>
      </c>
      <c r="T275" s="5" t="s">
        <v>185</v>
      </c>
      <c r="U275" s="5" t="s">
        <v>185</v>
      </c>
      <c r="V275" s="5" t="s">
        <v>185</v>
      </c>
      <c r="W275" s="6">
        <v>0</v>
      </c>
      <c r="X275" s="5" t="s">
        <v>185</v>
      </c>
      <c r="Y275" s="5" t="s">
        <v>185</v>
      </c>
      <c r="Z275" s="5" t="s">
        <v>185</v>
      </c>
      <c r="AA275" s="12">
        <f t="shared" si="162"/>
        <v>0</v>
      </c>
      <c r="AB275" s="5">
        <f t="shared" si="163"/>
        <v>0</v>
      </c>
      <c r="AC275" s="6">
        <f t="shared" si="163"/>
        <v>0</v>
      </c>
      <c r="AD275" s="7">
        <f t="shared" si="163"/>
        <v>0</v>
      </c>
      <c r="AE275" s="6">
        <f t="shared" si="164"/>
        <v>0</v>
      </c>
      <c r="AF275" s="5"/>
      <c r="AG275" s="6"/>
      <c r="AH275" s="7"/>
      <c r="AI275" s="6"/>
      <c r="AJ275" s="6"/>
      <c r="AL275" s="13"/>
      <c r="AM275" s="13"/>
      <c r="AW275" s="46"/>
    </row>
    <row r="276" spans="1:49" ht="19.899999999999999" customHeight="1" x14ac:dyDescent="0.25">
      <c r="A276" s="66"/>
      <c r="B276" s="64" t="s">
        <v>33</v>
      </c>
      <c r="C276" s="5">
        <v>305589.86099999998</v>
      </c>
      <c r="D276" s="5"/>
      <c r="E276" s="5">
        <v>86324.526630000008</v>
      </c>
      <c r="F276" s="5">
        <v>86324.526630000008</v>
      </c>
      <c r="G276" s="6">
        <f t="shared" ref="G276" si="175">H276+I276+J276</f>
        <v>0</v>
      </c>
      <c r="H276" s="5"/>
      <c r="I276" s="5"/>
      <c r="J276" s="5"/>
      <c r="K276" s="6"/>
      <c r="L276" s="5"/>
      <c r="M276" s="5"/>
      <c r="N276" s="5"/>
      <c r="O276" s="6">
        <f t="shared" si="161"/>
        <v>125485.70666999999</v>
      </c>
      <c r="P276" s="5">
        <v>0</v>
      </c>
      <c r="Q276" s="5">
        <v>125485.70666999999</v>
      </c>
      <c r="R276" s="5">
        <v>0</v>
      </c>
      <c r="S276" s="6">
        <v>108268.08151999999</v>
      </c>
      <c r="T276" s="5" t="s">
        <v>185</v>
      </c>
      <c r="U276" s="5">
        <v>108268.08151999999</v>
      </c>
      <c r="V276" s="5" t="s">
        <v>185</v>
      </c>
      <c r="W276" s="6">
        <v>108268.08151999999</v>
      </c>
      <c r="X276" s="5" t="s">
        <v>185</v>
      </c>
      <c r="Y276" s="5">
        <v>108268.08151999999</v>
      </c>
      <c r="Z276" s="5" t="s">
        <v>185</v>
      </c>
      <c r="AA276" s="12">
        <f t="shared" si="162"/>
        <v>0</v>
      </c>
      <c r="AB276" s="5">
        <f t="shared" ref="AB276:AD330" si="176">SUM(X276,H276)-SUM(L276)-SUM(T276,-AF276)</f>
        <v>0</v>
      </c>
      <c r="AC276" s="6">
        <f t="shared" si="176"/>
        <v>0</v>
      </c>
      <c r="AD276" s="7">
        <f t="shared" si="176"/>
        <v>0</v>
      </c>
      <c r="AE276" s="6">
        <f t="shared" si="164"/>
        <v>0</v>
      </c>
      <c r="AF276" s="5"/>
      <c r="AG276" s="6"/>
      <c r="AH276" s="7"/>
      <c r="AI276" s="6"/>
      <c r="AJ276" s="6"/>
      <c r="AL276" s="13"/>
      <c r="AM276" s="13"/>
      <c r="AW276" s="46"/>
    </row>
    <row r="277" spans="1:49" ht="19.899999999999999" customHeight="1" x14ac:dyDescent="0.25">
      <c r="A277" s="66"/>
      <c r="B277" s="64" t="s">
        <v>34</v>
      </c>
      <c r="C277" s="5">
        <v>77299.17</v>
      </c>
      <c r="D277" s="5"/>
      <c r="E277" s="5">
        <v>0</v>
      </c>
      <c r="F277" s="5">
        <v>0</v>
      </c>
      <c r="G277" s="6">
        <f>H277+I277+J277</f>
        <v>0</v>
      </c>
      <c r="H277" s="5"/>
      <c r="I277" s="5"/>
      <c r="J277" s="5"/>
      <c r="K277" s="6"/>
      <c r="L277" s="5"/>
      <c r="M277" s="5"/>
      <c r="N277" s="5"/>
      <c r="O277" s="6">
        <f t="shared" si="161"/>
        <v>0</v>
      </c>
      <c r="P277" s="5">
        <v>0</v>
      </c>
      <c r="Q277" s="5">
        <v>0</v>
      </c>
      <c r="R277" s="5">
        <v>0</v>
      </c>
      <c r="S277" s="6">
        <v>0</v>
      </c>
      <c r="T277" s="5" t="s">
        <v>185</v>
      </c>
      <c r="U277" s="5" t="s">
        <v>185</v>
      </c>
      <c r="V277" s="5" t="s">
        <v>185</v>
      </c>
      <c r="W277" s="6">
        <v>0</v>
      </c>
      <c r="X277" s="5" t="s">
        <v>185</v>
      </c>
      <c r="Y277" s="5" t="s">
        <v>185</v>
      </c>
      <c r="Z277" s="5" t="s">
        <v>185</v>
      </c>
      <c r="AA277" s="12">
        <f t="shared" si="162"/>
        <v>0</v>
      </c>
      <c r="AB277" s="5">
        <f t="shared" si="176"/>
        <v>0</v>
      </c>
      <c r="AC277" s="6">
        <f t="shared" si="176"/>
        <v>0</v>
      </c>
      <c r="AD277" s="7">
        <f t="shared" si="176"/>
        <v>0</v>
      </c>
      <c r="AE277" s="6">
        <f t="shared" si="164"/>
        <v>0</v>
      </c>
      <c r="AF277" s="5"/>
      <c r="AG277" s="6"/>
      <c r="AH277" s="7"/>
      <c r="AI277" s="6"/>
      <c r="AJ277" s="6"/>
      <c r="AL277" s="13"/>
      <c r="AM277" s="13"/>
      <c r="AW277" s="46"/>
    </row>
    <row r="278" spans="1:49" ht="19.899999999999999" customHeight="1" x14ac:dyDescent="0.25">
      <c r="A278" s="66"/>
      <c r="B278" s="64" t="s">
        <v>35</v>
      </c>
      <c r="C278" s="5">
        <v>17853.014800000023</v>
      </c>
      <c r="D278" s="5">
        <v>187.28447</v>
      </c>
      <c r="E278" s="5">
        <v>5595.6940999999961</v>
      </c>
      <c r="F278" s="5">
        <v>5563.7899299999972</v>
      </c>
      <c r="G278" s="6">
        <f t="shared" ref="G278" si="177">H278+I278+J278</f>
        <v>0</v>
      </c>
      <c r="H278" s="5"/>
      <c r="I278" s="5"/>
      <c r="J278" s="5"/>
      <c r="K278" s="6"/>
      <c r="L278" s="5"/>
      <c r="M278" s="5">
        <v>31.904170000000001</v>
      </c>
      <c r="N278" s="5"/>
      <c r="O278" s="6">
        <f t="shared" si="161"/>
        <v>6450.5933299999979</v>
      </c>
      <c r="P278" s="5">
        <v>0</v>
      </c>
      <c r="Q278" s="5">
        <v>6450.5933299999979</v>
      </c>
      <c r="R278" s="5">
        <v>0</v>
      </c>
      <c r="S278" s="6">
        <f>SUM(T278:V278)</f>
        <v>4180.7766499999998</v>
      </c>
      <c r="T278" s="5">
        <f>SUM(T274)-SUM(T275:T277)</f>
        <v>0</v>
      </c>
      <c r="U278" s="5">
        <f>SUM(U274)-SUM(U275:U277)</f>
        <v>4180.7766499999998</v>
      </c>
      <c r="V278" s="5">
        <f>SUM(V274)-SUM(V275:V277)</f>
        <v>0</v>
      </c>
      <c r="W278" s="6">
        <f>SUM(X278:Z278)</f>
        <v>4212.6808200000087</v>
      </c>
      <c r="X278" s="5">
        <f>SUM(X274)-SUM(X275:X277)</f>
        <v>0</v>
      </c>
      <c r="Y278" s="5">
        <f>SUM(Y274)-SUM(Y275:Y277)</f>
        <v>4212.6808200000087</v>
      </c>
      <c r="Z278" s="5">
        <f>SUM(Z274)-SUM(Z275:Z277)</f>
        <v>0</v>
      </c>
      <c r="AA278" s="12">
        <f t="shared" si="162"/>
        <v>9.0949470177292824E-12</v>
      </c>
      <c r="AB278" s="5">
        <f t="shared" si="176"/>
        <v>0</v>
      </c>
      <c r="AC278" s="6">
        <f t="shared" si="176"/>
        <v>9.0949470177292824E-12</v>
      </c>
      <c r="AD278" s="7">
        <f t="shared" si="176"/>
        <v>0</v>
      </c>
      <c r="AE278" s="6">
        <f t="shared" si="164"/>
        <v>0</v>
      </c>
      <c r="AF278" s="5"/>
      <c r="AG278" s="6"/>
      <c r="AH278" s="7"/>
      <c r="AI278" s="6"/>
      <c r="AJ278" s="6"/>
      <c r="AL278" s="13"/>
      <c r="AM278" s="13"/>
      <c r="AW278" s="46"/>
    </row>
    <row r="279" spans="1:49" ht="85.5" customHeight="1" x14ac:dyDescent="0.25">
      <c r="A279" s="66">
        <v>50</v>
      </c>
      <c r="B279" s="77" t="s">
        <v>74</v>
      </c>
      <c r="C279" s="62">
        <v>1011981.1201700004</v>
      </c>
      <c r="D279" s="62">
        <f>SUM(D280:D283)</f>
        <v>15800.4</v>
      </c>
      <c r="E279" s="62">
        <v>15800.4</v>
      </c>
      <c r="F279" s="62">
        <v>15800.4</v>
      </c>
      <c r="G279" s="75">
        <f>H279+I279+J279</f>
        <v>0</v>
      </c>
      <c r="H279" s="62"/>
      <c r="I279" s="62"/>
      <c r="J279" s="62"/>
      <c r="K279" s="75">
        <f>L279+M279+N279</f>
        <v>0</v>
      </c>
      <c r="L279" s="43"/>
      <c r="M279" s="43"/>
      <c r="N279" s="43"/>
      <c r="O279" s="63">
        <f>P279+Q279+R279</f>
        <v>399577.9</v>
      </c>
      <c r="P279" s="43">
        <v>305200</v>
      </c>
      <c r="Q279" s="43">
        <v>94377.9</v>
      </c>
      <c r="R279" s="43">
        <v>0</v>
      </c>
      <c r="S279" s="6">
        <f>SUM(T279,U279,V279)</f>
        <v>375026.23615000001</v>
      </c>
      <c r="T279" s="5">
        <v>305200</v>
      </c>
      <c r="U279" s="5">
        <v>69826.236149999997</v>
      </c>
      <c r="V279" s="5" t="s">
        <v>185</v>
      </c>
      <c r="W279" s="63">
        <f>SUM(X279,Y279,Z279)</f>
        <v>357581.22742999997</v>
      </c>
      <c r="X279" s="43">
        <v>293112.87520999997</v>
      </c>
      <c r="Y279" s="43">
        <v>64468.352219999979</v>
      </c>
      <c r="Z279" s="43" t="s">
        <v>185</v>
      </c>
      <c r="AA279" s="12">
        <f>SUM(AB279:AD279)</f>
        <v>0</v>
      </c>
      <c r="AB279" s="5">
        <f t="shared" si="176"/>
        <v>0</v>
      </c>
      <c r="AC279" s="6">
        <f t="shared" si="176"/>
        <v>0</v>
      </c>
      <c r="AD279" s="7">
        <f t="shared" si="176"/>
        <v>0</v>
      </c>
      <c r="AE279" s="63">
        <f>AF279+AG279+AH279</f>
        <v>17445.008719999998</v>
      </c>
      <c r="AF279" s="43">
        <f t="shared" ref="AF279:AG279" si="178">SUM(AF280:AF283)</f>
        <v>12087.12479</v>
      </c>
      <c r="AG279" s="63">
        <f t="shared" si="178"/>
        <v>5357.88393</v>
      </c>
      <c r="AH279" s="44"/>
      <c r="AI279" s="63"/>
      <c r="AJ279" s="63"/>
      <c r="AL279" s="13"/>
      <c r="AM279" s="13"/>
      <c r="AW279" s="46"/>
    </row>
    <row r="280" spans="1:49" ht="19.899999999999999" customHeight="1" x14ac:dyDescent="0.25">
      <c r="A280" s="66"/>
      <c r="B280" s="64" t="s">
        <v>32</v>
      </c>
      <c r="C280" s="5">
        <v>15216.43398</v>
      </c>
      <c r="D280" s="5">
        <f>C280</f>
        <v>15216.43398</v>
      </c>
      <c r="E280" s="5">
        <v>15216.43398</v>
      </c>
      <c r="F280" s="5">
        <v>15216.43398</v>
      </c>
      <c r="G280" s="6">
        <f>H280+I280+J280</f>
        <v>0</v>
      </c>
      <c r="H280" s="5"/>
      <c r="I280" s="5"/>
      <c r="J280" s="5"/>
      <c r="K280" s="6"/>
      <c r="L280" s="5"/>
      <c r="M280" s="5"/>
      <c r="N280" s="5"/>
      <c r="O280" s="6">
        <f>P280+Q280+R280</f>
        <v>0</v>
      </c>
      <c r="P280" s="5">
        <v>0</v>
      </c>
      <c r="Q280" s="5">
        <v>0</v>
      </c>
      <c r="R280" s="5">
        <v>0</v>
      </c>
      <c r="S280" s="6">
        <v>0</v>
      </c>
      <c r="T280" s="5" t="s">
        <v>185</v>
      </c>
      <c r="U280" s="5" t="s">
        <v>185</v>
      </c>
      <c r="V280" s="5" t="s">
        <v>185</v>
      </c>
      <c r="W280" s="6">
        <v>0</v>
      </c>
      <c r="X280" s="5" t="s">
        <v>185</v>
      </c>
      <c r="Y280" s="5" t="s">
        <v>185</v>
      </c>
      <c r="Z280" s="5" t="s">
        <v>185</v>
      </c>
      <c r="AA280" s="12">
        <f>SUM(AB280:AD280)</f>
        <v>0</v>
      </c>
      <c r="AB280" s="5">
        <f t="shared" si="176"/>
        <v>0</v>
      </c>
      <c r="AC280" s="6">
        <f t="shared" si="176"/>
        <v>0</v>
      </c>
      <c r="AD280" s="7">
        <f t="shared" si="176"/>
        <v>0</v>
      </c>
      <c r="AE280" s="6">
        <f>AF280+AG280+AH280</f>
        <v>0</v>
      </c>
      <c r="AF280" s="5"/>
      <c r="AG280" s="6"/>
      <c r="AH280" s="7"/>
      <c r="AI280" s="6"/>
      <c r="AJ280" s="6"/>
      <c r="AL280" s="13"/>
      <c r="AM280" s="13"/>
      <c r="AW280" s="46"/>
    </row>
    <row r="281" spans="1:49" ht="19.899999999999999" customHeight="1" x14ac:dyDescent="0.25">
      <c r="A281" s="66"/>
      <c r="B281" s="64" t="s">
        <v>33</v>
      </c>
      <c r="C281" s="5">
        <v>700336.73774999997</v>
      </c>
      <c r="D281" s="5"/>
      <c r="E281" s="5">
        <v>0</v>
      </c>
      <c r="F281" s="5">
        <v>0</v>
      </c>
      <c r="G281" s="6">
        <f t="shared" ref="G281" si="179">H281+I281+J281</f>
        <v>0</v>
      </c>
      <c r="H281" s="5"/>
      <c r="I281" s="5"/>
      <c r="J281" s="5"/>
      <c r="K281" s="6"/>
      <c r="L281" s="5"/>
      <c r="M281" s="5"/>
      <c r="N281" s="5"/>
      <c r="O281" s="6">
        <f>P281+Q281+R281</f>
        <v>379068.86745999998</v>
      </c>
      <c r="P281" s="5">
        <v>305200</v>
      </c>
      <c r="Q281" s="5">
        <v>73868.867459999994</v>
      </c>
      <c r="R281" s="5">
        <v>0</v>
      </c>
      <c r="S281" s="6">
        <v>359058.79999999993</v>
      </c>
      <c r="T281" s="5">
        <f>293112.87521+12087.12479</f>
        <v>305200</v>
      </c>
      <c r="U281" s="5">
        <f>51725.77891+2133.02109</f>
        <v>53858.8</v>
      </c>
      <c r="V281" s="5" t="s">
        <v>185</v>
      </c>
      <c r="W281" s="6">
        <v>344838.65411999996</v>
      </c>
      <c r="X281" s="5">
        <v>293112.87520999997</v>
      </c>
      <c r="Y281" s="5">
        <v>51725.778909999986</v>
      </c>
      <c r="Z281" s="5" t="s">
        <v>185</v>
      </c>
      <c r="AA281" s="12">
        <f>SUM(AB281:AD281)</f>
        <v>0</v>
      </c>
      <c r="AB281" s="5">
        <f t="shared" si="176"/>
        <v>0</v>
      </c>
      <c r="AC281" s="6">
        <f t="shared" si="176"/>
        <v>0</v>
      </c>
      <c r="AD281" s="7">
        <f t="shared" si="176"/>
        <v>0</v>
      </c>
      <c r="AE281" s="6">
        <f>AF281+AG281+AH281</f>
        <v>14220.14588</v>
      </c>
      <c r="AF281" s="5">
        <f>12087.12479</f>
        <v>12087.12479</v>
      </c>
      <c r="AG281" s="6">
        <f>2133.02109</f>
        <v>2133.0210900000002</v>
      </c>
      <c r="AH281" s="7"/>
      <c r="AI281" s="6"/>
      <c r="AJ281" s="6"/>
      <c r="AL281" s="13"/>
      <c r="AM281" s="13"/>
      <c r="AW281" s="46"/>
    </row>
    <row r="282" spans="1:49" ht="19.899999999999999" customHeight="1" x14ac:dyDescent="0.25">
      <c r="A282" s="66"/>
      <c r="B282" s="64" t="s">
        <v>34</v>
      </c>
      <c r="C282" s="5">
        <v>239171.8</v>
      </c>
      <c r="D282" s="5"/>
      <c r="E282" s="5">
        <v>0</v>
      </c>
      <c r="F282" s="5">
        <v>0</v>
      </c>
      <c r="G282" s="6">
        <f>H282+I282+J282</f>
        <v>0</v>
      </c>
      <c r="H282" s="5"/>
      <c r="I282" s="5"/>
      <c r="J282" s="5"/>
      <c r="K282" s="6"/>
      <c r="L282" s="5"/>
      <c r="M282" s="5"/>
      <c r="N282" s="5"/>
      <c r="O282" s="6">
        <f>P282+Q282+R282</f>
        <v>0</v>
      </c>
      <c r="P282" s="5">
        <v>0</v>
      </c>
      <c r="Q282" s="5">
        <v>0</v>
      </c>
      <c r="R282" s="5">
        <v>0</v>
      </c>
      <c r="S282" s="6">
        <v>0</v>
      </c>
      <c r="T282" s="5"/>
      <c r="U282" s="5"/>
      <c r="V282" s="5"/>
      <c r="W282" s="6">
        <v>0</v>
      </c>
      <c r="X282" s="5"/>
      <c r="Y282" s="5"/>
      <c r="Z282" s="5"/>
      <c r="AA282" s="12">
        <f>SUM(AB282:AD282)</f>
        <v>0</v>
      </c>
      <c r="AB282" s="5">
        <f t="shared" si="176"/>
        <v>0</v>
      </c>
      <c r="AC282" s="6">
        <f t="shared" si="176"/>
        <v>0</v>
      </c>
      <c r="AD282" s="7">
        <f t="shared" si="176"/>
        <v>0</v>
      </c>
      <c r="AE282" s="6">
        <f>AF282+AG282+AH282</f>
        <v>0</v>
      </c>
      <c r="AF282" s="5"/>
      <c r="AG282" s="6"/>
      <c r="AH282" s="7"/>
      <c r="AI282" s="6"/>
      <c r="AJ282" s="6"/>
      <c r="AL282" s="13"/>
      <c r="AM282" s="13"/>
      <c r="AW282" s="46">
        <f t="shared" ref="AW282:AW314" si="180">P282-T282</f>
        <v>0</v>
      </c>
    </row>
    <row r="283" spans="1:49" ht="19.899999999999999" customHeight="1" x14ac:dyDescent="0.25">
      <c r="A283" s="66"/>
      <c r="B283" s="64" t="s">
        <v>35</v>
      </c>
      <c r="C283" s="5">
        <v>57256.148440000004</v>
      </c>
      <c r="D283" s="5">
        <v>583.96601999999996</v>
      </c>
      <c r="E283" s="5">
        <v>583.96601999999996</v>
      </c>
      <c r="F283" s="5">
        <v>583.96601999999996</v>
      </c>
      <c r="G283" s="6">
        <f t="shared" ref="G283:G294" si="181">H283+I283+J283</f>
        <v>0</v>
      </c>
      <c r="H283" s="5"/>
      <c r="I283" s="5"/>
      <c r="J283" s="5"/>
      <c r="K283" s="6"/>
      <c r="L283" s="5"/>
      <c r="M283" s="5"/>
      <c r="N283" s="5"/>
      <c r="O283" s="6">
        <f>P283+Q283+R283</f>
        <v>20509.032539999986</v>
      </c>
      <c r="P283" s="5">
        <v>0</v>
      </c>
      <c r="Q283" s="5">
        <v>20509.032539999986</v>
      </c>
      <c r="R283" s="5">
        <v>0</v>
      </c>
      <c r="S283" s="6">
        <f>SUM(T283:V283)</f>
        <v>15967.436149999994</v>
      </c>
      <c r="T283" s="5">
        <f>SUM(T279)-SUM(T280:T282)</f>
        <v>0</v>
      </c>
      <c r="U283" s="5">
        <f>SUM(U279)-SUM(U280:U282)</f>
        <v>15967.436149999994</v>
      </c>
      <c r="V283" s="5">
        <f>SUM(V279)-SUM(V280:V282)</f>
        <v>0</v>
      </c>
      <c r="W283" s="6">
        <f>SUM(X283:Z283)</f>
        <v>12742.573309999992</v>
      </c>
      <c r="X283" s="5">
        <f>SUM(X279)-SUM(X280:X282)</f>
        <v>0</v>
      </c>
      <c r="Y283" s="5">
        <f>SUM(Y279)-SUM(Y280:Y282)</f>
        <v>12742.573309999992</v>
      </c>
      <c r="Z283" s="5">
        <f>SUM(Z279)-SUM(Z280:Z282)</f>
        <v>0</v>
      </c>
      <c r="AA283" s="12">
        <f>SUM(AB283:AD283)</f>
        <v>0</v>
      </c>
      <c r="AB283" s="5">
        <f t="shared" si="176"/>
        <v>0</v>
      </c>
      <c r="AC283" s="6">
        <f t="shared" si="176"/>
        <v>0</v>
      </c>
      <c r="AD283" s="7">
        <f t="shared" si="176"/>
        <v>0</v>
      </c>
      <c r="AE283" s="6">
        <f>AF283+AG283+AH283</f>
        <v>3224.8628399999998</v>
      </c>
      <c r="AF283" s="5"/>
      <c r="AG283" s="6">
        <v>3224.8628399999998</v>
      </c>
      <c r="AH283" s="7"/>
      <c r="AI283" s="6"/>
      <c r="AJ283" s="6"/>
      <c r="AL283" s="13"/>
      <c r="AM283" s="13"/>
      <c r="AW283" s="46">
        <f t="shared" si="180"/>
        <v>0</v>
      </c>
    </row>
    <row r="284" spans="1:49" ht="87" customHeight="1" x14ac:dyDescent="0.25">
      <c r="A284" s="40">
        <v>51</v>
      </c>
      <c r="B284" s="61" t="s">
        <v>276</v>
      </c>
      <c r="C284" s="62">
        <v>19728.616160000001</v>
      </c>
      <c r="D284" s="62">
        <f>SUM(D285:D288)</f>
        <v>19635.349999999999</v>
      </c>
      <c r="E284" s="62">
        <v>0</v>
      </c>
      <c r="F284" s="62">
        <v>0</v>
      </c>
      <c r="G284" s="63">
        <f t="shared" si="181"/>
        <v>0</v>
      </c>
      <c r="H284" s="63"/>
      <c r="I284" s="63"/>
      <c r="J284" s="63"/>
      <c r="K284" s="63">
        <f t="shared" ref="K284" si="182">L284+M284+N284</f>
        <v>0</v>
      </c>
      <c r="L284" s="63"/>
      <c r="M284" s="63"/>
      <c r="N284" s="63"/>
      <c r="O284" s="63">
        <f t="shared" ref="O284:O318" si="183">P284+Q284+R284</f>
        <v>1580</v>
      </c>
      <c r="P284" s="43">
        <v>0</v>
      </c>
      <c r="Q284" s="43">
        <v>1580</v>
      </c>
      <c r="R284" s="43">
        <v>0</v>
      </c>
      <c r="S284" s="6">
        <f>SUM(T284,U284,V284)</f>
        <v>1521.6</v>
      </c>
      <c r="T284" s="5" t="s">
        <v>185</v>
      </c>
      <c r="U284" s="5">
        <v>1521.6</v>
      </c>
      <c r="V284" s="5" t="s">
        <v>185</v>
      </c>
      <c r="W284" s="63">
        <f>SUM(X284,Y284,Z284)</f>
        <v>1521.6</v>
      </c>
      <c r="X284" s="43" t="s">
        <v>185</v>
      </c>
      <c r="Y284" s="43">
        <v>1521.6</v>
      </c>
      <c r="Z284" s="43" t="s">
        <v>185</v>
      </c>
      <c r="AA284" s="12">
        <f t="shared" ref="AA284:AA318" si="184">SUM(AB284:AD284)</f>
        <v>0</v>
      </c>
      <c r="AB284" s="5">
        <f t="shared" si="176"/>
        <v>0</v>
      </c>
      <c r="AC284" s="6">
        <f t="shared" ref="AC284:AD293" si="185">SUM(Y284,I284)-SUM(M284)-SUM(U284,-AG284)</f>
        <v>0</v>
      </c>
      <c r="AD284" s="7">
        <f t="shared" si="185"/>
        <v>0</v>
      </c>
      <c r="AE284" s="63">
        <f t="shared" ref="AE284:AE318" si="186">AF284+AG284+AH284</f>
        <v>0</v>
      </c>
      <c r="AF284" s="43"/>
      <c r="AG284" s="63"/>
      <c r="AH284" s="44"/>
      <c r="AI284" s="63"/>
      <c r="AJ284" s="63"/>
      <c r="AL284" s="13"/>
      <c r="AM284" s="13"/>
      <c r="AW284" s="46"/>
    </row>
    <row r="285" spans="1:49" ht="19.899999999999999" customHeight="1" x14ac:dyDescent="0.25">
      <c r="A285" s="40"/>
      <c r="B285" s="64" t="s">
        <v>32</v>
      </c>
      <c r="C285" s="5">
        <v>18860</v>
      </c>
      <c r="D285" s="5">
        <f>C285</f>
        <v>18860</v>
      </c>
      <c r="E285" s="5">
        <v>0</v>
      </c>
      <c r="F285" s="5">
        <v>0</v>
      </c>
      <c r="G285" s="6">
        <f>H285+I285+J285</f>
        <v>0</v>
      </c>
      <c r="H285" s="6"/>
      <c r="I285" s="6"/>
      <c r="J285" s="6"/>
      <c r="K285" s="6"/>
      <c r="L285" s="5"/>
      <c r="M285" s="5"/>
      <c r="N285" s="5"/>
      <c r="O285" s="6">
        <f t="shared" si="183"/>
        <v>1521.6</v>
      </c>
      <c r="P285" s="5">
        <v>0</v>
      </c>
      <c r="Q285" s="5">
        <v>1521.6</v>
      </c>
      <c r="R285" s="5">
        <v>0</v>
      </c>
      <c r="S285" s="6">
        <v>1521.6</v>
      </c>
      <c r="T285" s="5" t="s">
        <v>185</v>
      </c>
      <c r="U285" s="5">
        <v>1521.6</v>
      </c>
      <c r="V285" s="5" t="s">
        <v>185</v>
      </c>
      <c r="W285" s="6">
        <v>1521.6</v>
      </c>
      <c r="X285" s="5" t="s">
        <v>185</v>
      </c>
      <c r="Y285" s="5">
        <v>1521.6</v>
      </c>
      <c r="Z285" s="5" t="s">
        <v>185</v>
      </c>
      <c r="AA285" s="12">
        <f t="shared" si="184"/>
        <v>0</v>
      </c>
      <c r="AB285" s="5">
        <f t="shared" si="176"/>
        <v>0</v>
      </c>
      <c r="AC285" s="6">
        <f t="shared" si="185"/>
        <v>0</v>
      </c>
      <c r="AD285" s="7">
        <f t="shared" si="185"/>
        <v>0</v>
      </c>
      <c r="AE285" s="6">
        <f t="shared" si="186"/>
        <v>0</v>
      </c>
      <c r="AF285" s="5"/>
      <c r="AG285" s="6"/>
      <c r="AH285" s="7"/>
      <c r="AI285" s="6"/>
      <c r="AJ285" s="6"/>
      <c r="AL285" s="13"/>
      <c r="AM285" s="13"/>
      <c r="AW285" s="46"/>
    </row>
    <row r="286" spans="1:49" ht="19.899999999999999" customHeight="1" x14ac:dyDescent="0.25">
      <c r="A286" s="40"/>
      <c r="B286" s="64" t="s">
        <v>33</v>
      </c>
      <c r="C286" s="5">
        <v>0</v>
      </c>
      <c r="D286" s="5"/>
      <c r="E286" s="5">
        <v>0</v>
      </c>
      <c r="F286" s="5">
        <v>0</v>
      </c>
      <c r="G286" s="6">
        <f t="shared" ref="G286" si="187">H286+I286+J286</f>
        <v>0</v>
      </c>
      <c r="H286" s="6"/>
      <c r="I286" s="6"/>
      <c r="J286" s="6"/>
      <c r="K286" s="6"/>
      <c r="L286" s="5"/>
      <c r="M286" s="5"/>
      <c r="N286" s="5"/>
      <c r="O286" s="6">
        <f t="shared" si="183"/>
        <v>0</v>
      </c>
      <c r="P286" s="5">
        <v>0</v>
      </c>
      <c r="Q286" s="5">
        <v>0</v>
      </c>
      <c r="R286" s="5">
        <v>0</v>
      </c>
      <c r="S286" s="6">
        <v>0</v>
      </c>
      <c r="T286" s="5" t="s">
        <v>185</v>
      </c>
      <c r="U286" s="5" t="s">
        <v>185</v>
      </c>
      <c r="V286" s="5" t="s">
        <v>185</v>
      </c>
      <c r="W286" s="6">
        <v>0</v>
      </c>
      <c r="X286" s="5" t="s">
        <v>185</v>
      </c>
      <c r="Y286" s="5" t="s">
        <v>185</v>
      </c>
      <c r="Z286" s="5" t="s">
        <v>185</v>
      </c>
      <c r="AA286" s="12">
        <f t="shared" si="184"/>
        <v>0</v>
      </c>
      <c r="AB286" s="5">
        <f t="shared" si="176"/>
        <v>0</v>
      </c>
      <c r="AC286" s="6">
        <f t="shared" si="185"/>
        <v>0</v>
      </c>
      <c r="AD286" s="7">
        <f t="shared" si="185"/>
        <v>0</v>
      </c>
      <c r="AE286" s="6">
        <f t="shared" si="186"/>
        <v>0</v>
      </c>
      <c r="AF286" s="5"/>
      <c r="AG286" s="6"/>
      <c r="AH286" s="7"/>
      <c r="AI286" s="6"/>
      <c r="AJ286" s="6"/>
      <c r="AL286" s="13"/>
      <c r="AM286" s="13"/>
      <c r="AW286" s="46"/>
    </row>
    <row r="287" spans="1:49" ht="19.899999999999999" customHeight="1" x14ac:dyDescent="0.25">
      <c r="A287" s="40"/>
      <c r="B287" s="64" t="s">
        <v>34</v>
      </c>
      <c r="C287" s="5">
        <v>0</v>
      </c>
      <c r="D287" s="5"/>
      <c r="E287" s="5">
        <v>0</v>
      </c>
      <c r="F287" s="5">
        <v>0</v>
      </c>
      <c r="G287" s="6">
        <f>H287+I287+J287</f>
        <v>0</v>
      </c>
      <c r="H287" s="6"/>
      <c r="I287" s="6"/>
      <c r="J287" s="6"/>
      <c r="K287" s="6"/>
      <c r="L287" s="5"/>
      <c r="M287" s="5"/>
      <c r="N287" s="5"/>
      <c r="O287" s="6">
        <f t="shared" si="183"/>
        <v>0</v>
      </c>
      <c r="P287" s="5">
        <v>0</v>
      </c>
      <c r="Q287" s="5">
        <v>0</v>
      </c>
      <c r="R287" s="5">
        <v>0</v>
      </c>
      <c r="S287" s="6">
        <v>0</v>
      </c>
      <c r="T287" s="5" t="s">
        <v>185</v>
      </c>
      <c r="U287" s="5" t="s">
        <v>185</v>
      </c>
      <c r="V287" s="5" t="s">
        <v>185</v>
      </c>
      <c r="W287" s="6">
        <v>0</v>
      </c>
      <c r="X287" s="5" t="s">
        <v>185</v>
      </c>
      <c r="Y287" s="5" t="s">
        <v>185</v>
      </c>
      <c r="Z287" s="5" t="s">
        <v>185</v>
      </c>
      <c r="AA287" s="12">
        <f t="shared" si="184"/>
        <v>0</v>
      </c>
      <c r="AB287" s="5">
        <f t="shared" si="176"/>
        <v>0</v>
      </c>
      <c r="AC287" s="6">
        <f t="shared" si="185"/>
        <v>0</v>
      </c>
      <c r="AD287" s="7">
        <f t="shared" si="185"/>
        <v>0</v>
      </c>
      <c r="AE287" s="6">
        <f t="shared" si="186"/>
        <v>0</v>
      </c>
      <c r="AF287" s="5"/>
      <c r="AG287" s="6"/>
      <c r="AH287" s="7"/>
      <c r="AI287" s="6"/>
      <c r="AJ287" s="6"/>
      <c r="AL287" s="13"/>
      <c r="AM287" s="13"/>
      <c r="AW287" s="46"/>
    </row>
    <row r="288" spans="1:49" ht="19.899999999999999" customHeight="1" x14ac:dyDescent="0.25">
      <c r="A288" s="40"/>
      <c r="B288" s="64" t="s">
        <v>35</v>
      </c>
      <c r="C288" s="5">
        <v>868.61616000000004</v>
      </c>
      <c r="D288" s="5">
        <v>775.35</v>
      </c>
      <c r="E288" s="5">
        <v>0</v>
      </c>
      <c r="F288" s="5">
        <v>0</v>
      </c>
      <c r="G288" s="6">
        <f t="shared" ref="G288:G289" si="188">H288+I288+J288</f>
        <v>0</v>
      </c>
      <c r="H288" s="6"/>
      <c r="I288" s="6"/>
      <c r="J288" s="6"/>
      <c r="K288" s="6"/>
      <c r="L288" s="5"/>
      <c r="M288" s="5"/>
      <c r="N288" s="5"/>
      <c r="O288" s="6">
        <f t="shared" si="183"/>
        <v>58.4</v>
      </c>
      <c r="P288" s="5">
        <v>0</v>
      </c>
      <c r="Q288" s="5">
        <v>58.4</v>
      </c>
      <c r="R288" s="5">
        <v>0</v>
      </c>
      <c r="S288" s="6">
        <f>SUM(T288:V288)</f>
        <v>0</v>
      </c>
      <c r="T288" s="5">
        <f>SUM(T284)-SUM(T285:T287)</f>
        <v>0</v>
      </c>
      <c r="U288" s="5">
        <f>SUM(U284)-SUM(U285:U287)</f>
        <v>0</v>
      </c>
      <c r="V288" s="5">
        <f>SUM(V284)-SUM(V285:V287)</f>
        <v>0</v>
      </c>
      <c r="W288" s="6">
        <f>SUM(X288:Z288)</f>
        <v>0</v>
      </c>
      <c r="X288" s="5">
        <f>SUM(X284)-SUM(X285:X287)</f>
        <v>0</v>
      </c>
      <c r="Y288" s="5">
        <f>SUM(Y284)-SUM(Y285:Y287)</f>
        <v>0</v>
      </c>
      <c r="Z288" s="5">
        <f>SUM(Z284)-SUM(Z285:Z287)</f>
        <v>0</v>
      </c>
      <c r="AA288" s="12">
        <f t="shared" si="184"/>
        <v>0</v>
      </c>
      <c r="AB288" s="5">
        <f t="shared" si="176"/>
        <v>0</v>
      </c>
      <c r="AC288" s="6">
        <f t="shared" si="185"/>
        <v>0</v>
      </c>
      <c r="AD288" s="7">
        <f t="shared" si="185"/>
        <v>0</v>
      </c>
      <c r="AE288" s="6">
        <f t="shared" si="186"/>
        <v>0</v>
      </c>
      <c r="AF288" s="5"/>
      <c r="AG288" s="6"/>
      <c r="AH288" s="7"/>
      <c r="AI288" s="6"/>
      <c r="AJ288" s="6"/>
      <c r="AL288" s="13"/>
      <c r="AM288" s="13"/>
      <c r="AW288" s="46"/>
    </row>
    <row r="289" spans="1:49" ht="87" customHeight="1" x14ac:dyDescent="0.25">
      <c r="A289" s="40">
        <v>52</v>
      </c>
      <c r="B289" s="61" t="s">
        <v>277</v>
      </c>
      <c r="C289" s="62">
        <v>8454.7953099999995</v>
      </c>
      <c r="D289" s="62">
        <f>SUM(D290:D293)</f>
        <v>8899.1840699999993</v>
      </c>
      <c r="E289" s="62">
        <v>0</v>
      </c>
      <c r="F289" s="62">
        <v>0</v>
      </c>
      <c r="G289" s="63">
        <f t="shared" si="188"/>
        <v>0</v>
      </c>
      <c r="H289" s="63"/>
      <c r="I289" s="63"/>
      <c r="J289" s="63"/>
      <c r="K289" s="63">
        <f t="shared" ref="K289" si="189">L289+M289+N289</f>
        <v>0</v>
      </c>
      <c r="L289" s="63"/>
      <c r="M289" s="63"/>
      <c r="N289" s="63"/>
      <c r="O289" s="63">
        <f t="shared" si="183"/>
        <v>4500</v>
      </c>
      <c r="P289" s="43">
        <v>0</v>
      </c>
      <c r="Q289" s="43">
        <v>4500</v>
      </c>
      <c r="R289" s="43">
        <v>0</v>
      </c>
      <c r="S289" s="6">
        <f>SUM(T289,U289,V289)</f>
        <v>4309.1390700000002</v>
      </c>
      <c r="T289" s="5" t="s">
        <v>185</v>
      </c>
      <c r="U289" s="5">
        <v>4309.1390700000002</v>
      </c>
      <c r="V289" s="5" t="s">
        <v>185</v>
      </c>
      <c r="W289" s="63">
        <f>SUM(X289,Y289,Z289)</f>
        <v>4309.1390700000002</v>
      </c>
      <c r="X289" s="43" t="s">
        <v>185</v>
      </c>
      <c r="Y289" s="43">
        <v>4309.1390700000002</v>
      </c>
      <c r="Z289" s="43" t="s">
        <v>185</v>
      </c>
      <c r="AA289" s="12">
        <f t="shared" si="184"/>
        <v>0</v>
      </c>
      <c r="AB289" s="5">
        <f t="shared" si="176"/>
        <v>0</v>
      </c>
      <c r="AC289" s="6">
        <f t="shared" si="185"/>
        <v>0</v>
      </c>
      <c r="AD289" s="7">
        <f t="shared" si="185"/>
        <v>0</v>
      </c>
      <c r="AE289" s="63">
        <f t="shared" si="186"/>
        <v>0</v>
      </c>
      <c r="AF289" s="43"/>
      <c r="AG289" s="63"/>
      <c r="AH289" s="44"/>
      <c r="AI289" s="63"/>
      <c r="AJ289" s="63"/>
      <c r="AL289" s="13"/>
      <c r="AM289" s="13"/>
      <c r="AW289" s="46"/>
    </row>
    <row r="290" spans="1:49" ht="19.899999999999999" customHeight="1" x14ac:dyDescent="0.25">
      <c r="A290" s="40"/>
      <c r="B290" s="64" t="s">
        <v>32</v>
      </c>
      <c r="C290" s="5">
        <v>8142.2940699999999</v>
      </c>
      <c r="D290" s="5">
        <f>C290</f>
        <v>8142.2940699999999</v>
      </c>
      <c r="E290" s="5">
        <v>0</v>
      </c>
      <c r="F290" s="5">
        <v>0</v>
      </c>
      <c r="G290" s="6">
        <f>H290+I290+J290</f>
        <v>0</v>
      </c>
      <c r="H290" s="6"/>
      <c r="I290" s="6"/>
      <c r="J290" s="6"/>
      <c r="K290" s="6"/>
      <c r="L290" s="5"/>
      <c r="M290" s="5"/>
      <c r="N290" s="5"/>
      <c r="O290" s="6">
        <f t="shared" si="183"/>
        <v>4334.6152499999998</v>
      </c>
      <c r="P290" s="5">
        <v>0</v>
      </c>
      <c r="Q290" s="5">
        <v>4334.6152499999998</v>
      </c>
      <c r="R290" s="5">
        <v>0</v>
      </c>
      <c r="S290" s="6">
        <v>4309.1390700000002</v>
      </c>
      <c r="T290" s="5" t="s">
        <v>185</v>
      </c>
      <c r="U290" s="5">
        <v>4309.1390700000002</v>
      </c>
      <c r="V290" s="5" t="s">
        <v>185</v>
      </c>
      <c r="W290" s="6">
        <v>4309.1390700000002</v>
      </c>
      <c r="X290" s="5" t="s">
        <v>185</v>
      </c>
      <c r="Y290" s="5">
        <v>4309.1390700000002</v>
      </c>
      <c r="Z290" s="5" t="s">
        <v>185</v>
      </c>
      <c r="AA290" s="12">
        <f t="shared" si="184"/>
        <v>0</v>
      </c>
      <c r="AB290" s="5">
        <f t="shared" si="176"/>
        <v>0</v>
      </c>
      <c r="AC290" s="6">
        <f t="shared" si="185"/>
        <v>0</v>
      </c>
      <c r="AD290" s="7">
        <f t="shared" si="185"/>
        <v>0</v>
      </c>
      <c r="AE290" s="6">
        <f t="shared" si="186"/>
        <v>0</v>
      </c>
      <c r="AF290" s="5"/>
      <c r="AG290" s="6"/>
      <c r="AH290" s="7"/>
      <c r="AI290" s="6"/>
      <c r="AJ290" s="6"/>
      <c r="AL290" s="13"/>
      <c r="AM290" s="13"/>
      <c r="AW290" s="46"/>
    </row>
    <row r="291" spans="1:49" ht="19.899999999999999" customHeight="1" x14ac:dyDescent="0.25">
      <c r="A291" s="40"/>
      <c r="B291" s="64" t="s">
        <v>33</v>
      </c>
      <c r="C291" s="5">
        <v>0</v>
      </c>
      <c r="D291" s="5"/>
      <c r="E291" s="5">
        <v>0</v>
      </c>
      <c r="F291" s="5">
        <v>0</v>
      </c>
      <c r="G291" s="6">
        <f t="shared" ref="G291" si="190">H291+I291+J291</f>
        <v>0</v>
      </c>
      <c r="H291" s="6"/>
      <c r="I291" s="6"/>
      <c r="J291" s="6"/>
      <c r="K291" s="6"/>
      <c r="L291" s="5"/>
      <c r="M291" s="5"/>
      <c r="N291" s="5"/>
      <c r="O291" s="6">
        <f t="shared" si="183"/>
        <v>0</v>
      </c>
      <c r="P291" s="5">
        <v>0</v>
      </c>
      <c r="Q291" s="5">
        <v>0</v>
      </c>
      <c r="R291" s="5">
        <v>0</v>
      </c>
      <c r="S291" s="6">
        <v>0</v>
      </c>
      <c r="T291" s="5" t="s">
        <v>185</v>
      </c>
      <c r="U291" s="5" t="s">
        <v>185</v>
      </c>
      <c r="V291" s="5" t="s">
        <v>185</v>
      </c>
      <c r="W291" s="6">
        <v>0</v>
      </c>
      <c r="X291" s="5" t="s">
        <v>185</v>
      </c>
      <c r="Y291" s="5" t="s">
        <v>185</v>
      </c>
      <c r="Z291" s="5" t="s">
        <v>185</v>
      </c>
      <c r="AA291" s="12">
        <f t="shared" si="184"/>
        <v>0</v>
      </c>
      <c r="AB291" s="5">
        <f t="shared" si="176"/>
        <v>0</v>
      </c>
      <c r="AC291" s="6">
        <f t="shared" si="185"/>
        <v>0</v>
      </c>
      <c r="AD291" s="7">
        <f t="shared" si="185"/>
        <v>0</v>
      </c>
      <c r="AE291" s="6">
        <f t="shared" si="186"/>
        <v>0</v>
      </c>
      <c r="AF291" s="5"/>
      <c r="AG291" s="6"/>
      <c r="AH291" s="7"/>
      <c r="AI291" s="6"/>
      <c r="AJ291" s="6"/>
      <c r="AL291" s="13"/>
      <c r="AM291" s="13"/>
      <c r="AW291" s="46"/>
    </row>
    <row r="292" spans="1:49" ht="19.899999999999999" customHeight="1" x14ac:dyDescent="0.25">
      <c r="A292" s="40"/>
      <c r="B292" s="64" t="s">
        <v>34</v>
      </c>
      <c r="C292" s="5">
        <v>0</v>
      </c>
      <c r="D292" s="5"/>
      <c r="E292" s="5">
        <v>0</v>
      </c>
      <c r="F292" s="5">
        <v>0</v>
      </c>
      <c r="G292" s="6">
        <f>H292+I292+J292</f>
        <v>0</v>
      </c>
      <c r="H292" s="6"/>
      <c r="I292" s="6"/>
      <c r="J292" s="6"/>
      <c r="K292" s="6"/>
      <c r="L292" s="5"/>
      <c r="M292" s="5"/>
      <c r="N292" s="5"/>
      <c r="O292" s="6">
        <f t="shared" si="183"/>
        <v>0</v>
      </c>
      <c r="P292" s="5">
        <v>0</v>
      </c>
      <c r="Q292" s="5">
        <v>0</v>
      </c>
      <c r="R292" s="5">
        <v>0</v>
      </c>
      <c r="S292" s="6">
        <v>0</v>
      </c>
      <c r="T292" s="5" t="s">
        <v>185</v>
      </c>
      <c r="U292" s="5" t="s">
        <v>185</v>
      </c>
      <c r="V292" s="5" t="s">
        <v>185</v>
      </c>
      <c r="W292" s="6">
        <v>0</v>
      </c>
      <c r="X292" s="5" t="s">
        <v>185</v>
      </c>
      <c r="Y292" s="5" t="s">
        <v>185</v>
      </c>
      <c r="Z292" s="5" t="s">
        <v>185</v>
      </c>
      <c r="AA292" s="12">
        <f t="shared" si="184"/>
        <v>0</v>
      </c>
      <c r="AB292" s="5">
        <f t="shared" si="176"/>
        <v>0</v>
      </c>
      <c r="AC292" s="6">
        <f t="shared" si="185"/>
        <v>0</v>
      </c>
      <c r="AD292" s="7">
        <f t="shared" si="185"/>
        <v>0</v>
      </c>
      <c r="AE292" s="6">
        <f t="shared" si="186"/>
        <v>0</v>
      </c>
      <c r="AF292" s="5"/>
      <c r="AG292" s="6"/>
      <c r="AH292" s="7"/>
      <c r="AI292" s="6"/>
      <c r="AJ292" s="6"/>
      <c r="AL292" s="13"/>
      <c r="AM292" s="13"/>
      <c r="AW292" s="46"/>
    </row>
    <row r="293" spans="1:49" ht="19.899999999999999" customHeight="1" x14ac:dyDescent="0.25">
      <c r="A293" s="40"/>
      <c r="B293" s="64" t="s">
        <v>35</v>
      </c>
      <c r="C293" s="5">
        <v>312.50124</v>
      </c>
      <c r="D293" s="5">
        <v>756.89</v>
      </c>
      <c r="E293" s="5">
        <v>0</v>
      </c>
      <c r="F293" s="5">
        <v>0</v>
      </c>
      <c r="G293" s="6">
        <f t="shared" ref="G293" si="191">H293+I293+J293</f>
        <v>0</v>
      </c>
      <c r="H293" s="6"/>
      <c r="I293" s="6"/>
      <c r="J293" s="6"/>
      <c r="K293" s="6"/>
      <c r="L293" s="5"/>
      <c r="M293" s="5"/>
      <c r="N293" s="5"/>
      <c r="O293" s="6">
        <f t="shared" si="183"/>
        <v>165.38475</v>
      </c>
      <c r="P293" s="5">
        <v>0</v>
      </c>
      <c r="Q293" s="5">
        <v>165.38475</v>
      </c>
      <c r="R293" s="5">
        <v>0</v>
      </c>
      <c r="S293" s="6">
        <f>SUM(T293:V293)</f>
        <v>0</v>
      </c>
      <c r="T293" s="5">
        <f>SUM(T289)-SUM(T290:T292)</f>
        <v>0</v>
      </c>
      <c r="U293" s="5">
        <f>SUM(U289)-SUM(U290:U292)</f>
        <v>0</v>
      </c>
      <c r="V293" s="5">
        <f>SUM(V289)-SUM(V290:V292)</f>
        <v>0</v>
      </c>
      <c r="W293" s="6">
        <f>SUM(X293:Z293)</f>
        <v>0</v>
      </c>
      <c r="X293" s="5">
        <f>SUM(X289)-SUM(X290:X292)</f>
        <v>0</v>
      </c>
      <c r="Y293" s="5">
        <f>SUM(Y289)-SUM(Y290:Y292)</f>
        <v>0</v>
      </c>
      <c r="Z293" s="5">
        <f>SUM(Z289)-SUM(Z290:Z292)</f>
        <v>0</v>
      </c>
      <c r="AA293" s="12">
        <f t="shared" si="184"/>
        <v>0</v>
      </c>
      <c r="AB293" s="5">
        <f t="shared" si="176"/>
        <v>0</v>
      </c>
      <c r="AC293" s="6">
        <f t="shared" si="185"/>
        <v>0</v>
      </c>
      <c r="AD293" s="7">
        <f t="shared" si="185"/>
        <v>0</v>
      </c>
      <c r="AE293" s="6">
        <f t="shared" si="186"/>
        <v>0</v>
      </c>
      <c r="AF293" s="5"/>
      <c r="AG293" s="6"/>
      <c r="AH293" s="7"/>
      <c r="AI293" s="6"/>
      <c r="AJ293" s="6"/>
      <c r="AL293" s="13"/>
      <c r="AM293" s="13"/>
      <c r="AW293" s="46">
        <f t="shared" si="180"/>
        <v>0</v>
      </c>
    </row>
    <row r="294" spans="1:49" ht="87" customHeight="1" x14ac:dyDescent="0.25">
      <c r="A294" s="40">
        <v>53</v>
      </c>
      <c r="B294" s="61" t="s">
        <v>278</v>
      </c>
      <c r="C294" s="62">
        <v>3085.8652000000002</v>
      </c>
      <c r="D294" s="62">
        <f>SUM(D295:D298)</f>
        <v>3068.6</v>
      </c>
      <c r="E294" s="62">
        <v>0</v>
      </c>
      <c r="F294" s="62">
        <v>0</v>
      </c>
      <c r="G294" s="63">
        <f t="shared" si="181"/>
        <v>0</v>
      </c>
      <c r="H294" s="63"/>
      <c r="I294" s="63"/>
      <c r="J294" s="63"/>
      <c r="K294" s="63">
        <f t="shared" ref="K294" si="192">L294+M294+N294</f>
        <v>0</v>
      </c>
      <c r="L294" s="63"/>
      <c r="M294" s="63"/>
      <c r="N294" s="63"/>
      <c r="O294" s="63">
        <f t="shared" si="183"/>
        <v>655.29999999999995</v>
      </c>
      <c r="P294" s="43">
        <v>0</v>
      </c>
      <c r="Q294" s="43">
        <v>655.29999999999995</v>
      </c>
      <c r="R294" s="43">
        <v>0</v>
      </c>
      <c r="S294" s="6">
        <f>SUM(T294,U294,V294)</f>
        <v>603.54927999999995</v>
      </c>
      <c r="T294" s="5" t="s">
        <v>185</v>
      </c>
      <c r="U294" s="5">
        <v>603.54927999999995</v>
      </c>
      <c r="V294" s="5" t="s">
        <v>185</v>
      </c>
      <c r="W294" s="63">
        <f>SUM(X294,Y294,Z294)</f>
        <v>603.54927999999995</v>
      </c>
      <c r="X294" s="43" t="s">
        <v>185</v>
      </c>
      <c r="Y294" s="43">
        <v>603.54927999999995</v>
      </c>
      <c r="Z294" s="43" t="s">
        <v>185</v>
      </c>
      <c r="AA294" s="12">
        <f t="shared" si="184"/>
        <v>0</v>
      </c>
      <c r="AB294" s="5">
        <f t="shared" si="176"/>
        <v>0</v>
      </c>
      <c r="AC294" s="6">
        <f t="shared" si="176"/>
        <v>0</v>
      </c>
      <c r="AD294" s="7">
        <f t="shared" si="176"/>
        <v>0</v>
      </c>
      <c r="AE294" s="63">
        <f t="shared" si="186"/>
        <v>0</v>
      </c>
      <c r="AF294" s="43"/>
      <c r="AG294" s="63"/>
      <c r="AH294" s="44"/>
      <c r="AI294" s="63"/>
      <c r="AJ294" s="63"/>
      <c r="AL294" s="13"/>
      <c r="AM294" s="13"/>
      <c r="AW294" s="46"/>
    </row>
    <row r="295" spans="1:49" ht="19.899999999999999" customHeight="1" x14ac:dyDescent="0.25">
      <c r="A295" s="40"/>
      <c r="B295" s="64" t="s">
        <v>32</v>
      </c>
      <c r="C295" s="5">
        <v>2950</v>
      </c>
      <c r="D295" s="5">
        <f>C295</f>
        <v>2950</v>
      </c>
      <c r="E295" s="5">
        <v>0</v>
      </c>
      <c r="F295" s="5">
        <v>0</v>
      </c>
      <c r="G295" s="6">
        <f>H295+I295+J295</f>
        <v>0</v>
      </c>
      <c r="H295" s="6"/>
      <c r="I295" s="6"/>
      <c r="J295" s="6"/>
      <c r="K295" s="6"/>
      <c r="L295" s="5"/>
      <c r="M295" s="5"/>
      <c r="N295" s="5"/>
      <c r="O295" s="6">
        <f t="shared" si="183"/>
        <v>625.6</v>
      </c>
      <c r="P295" s="5">
        <v>0</v>
      </c>
      <c r="Q295" s="5">
        <v>625.6</v>
      </c>
      <c r="R295" s="5">
        <v>0</v>
      </c>
      <c r="S295" s="6">
        <v>603.54927999999995</v>
      </c>
      <c r="T295" s="5" t="s">
        <v>185</v>
      </c>
      <c r="U295" s="5">
        <v>603.54927999999995</v>
      </c>
      <c r="V295" s="5" t="s">
        <v>185</v>
      </c>
      <c r="W295" s="6">
        <v>603.54927999999995</v>
      </c>
      <c r="X295" s="5" t="s">
        <v>185</v>
      </c>
      <c r="Y295" s="5">
        <v>603.54927999999995</v>
      </c>
      <c r="Z295" s="5" t="s">
        <v>185</v>
      </c>
      <c r="AA295" s="12">
        <f t="shared" si="184"/>
        <v>0</v>
      </c>
      <c r="AB295" s="5">
        <f t="shared" si="176"/>
        <v>0</v>
      </c>
      <c r="AC295" s="6">
        <f t="shared" si="176"/>
        <v>0</v>
      </c>
      <c r="AD295" s="7">
        <f t="shared" si="176"/>
        <v>0</v>
      </c>
      <c r="AE295" s="6">
        <f t="shared" si="186"/>
        <v>0</v>
      </c>
      <c r="AF295" s="5"/>
      <c r="AG295" s="6"/>
      <c r="AH295" s="7"/>
      <c r="AI295" s="6"/>
      <c r="AJ295" s="6"/>
      <c r="AL295" s="13"/>
      <c r="AM295" s="13"/>
      <c r="AW295" s="46"/>
    </row>
    <row r="296" spans="1:49" ht="19.899999999999999" customHeight="1" x14ac:dyDescent="0.25">
      <c r="A296" s="40"/>
      <c r="B296" s="64" t="s">
        <v>33</v>
      </c>
      <c r="C296" s="5">
        <v>0</v>
      </c>
      <c r="D296" s="5"/>
      <c r="E296" s="5">
        <v>0</v>
      </c>
      <c r="F296" s="5">
        <v>0</v>
      </c>
      <c r="G296" s="6">
        <f t="shared" ref="G296" si="193">H296+I296+J296</f>
        <v>0</v>
      </c>
      <c r="H296" s="6"/>
      <c r="I296" s="6"/>
      <c r="J296" s="6"/>
      <c r="K296" s="6"/>
      <c r="L296" s="5"/>
      <c r="M296" s="5"/>
      <c r="N296" s="5"/>
      <c r="O296" s="6">
        <f t="shared" si="183"/>
        <v>0</v>
      </c>
      <c r="P296" s="5">
        <v>0</v>
      </c>
      <c r="Q296" s="5">
        <v>0</v>
      </c>
      <c r="R296" s="5">
        <v>0</v>
      </c>
      <c r="S296" s="6">
        <v>0</v>
      </c>
      <c r="T296" s="5" t="s">
        <v>185</v>
      </c>
      <c r="U296" s="5" t="s">
        <v>185</v>
      </c>
      <c r="V296" s="5" t="s">
        <v>185</v>
      </c>
      <c r="W296" s="6">
        <v>0</v>
      </c>
      <c r="X296" s="5" t="s">
        <v>185</v>
      </c>
      <c r="Y296" s="5" t="s">
        <v>185</v>
      </c>
      <c r="Z296" s="5" t="s">
        <v>185</v>
      </c>
      <c r="AA296" s="12">
        <f t="shared" si="184"/>
        <v>0</v>
      </c>
      <c r="AB296" s="5">
        <f t="shared" si="176"/>
        <v>0</v>
      </c>
      <c r="AC296" s="6">
        <f t="shared" si="176"/>
        <v>0</v>
      </c>
      <c r="AD296" s="7">
        <f t="shared" si="176"/>
        <v>0</v>
      </c>
      <c r="AE296" s="6">
        <f t="shared" si="186"/>
        <v>0</v>
      </c>
      <c r="AF296" s="5"/>
      <c r="AG296" s="6"/>
      <c r="AH296" s="7"/>
      <c r="AI296" s="6"/>
      <c r="AJ296" s="6"/>
      <c r="AL296" s="13"/>
      <c r="AM296" s="13"/>
      <c r="AW296" s="46"/>
    </row>
    <row r="297" spans="1:49" ht="19.899999999999999" customHeight="1" x14ac:dyDescent="0.25">
      <c r="A297" s="40"/>
      <c r="B297" s="64" t="s">
        <v>34</v>
      </c>
      <c r="C297" s="5">
        <v>0</v>
      </c>
      <c r="D297" s="5"/>
      <c r="E297" s="5">
        <v>0</v>
      </c>
      <c r="F297" s="5">
        <v>0</v>
      </c>
      <c r="G297" s="6">
        <f>H297+I297+J297</f>
        <v>0</v>
      </c>
      <c r="H297" s="6"/>
      <c r="I297" s="6"/>
      <c r="J297" s="6"/>
      <c r="K297" s="6"/>
      <c r="L297" s="5"/>
      <c r="M297" s="5"/>
      <c r="N297" s="5"/>
      <c r="O297" s="6">
        <f t="shared" si="183"/>
        <v>0</v>
      </c>
      <c r="P297" s="5">
        <v>0</v>
      </c>
      <c r="Q297" s="5">
        <v>0</v>
      </c>
      <c r="R297" s="5">
        <v>0</v>
      </c>
      <c r="S297" s="6">
        <v>0</v>
      </c>
      <c r="T297" s="5" t="s">
        <v>185</v>
      </c>
      <c r="U297" s="5" t="s">
        <v>185</v>
      </c>
      <c r="V297" s="5" t="s">
        <v>185</v>
      </c>
      <c r="W297" s="6">
        <v>0</v>
      </c>
      <c r="X297" s="5" t="s">
        <v>185</v>
      </c>
      <c r="Y297" s="5" t="s">
        <v>185</v>
      </c>
      <c r="Z297" s="5" t="s">
        <v>185</v>
      </c>
      <c r="AA297" s="12">
        <f t="shared" si="184"/>
        <v>0</v>
      </c>
      <c r="AB297" s="5">
        <f t="shared" si="176"/>
        <v>0</v>
      </c>
      <c r="AC297" s="6">
        <f t="shared" si="176"/>
        <v>0</v>
      </c>
      <c r="AD297" s="7">
        <f t="shared" si="176"/>
        <v>0</v>
      </c>
      <c r="AE297" s="6">
        <f t="shared" si="186"/>
        <v>0</v>
      </c>
      <c r="AF297" s="5"/>
      <c r="AG297" s="6"/>
      <c r="AH297" s="7"/>
      <c r="AI297" s="6"/>
      <c r="AJ297" s="6"/>
      <c r="AL297" s="13"/>
      <c r="AM297" s="13"/>
      <c r="AW297" s="46"/>
    </row>
    <row r="298" spans="1:49" ht="19.899999999999999" customHeight="1" x14ac:dyDescent="0.25">
      <c r="A298" s="40"/>
      <c r="B298" s="64" t="s">
        <v>35</v>
      </c>
      <c r="C298" s="5">
        <v>135.86519999999999</v>
      </c>
      <c r="D298" s="5">
        <v>118.6</v>
      </c>
      <c r="E298" s="5">
        <v>0</v>
      </c>
      <c r="F298" s="5">
        <v>0</v>
      </c>
      <c r="G298" s="6">
        <f t="shared" ref="G298:G299" si="194">H298+I298+J298</f>
        <v>0</v>
      </c>
      <c r="H298" s="6"/>
      <c r="I298" s="6"/>
      <c r="J298" s="6"/>
      <c r="K298" s="6"/>
      <c r="L298" s="5"/>
      <c r="M298" s="5"/>
      <c r="N298" s="5"/>
      <c r="O298" s="6">
        <f t="shared" si="183"/>
        <v>29.699999999999932</v>
      </c>
      <c r="P298" s="5">
        <v>0</v>
      </c>
      <c r="Q298" s="5">
        <v>29.699999999999932</v>
      </c>
      <c r="R298" s="5">
        <v>0</v>
      </c>
      <c r="S298" s="6">
        <f>SUM(T298:V298)</f>
        <v>0</v>
      </c>
      <c r="T298" s="5">
        <f>SUM(T294)-SUM(T295:T297)</f>
        <v>0</v>
      </c>
      <c r="U298" s="5">
        <f>SUM(U294)-SUM(U295:U297)</f>
        <v>0</v>
      </c>
      <c r="V298" s="5">
        <f>SUM(V294)-SUM(V295:V297)</f>
        <v>0</v>
      </c>
      <c r="W298" s="6">
        <f>SUM(X298:Z298)</f>
        <v>0</v>
      </c>
      <c r="X298" s="5">
        <f>SUM(X294)-SUM(X295:X297)</f>
        <v>0</v>
      </c>
      <c r="Y298" s="5">
        <f>SUM(Y294)-SUM(Y295:Y297)</f>
        <v>0</v>
      </c>
      <c r="Z298" s="5">
        <f>SUM(Z294)-SUM(Z295:Z297)</f>
        <v>0</v>
      </c>
      <c r="AA298" s="12">
        <f t="shared" si="184"/>
        <v>0</v>
      </c>
      <c r="AB298" s="5">
        <f t="shared" si="176"/>
        <v>0</v>
      </c>
      <c r="AC298" s="6">
        <f t="shared" si="176"/>
        <v>0</v>
      </c>
      <c r="AD298" s="7">
        <f t="shared" si="176"/>
        <v>0</v>
      </c>
      <c r="AE298" s="6">
        <f t="shared" si="186"/>
        <v>0</v>
      </c>
      <c r="AF298" s="5"/>
      <c r="AG298" s="6"/>
      <c r="AH298" s="7"/>
      <c r="AI298" s="6"/>
      <c r="AJ298" s="6"/>
      <c r="AL298" s="13"/>
      <c r="AM298" s="13"/>
      <c r="AW298" s="46"/>
    </row>
    <row r="299" spans="1:49" ht="87" customHeight="1" x14ac:dyDescent="0.25">
      <c r="A299" s="40">
        <v>54</v>
      </c>
      <c r="B299" s="61" t="s">
        <v>279</v>
      </c>
      <c r="C299" s="62">
        <v>3947.5481500000001</v>
      </c>
      <c r="D299" s="62">
        <f>SUM(D300:D303)</f>
        <v>3949.3411699999997</v>
      </c>
      <c r="E299" s="62">
        <v>0</v>
      </c>
      <c r="F299" s="62">
        <v>0</v>
      </c>
      <c r="G299" s="63">
        <f t="shared" si="194"/>
        <v>0</v>
      </c>
      <c r="H299" s="63"/>
      <c r="I299" s="63"/>
      <c r="J299" s="63"/>
      <c r="K299" s="63">
        <f t="shared" ref="K299" si="195">L299+M299+N299</f>
        <v>0</v>
      </c>
      <c r="L299" s="63"/>
      <c r="M299" s="63"/>
      <c r="N299" s="63"/>
      <c r="O299" s="63">
        <f t="shared" si="183"/>
        <v>500</v>
      </c>
      <c r="P299" s="43">
        <v>0</v>
      </c>
      <c r="Q299" s="43">
        <v>500</v>
      </c>
      <c r="R299" s="43">
        <v>0</v>
      </c>
      <c r="S299" s="6">
        <f>SUM(T299,U299,V299)</f>
        <v>481.5</v>
      </c>
      <c r="T299" s="5" t="s">
        <v>185</v>
      </c>
      <c r="U299" s="5">
        <v>481.5</v>
      </c>
      <c r="V299" s="5" t="s">
        <v>185</v>
      </c>
      <c r="W299" s="63">
        <f>SUM(X299,Y299,Z299)</f>
        <v>481.5</v>
      </c>
      <c r="X299" s="43" t="s">
        <v>185</v>
      </c>
      <c r="Y299" s="43">
        <v>481.5</v>
      </c>
      <c r="Z299" s="43" t="s">
        <v>185</v>
      </c>
      <c r="AA299" s="12">
        <f t="shared" si="184"/>
        <v>0</v>
      </c>
      <c r="AB299" s="5">
        <f t="shared" si="176"/>
        <v>0</v>
      </c>
      <c r="AC299" s="6">
        <f t="shared" ref="AC299:AD314" si="196">SUM(Y299,I299)-SUM(M299)-SUM(U299,-AG299)</f>
        <v>0</v>
      </c>
      <c r="AD299" s="7">
        <f t="shared" si="196"/>
        <v>0</v>
      </c>
      <c r="AE299" s="63">
        <f t="shared" si="186"/>
        <v>0</v>
      </c>
      <c r="AF299" s="43"/>
      <c r="AG299" s="63"/>
      <c r="AH299" s="44"/>
      <c r="AI299" s="63"/>
      <c r="AJ299" s="63"/>
      <c r="AL299" s="13"/>
      <c r="AM299" s="13"/>
      <c r="AW299" s="46"/>
    </row>
    <row r="300" spans="1:49" ht="19.899999999999999" customHeight="1" x14ac:dyDescent="0.25">
      <c r="A300" s="40"/>
      <c r="B300" s="64" t="s">
        <v>32</v>
      </c>
      <c r="C300" s="5">
        <v>3801.6411699999999</v>
      </c>
      <c r="D300" s="5">
        <f>C300</f>
        <v>3801.6411699999999</v>
      </c>
      <c r="E300" s="5">
        <v>0</v>
      </c>
      <c r="F300" s="5">
        <v>0</v>
      </c>
      <c r="G300" s="6">
        <f>H300+I300+J300</f>
        <v>0</v>
      </c>
      <c r="H300" s="6"/>
      <c r="I300" s="6"/>
      <c r="J300" s="6"/>
      <c r="K300" s="6"/>
      <c r="L300" s="5"/>
      <c r="M300" s="5"/>
      <c r="N300" s="5"/>
      <c r="O300" s="6">
        <f t="shared" si="183"/>
        <v>481.5</v>
      </c>
      <c r="P300" s="5">
        <v>0</v>
      </c>
      <c r="Q300" s="5">
        <v>481.5</v>
      </c>
      <c r="R300" s="5">
        <v>0</v>
      </c>
      <c r="S300" s="6">
        <v>481.5</v>
      </c>
      <c r="T300" s="5" t="s">
        <v>185</v>
      </c>
      <c r="U300" s="5">
        <v>481.5</v>
      </c>
      <c r="V300" s="5" t="s">
        <v>185</v>
      </c>
      <c r="W300" s="6">
        <v>481.5</v>
      </c>
      <c r="X300" s="5" t="s">
        <v>185</v>
      </c>
      <c r="Y300" s="5">
        <v>481.5</v>
      </c>
      <c r="Z300" s="5" t="s">
        <v>185</v>
      </c>
      <c r="AA300" s="12">
        <f t="shared" si="184"/>
        <v>0</v>
      </c>
      <c r="AB300" s="5">
        <f t="shared" si="176"/>
        <v>0</v>
      </c>
      <c r="AC300" s="6">
        <f t="shared" si="196"/>
        <v>0</v>
      </c>
      <c r="AD300" s="7">
        <f t="shared" si="196"/>
        <v>0</v>
      </c>
      <c r="AE300" s="6">
        <f t="shared" si="186"/>
        <v>0</v>
      </c>
      <c r="AF300" s="5"/>
      <c r="AG300" s="6"/>
      <c r="AH300" s="7"/>
      <c r="AI300" s="6"/>
      <c r="AJ300" s="6"/>
      <c r="AL300" s="13"/>
      <c r="AM300" s="13"/>
      <c r="AW300" s="46"/>
    </row>
    <row r="301" spans="1:49" ht="19.899999999999999" customHeight="1" x14ac:dyDescent="0.25">
      <c r="A301" s="40"/>
      <c r="B301" s="64" t="s">
        <v>33</v>
      </c>
      <c r="C301" s="5">
        <v>0</v>
      </c>
      <c r="D301" s="5"/>
      <c r="E301" s="5">
        <v>0</v>
      </c>
      <c r="F301" s="5">
        <v>0</v>
      </c>
      <c r="G301" s="6">
        <f t="shared" ref="G301" si="197">H301+I301+J301</f>
        <v>0</v>
      </c>
      <c r="H301" s="6"/>
      <c r="I301" s="6"/>
      <c r="J301" s="6"/>
      <c r="K301" s="6"/>
      <c r="L301" s="5"/>
      <c r="M301" s="5"/>
      <c r="N301" s="5"/>
      <c r="O301" s="6">
        <f t="shared" si="183"/>
        <v>0</v>
      </c>
      <c r="P301" s="5">
        <v>0</v>
      </c>
      <c r="Q301" s="5">
        <v>0</v>
      </c>
      <c r="R301" s="5">
        <v>0</v>
      </c>
      <c r="S301" s="6">
        <v>0</v>
      </c>
      <c r="T301" s="5" t="s">
        <v>185</v>
      </c>
      <c r="U301" s="5" t="s">
        <v>185</v>
      </c>
      <c r="V301" s="5" t="s">
        <v>185</v>
      </c>
      <c r="W301" s="6">
        <v>0</v>
      </c>
      <c r="X301" s="5" t="s">
        <v>185</v>
      </c>
      <c r="Y301" s="5" t="s">
        <v>185</v>
      </c>
      <c r="Z301" s="5" t="s">
        <v>185</v>
      </c>
      <c r="AA301" s="12">
        <f t="shared" si="184"/>
        <v>0</v>
      </c>
      <c r="AB301" s="5">
        <f t="shared" si="176"/>
        <v>0</v>
      </c>
      <c r="AC301" s="6">
        <f t="shared" si="196"/>
        <v>0</v>
      </c>
      <c r="AD301" s="7">
        <f t="shared" si="196"/>
        <v>0</v>
      </c>
      <c r="AE301" s="6">
        <f t="shared" si="186"/>
        <v>0</v>
      </c>
      <c r="AF301" s="5"/>
      <c r="AG301" s="6"/>
      <c r="AH301" s="7"/>
      <c r="AI301" s="6"/>
      <c r="AJ301" s="6"/>
      <c r="AL301" s="13"/>
      <c r="AM301" s="13"/>
      <c r="AW301" s="46"/>
    </row>
    <row r="302" spans="1:49" ht="19.899999999999999" customHeight="1" x14ac:dyDescent="0.25">
      <c r="A302" s="40"/>
      <c r="B302" s="64" t="s">
        <v>34</v>
      </c>
      <c r="C302" s="5">
        <v>0</v>
      </c>
      <c r="D302" s="5"/>
      <c r="E302" s="5">
        <v>0</v>
      </c>
      <c r="F302" s="5">
        <v>0</v>
      </c>
      <c r="G302" s="6">
        <f>H302+I302+J302</f>
        <v>0</v>
      </c>
      <c r="H302" s="6"/>
      <c r="I302" s="6"/>
      <c r="J302" s="6"/>
      <c r="K302" s="6"/>
      <c r="L302" s="5"/>
      <c r="M302" s="5"/>
      <c r="N302" s="5"/>
      <c r="O302" s="6">
        <f t="shared" si="183"/>
        <v>0</v>
      </c>
      <c r="P302" s="5">
        <v>0</v>
      </c>
      <c r="Q302" s="5">
        <v>0</v>
      </c>
      <c r="R302" s="5">
        <v>0</v>
      </c>
      <c r="S302" s="6">
        <v>0</v>
      </c>
      <c r="T302" s="5" t="s">
        <v>185</v>
      </c>
      <c r="U302" s="5" t="s">
        <v>185</v>
      </c>
      <c r="V302" s="5" t="s">
        <v>185</v>
      </c>
      <c r="W302" s="6">
        <v>0</v>
      </c>
      <c r="X302" s="5" t="s">
        <v>185</v>
      </c>
      <c r="Y302" s="5" t="s">
        <v>185</v>
      </c>
      <c r="Z302" s="5" t="s">
        <v>185</v>
      </c>
      <c r="AA302" s="12">
        <f t="shared" si="184"/>
        <v>0</v>
      </c>
      <c r="AB302" s="5">
        <f t="shared" si="176"/>
        <v>0</v>
      </c>
      <c r="AC302" s="6">
        <f t="shared" si="196"/>
        <v>0</v>
      </c>
      <c r="AD302" s="7">
        <f t="shared" si="196"/>
        <v>0</v>
      </c>
      <c r="AE302" s="6">
        <f t="shared" si="186"/>
        <v>0</v>
      </c>
      <c r="AF302" s="5"/>
      <c r="AG302" s="6"/>
      <c r="AH302" s="7"/>
      <c r="AI302" s="6"/>
      <c r="AJ302" s="6"/>
      <c r="AL302" s="13"/>
      <c r="AM302" s="13"/>
      <c r="AW302" s="46"/>
    </row>
    <row r="303" spans="1:49" ht="19.899999999999999" customHeight="1" x14ac:dyDescent="0.25">
      <c r="A303" s="40"/>
      <c r="B303" s="64" t="s">
        <v>35</v>
      </c>
      <c r="C303" s="5">
        <v>145.90698</v>
      </c>
      <c r="D303" s="5">
        <v>147.69999999999999</v>
      </c>
      <c r="E303" s="5">
        <v>0</v>
      </c>
      <c r="F303" s="5">
        <v>0</v>
      </c>
      <c r="G303" s="6">
        <f t="shared" ref="G303" si="198">H303+I303+J303</f>
        <v>0</v>
      </c>
      <c r="H303" s="6"/>
      <c r="I303" s="6"/>
      <c r="J303" s="6"/>
      <c r="K303" s="6"/>
      <c r="L303" s="5"/>
      <c r="M303" s="5"/>
      <c r="N303" s="5"/>
      <c r="O303" s="6">
        <f t="shared" si="183"/>
        <v>18.5</v>
      </c>
      <c r="P303" s="5">
        <v>0</v>
      </c>
      <c r="Q303" s="5">
        <v>18.5</v>
      </c>
      <c r="R303" s="5">
        <v>0</v>
      </c>
      <c r="S303" s="6">
        <f>SUM(T303:V303)</f>
        <v>0</v>
      </c>
      <c r="T303" s="5">
        <f>SUM(T299)-SUM(T300:T302)</f>
        <v>0</v>
      </c>
      <c r="U303" s="5">
        <f>SUM(U299)-SUM(U300:U302)</f>
        <v>0</v>
      </c>
      <c r="V303" s="5">
        <f>SUM(V299)-SUM(V300:V302)</f>
        <v>0</v>
      </c>
      <c r="W303" s="6">
        <f>SUM(X303:Z303)</f>
        <v>0</v>
      </c>
      <c r="X303" s="5">
        <f>SUM(X299)-SUM(X300:X302)</f>
        <v>0</v>
      </c>
      <c r="Y303" s="5">
        <f>SUM(Y299)-SUM(Y300:Y302)</f>
        <v>0</v>
      </c>
      <c r="Z303" s="5">
        <f>SUM(Z299)-SUM(Z300:Z302)</f>
        <v>0</v>
      </c>
      <c r="AA303" s="12">
        <f t="shared" si="184"/>
        <v>0</v>
      </c>
      <c r="AB303" s="5">
        <f t="shared" si="176"/>
        <v>0</v>
      </c>
      <c r="AC303" s="6">
        <f t="shared" si="196"/>
        <v>0</v>
      </c>
      <c r="AD303" s="7">
        <f t="shared" si="196"/>
        <v>0</v>
      </c>
      <c r="AE303" s="6">
        <f t="shared" si="186"/>
        <v>0</v>
      </c>
      <c r="AF303" s="5"/>
      <c r="AG303" s="6"/>
      <c r="AH303" s="7"/>
      <c r="AI303" s="6"/>
      <c r="AJ303" s="6"/>
      <c r="AL303" s="13"/>
      <c r="AM303" s="13"/>
      <c r="AW303" s="46"/>
    </row>
    <row r="304" spans="1:49" ht="60.75" customHeight="1" x14ac:dyDescent="0.25">
      <c r="A304" s="40">
        <v>55</v>
      </c>
      <c r="B304" s="68" t="s">
        <v>280</v>
      </c>
      <c r="C304" s="62">
        <v>9345.42</v>
      </c>
      <c r="D304" s="62">
        <f>SUM(D305:D308)</f>
        <v>9000</v>
      </c>
      <c r="E304" s="62">
        <v>0</v>
      </c>
      <c r="F304" s="62">
        <v>0</v>
      </c>
      <c r="G304" s="63">
        <f>H304+I304+J304</f>
        <v>0</v>
      </c>
      <c r="H304" s="43"/>
      <c r="I304" s="43"/>
      <c r="J304" s="43"/>
      <c r="K304" s="63">
        <f>L304+M304+N304</f>
        <v>0</v>
      </c>
      <c r="L304" s="43"/>
      <c r="M304" s="43"/>
      <c r="N304" s="43"/>
      <c r="O304" s="63">
        <f t="shared" si="183"/>
        <v>110</v>
      </c>
      <c r="P304" s="43">
        <v>0</v>
      </c>
      <c r="Q304" s="43">
        <v>110</v>
      </c>
      <c r="R304" s="43">
        <v>0</v>
      </c>
      <c r="S304" s="6">
        <f>SUM(T304,U304,V304)</f>
        <v>0</v>
      </c>
      <c r="T304" s="5">
        <v>0</v>
      </c>
      <c r="U304" s="5">
        <v>0</v>
      </c>
      <c r="V304" s="5">
        <v>0</v>
      </c>
      <c r="W304" s="63">
        <f>SUM(X304,Y304,Z304)</f>
        <v>0</v>
      </c>
      <c r="X304" s="43">
        <v>0</v>
      </c>
      <c r="Y304" s="43">
        <v>0</v>
      </c>
      <c r="Z304" s="43">
        <v>0</v>
      </c>
      <c r="AA304" s="12">
        <f t="shared" si="184"/>
        <v>0</v>
      </c>
      <c r="AB304" s="5">
        <f t="shared" si="176"/>
        <v>0</v>
      </c>
      <c r="AC304" s="6">
        <f t="shared" si="196"/>
        <v>0</v>
      </c>
      <c r="AD304" s="7">
        <f t="shared" si="196"/>
        <v>0</v>
      </c>
      <c r="AE304" s="63">
        <f t="shared" si="186"/>
        <v>0</v>
      </c>
      <c r="AF304" s="43"/>
      <c r="AG304" s="63"/>
      <c r="AH304" s="44"/>
      <c r="AI304" s="63"/>
      <c r="AJ304" s="63"/>
      <c r="AL304" s="13"/>
      <c r="AM304" s="13"/>
      <c r="AW304" s="46"/>
    </row>
    <row r="305" spans="1:49" ht="19.899999999999999" customHeight="1" x14ac:dyDescent="0.25">
      <c r="A305" s="40"/>
      <c r="B305" s="78" t="s">
        <v>32</v>
      </c>
      <c r="C305" s="5">
        <v>9000</v>
      </c>
      <c r="D305" s="5">
        <f>C305</f>
        <v>9000</v>
      </c>
      <c r="E305" s="5">
        <v>0</v>
      </c>
      <c r="F305" s="5">
        <v>0</v>
      </c>
      <c r="G305" s="6">
        <f>H305+I305+J305</f>
        <v>0</v>
      </c>
      <c r="H305" s="5"/>
      <c r="I305" s="5"/>
      <c r="J305" s="5"/>
      <c r="K305" s="6"/>
      <c r="L305" s="5"/>
      <c r="M305" s="5"/>
      <c r="N305" s="5"/>
      <c r="O305" s="6">
        <f t="shared" si="183"/>
        <v>110</v>
      </c>
      <c r="P305" s="5">
        <v>0</v>
      </c>
      <c r="Q305" s="5">
        <v>110</v>
      </c>
      <c r="R305" s="5">
        <v>0</v>
      </c>
      <c r="S305" s="6">
        <v>0</v>
      </c>
      <c r="T305" s="5" t="s">
        <v>185</v>
      </c>
      <c r="U305" s="5" t="s">
        <v>185</v>
      </c>
      <c r="V305" s="5" t="s">
        <v>185</v>
      </c>
      <c r="W305" s="6">
        <v>0</v>
      </c>
      <c r="X305" s="5" t="s">
        <v>185</v>
      </c>
      <c r="Y305" s="5" t="s">
        <v>185</v>
      </c>
      <c r="Z305" s="5" t="s">
        <v>185</v>
      </c>
      <c r="AA305" s="12">
        <f t="shared" si="184"/>
        <v>0</v>
      </c>
      <c r="AB305" s="5">
        <f t="shared" si="176"/>
        <v>0</v>
      </c>
      <c r="AC305" s="6">
        <f t="shared" si="196"/>
        <v>0</v>
      </c>
      <c r="AD305" s="7">
        <f t="shared" si="196"/>
        <v>0</v>
      </c>
      <c r="AE305" s="6">
        <f t="shared" si="186"/>
        <v>0</v>
      </c>
      <c r="AF305" s="5"/>
      <c r="AG305" s="6"/>
      <c r="AH305" s="7"/>
      <c r="AI305" s="6"/>
      <c r="AJ305" s="6"/>
      <c r="AL305" s="13"/>
      <c r="AM305" s="13"/>
      <c r="AW305" s="46"/>
    </row>
    <row r="306" spans="1:49" ht="19.899999999999999" customHeight="1" x14ac:dyDescent="0.25">
      <c r="A306" s="40"/>
      <c r="B306" s="78" t="s">
        <v>33</v>
      </c>
      <c r="C306" s="5">
        <v>0</v>
      </c>
      <c r="D306" s="5"/>
      <c r="E306" s="5">
        <v>0</v>
      </c>
      <c r="F306" s="5">
        <v>0</v>
      </c>
      <c r="G306" s="6">
        <f t="shared" ref="G306" si="199">H306+I306+J306</f>
        <v>0</v>
      </c>
      <c r="H306" s="5"/>
      <c r="I306" s="5"/>
      <c r="J306" s="5"/>
      <c r="K306" s="6"/>
      <c r="L306" s="5"/>
      <c r="M306" s="5"/>
      <c r="N306" s="5"/>
      <c r="O306" s="6">
        <f t="shared" si="183"/>
        <v>0</v>
      </c>
      <c r="P306" s="5">
        <v>0</v>
      </c>
      <c r="Q306" s="5">
        <v>0</v>
      </c>
      <c r="R306" s="5">
        <v>0</v>
      </c>
      <c r="S306" s="6">
        <v>0</v>
      </c>
      <c r="T306" s="5" t="s">
        <v>185</v>
      </c>
      <c r="U306" s="5" t="s">
        <v>185</v>
      </c>
      <c r="V306" s="5" t="s">
        <v>185</v>
      </c>
      <c r="W306" s="6">
        <v>0</v>
      </c>
      <c r="X306" s="5" t="s">
        <v>185</v>
      </c>
      <c r="Y306" s="5" t="s">
        <v>185</v>
      </c>
      <c r="Z306" s="5" t="s">
        <v>185</v>
      </c>
      <c r="AA306" s="12">
        <f t="shared" si="184"/>
        <v>0</v>
      </c>
      <c r="AB306" s="5">
        <f t="shared" si="176"/>
        <v>0</v>
      </c>
      <c r="AC306" s="6">
        <f t="shared" si="196"/>
        <v>0</v>
      </c>
      <c r="AD306" s="7">
        <f t="shared" si="196"/>
        <v>0</v>
      </c>
      <c r="AE306" s="6">
        <f t="shared" si="186"/>
        <v>0</v>
      </c>
      <c r="AF306" s="5"/>
      <c r="AG306" s="6"/>
      <c r="AH306" s="7"/>
      <c r="AI306" s="6"/>
      <c r="AJ306" s="6"/>
      <c r="AL306" s="13"/>
      <c r="AM306" s="13"/>
      <c r="AW306" s="46"/>
    </row>
    <row r="307" spans="1:49" ht="19.899999999999999" customHeight="1" x14ac:dyDescent="0.25">
      <c r="A307" s="40"/>
      <c r="B307" s="78" t="s">
        <v>34</v>
      </c>
      <c r="C307" s="5">
        <v>0</v>
      </c>
      <c r="D307" s="5"/>
      <c r="E307" s="5">
        <v>0</v>
      </c>
      <c r="F307" s="5">
        <v>0</v>
      </c>
      <c r="G307" s="6">
        <f>H307+I307+J307</f>
        <v>0</v>
      </c>
      <c r="H307" s="5"/>
      <c r="I307" s="5"/>
      <c r="J307" s="5"/>
      <c r="K307" s="6"/>
      <c r="L307" s="5"/>
      <c r="M307" s="5"/>
      <c r="N307" s="5"/>
      <c r="O307" s="6">
        <f t="shared" si="183"/>
        <v>0</v>
      </c>
      <c r="P307" s="5">
        <v>0</v>
      </c>
      <c r="Q307" s="5">
        <v>0</v>
      </c>
      <c r="R307" s="5">
        <v>0</v>
      </c>
      <c r="S307" s="6">
        <v>0</v>
      </c>
      <c r="T307" s="5" t="s">
        <v>185</v>
      </c>
      <c r="U307" s="5" t="s">
        <v>185</v>
      </c>
      <c r="V307" s="5" t="s">
        <v>185</v>
      </c>
      <c r="W307" s="6">
        <v>0</v>
      </c>
      <c r="X307" s="5" t="s">
        <v>185</v>
      </c>
      <c r="Y307" s="5" t="s">
        <v>185</v>
      </c>
      <c r="Z307" s="5" t="s">
        <v>185</v>
      </c>
      <c r="AA307" s="12">
        <f t="shared" si="184"/>
        <v>0</v>
      </c>
      <c r="AB307" s="5">
        <f t="shared" si="176"/>
        <v>0</v>
      </c>
      <c r="AC307" s="6">
        <f t="shared" si="196"/>
        <v>0</v>
      </c>
      <c r="AD307" s="7">
        <f t="shared" si="196"/>
        <v>0</v>
      </c>
      <c r="AE307" s="6">
        <f t="shared" si="186"/>
        <v>0</v>
      </c>
      <c r="AF307" s="5"/>
      <c r="AG307" s="6"/>
      <c r="AH307" s="7"/>
      <c r="AI307" s="6"/>
      <c r="AJ307" s="6"/>
      <c r="AL307" s="13"/>
      <c r="AM307" s="13"/>
      <c r="AW307" s="46"/>
    </row>
    <row r="308" spans="1:49" ht="19.899999999999999" customHeight="1" x14ac:dyDescent="0.25">
      <c r="A308" s="40"/>
      <c r="B308" s="78" t="s">
        <v>35</v>
      </c>
      <c r="C308" s="5">
        <v>345.42</v>
      </c>
      <c r="D308" s="5"/>
      <c r="E308" s="5">
        <v>0</v>
      </c>
      <c r="F308" s="5">
        <v>0</v>
      </c>
      <c r="G308" s="6">
        <f t="shared" ref="G308" si="200">H308+I308+J308</f>
        <v>0</v>
      </c>
      <c r="H308" s="5"/>
      <c r="I308" s="5"/>
      <c r="J308" s="5"/>
      <c r="K308" s="6"/>
      <c r="L308" s="5"/>
      <c r="M308" s="5"/>
      <c r="N308" s="5"/>
      <c r="O308" s="6">
        <f t="shared" si="183"/>
        <v>0</v>
      </c>
      <c r="P308" s="5">
        <v>0</v>
      </c>
      <c r="Q308" s="5">
        <v>0</v>
      </c>
      <c r="R308" s="5">
        <v>0</v>
      </c>
      <c r="S308" s="6">
        <f>SUM(T308:V308)</f>
        <v>0</v>
      </c>
      <c r="T308" s="5">
        <f>SUM(T304)-SUM(T305:T307)</f>
        <v>0</v>
      </c>
      <c r="U308" s="5">
        <f>SUM(U304)-SUM(U305:U307)</f>
        <v>0</v>
      </c>
      <c r="V308" s="5">
        <f>SUM(V304)-SUM(V305:V307)</f>
        <v>0</v>
      </c>
      <c r="W308" s="6">
        <f>SUM(X308:Z308)</f>
        <v>0</v>
      </c>
      <c r="X308" s="5">
        <f>SUM(X304)-SUM(X305:X307)</f>
        <v>0</v>
      </c>
      <c r="Y308" s="5">
        <f>SUM(Y304)-SUM(Y305:Y307)</f>
        <v>0</v>
      </c>
      <c r="Z308" s="5">
        <f>SUM(Z304)-SUM(Z305:Z307)</f>
        <v>0</v>
      </c>
      <c r="AA308" s="12">
        <f t="shared" si="184"/>
        <v>0</v>
      </c>
      <c r="AB308" s="5">
        <f t="shared" si="176"/>
        <v>0</v>
      </c>
      <c r="AC308" s="6">
        <f t="shared" si="196"/>
        <v>0</v>
      </c>
      <c r="AD308" s="7">
        <f t="shared" si="196"/>
        <v>0</v>
      </c>
      <c r="AE308" s="6">
        <f t="shared" si="186"/>
        <v>0</v>
      </c>
      <c r="AF308" s="5"/>
      <c r="AG308" s="6"/>
      <c r="AH308" s="7"/>
      <c r="AI308" s="6"/>
      <c r="AJ308" s="6"/>
      <c r="AL308" s="13"/>
      <c r="AM308" s="13"/>
      <c r="AW308" s="46"/>
    </row>
    <row r="309" spans="1:49" ht="101.25" customHeight="1" x14ac:dyDescent="0.25">
      <c r="A309" s="40">
        <v>56</v>
      </c>
      <c r="B309" s="68" t="s">
        <v>281</v>
      </c>
      <c r="C309" s="62">
        <v>16520.459000000003</v>
      </c>
      <c r="D309" s="62">
        <f>SUM(D310:D313)</f>
        <v>15791.459000000001</v>
      </c>
      <c r="E309" s="62">
        <v>0</v>
      </c>
      <c r="F309" s="62">
        <v>0</v>
      </c>
      <c r="G309" s="63">
        <f>H309+I309+J309</f>
        <v>0</v>
      </c>
      <c r="H309" s="43"/>
      <c r="I309" s="43"/>
      <c r="J309" s="43"/>
      <c r="K309" s="63">
        <f>L309+M309+N309</f>
        <v>0</v>
      </c>
      <c r="L309" s="43"/>
      <c r="M309" s="43"/>
      <c r="N309" s="43"/>
      <c r="O309" s="63">
        <f t="shared" si="183"/>
        <v>100</v>
      </c>
      <c r="P309" s="43">
        <v>0</v>
      </c>
      <c r="Q309" s="43">
        <v>100</v>
      </c>
      <c r="R309" s="43">
        <v>0</v>
      </c>
      <c r="S309" s="6">
        <f>SUM(T309,U309,V309)</f>
        <v>0</v>
      </c>
      <c r="T309" s="5">
        <v>0</v>
      </c>
      <c r="U309" s="5">
        <v>0</v>
      </c>
      <c r="V309" s="5">
        <v>0</v>
      </c>
      <c r="W309" s="63">
        <f>SUM(X309,Y309,Z309)</f>
        <v>0</v>
      </c>
      <c r="X309" s="43">
        <v>0</v>
      </c>
      <c r="Y309" s="43">
        <v>0</v>
      </c>
      <c r="Z309" s="43">
        <v>0</v>
      </c>
      <c r="AA309" s="12">
        <f t="shared" si="184"/>
        <v>0</v>
      </c>
      <c r="AB309" s="5">
        <f t="shared" si="176"/>
        <v>0</v>
      </c>
      <c r="AC309" s="6">
        <f t="shared" si="196"/>
        <v>0</v>
      </c>
      <c r="AD309" s="7">
        <f t="shared" si="196"/>
        <v>0</v>
      </c>
      <c r="AE309" s="63">
        <f t="shared" si="186"/>
        <v>0</v>
      </c>
      <c r="AF309" s="43"/>
      <c r="AG309" s="63"/>
      <c r="AH309" s="44"/>
      <c r="AI309" s="63"/>
      <c r="AJ309" s="63"/>
      <c r="AL309" s="13"/>
      <c r="AM309" s="13"/>
      <c r="AW309" s="46"/>
    </row>
    <row r="310" spans="1:49" ht="19.899999999999999" customHeight="1" x14ac:dyDescent="0.25">
      <c r="A310" s="40"/>
      <c r="B310" s="78" t="s">
        <v>32</v>
      </c>
      <c r="C310" s="5">
        <v>15791.459000000001</v>
      </c>
      <c r="D310" s="5">
        <f>C310</f>
        <v>15791.459000000001</v>
      </c>
      <c r="E310" s="5">
        <v>0</v>
      </c>
      <c r="F310" s="5">
        <v>0</v>
      </c>
      <c r="G310" s="6">
        <f>H310+I310+J310</f>
        <v>0</v>
      </c>
      <c r="H310" s="5"/>
      <c r="I310" s="5"/>
      <c r="J310" s="5"/>
      <c r="K310" s="6"/>
      <c r="L310" s="5"/>
      <c r="M310" s="5"/>
      <c r="N310" s="5"/>
      <c r="O310" s="6">
        <f t="shared" si="183"/>
        <v>100</v>
      </c>
      <c r="P310" s="5">
        <v>0</v>
      </c>
      <c r="Q310" s="5">
        <v>100</v>
      </c>
      <c r="R310" s="5">
        <v>0</v>
      </c>
      <c r="S310" s="6">
        <v>0</v>
      </c>
      <c r="T310" s="5" t="s">
        <v>185</v>
      </c>
      <c r="U310" s="5" t="s">
        <v>185</v>
      </c>
      <c r="V310" s="5" t="s">
        <v>185</v>
      </c>
      <c r="W310" s="6">
        <v>0</v>
      </c>
      <c r="X310" s="5" t="s">
        <v>185</v>
      </c>
      <c r="Y310" s="5" t="s">
        <v>185</v>
      </c>
      <c r="Z310" s="5" t="s">
        <v>185</v>
      </c>
      <c r="AA310" s="12">
        <f t="shared" si="184"/>
        <v>0</v>
      </c>
      <c r="AB310" s="5">
        <f t="shared" si="176"/>
        <v>0</v>
      </c>
      <c r="AC310" s="6">
        <f t="shared" si="196"/>
        <v>0</v>
      </c>
      <c r="AD310" s="7">
        <f t="shared" si="196"/>
        <v>0</v>
      </c>
      <c r="AE310" s="6">
        <f t="shared" si="186"/>
        <v>0</v>
      </c>
      <c r="AF310" s="5"/>
      <c r="AG310" s="6"/>
      <c r="AH310" s="7"/>
      <c r="AI310" s="6"/>
      <c r="AJ310" s="6"/>
      <c r="AL310" s="13"/>
      <c r="AM310" s="13"/>
      <c r="AW310" s="46"/>
    </row>
    <row r="311" spans="1:49" ht="19.899999999999999" customHeight="1" x14ac:dyDescent="0.25">
      <c r="A311" s="40"/>
      <c r="B311" s="78" t="s">
        <v>33</v>
      </c>
      <c r="C311" s="5">
        <v>0</v>
      </c>
      <c r="D311" s="5"/>
      <c r="E311" s="5">
        <v>0</v>
      </c>
      <c r="F311" s="5">
        <v>0</v>
      </c>
      <c r="G311" s="6">
        <f t="shared" ref="G311" si="201">H311+I311+J311</f>
        <v>0</v>
      </c>
      <c r="H311" s="5"/>
      <c r="I311" s="5"/>
      <c r="J311" s="5"/>
      <c r="K311" s="6"/>
      <c r="L311" s="5"/>
      <c r="M311" s="5"/>
      <c r="N311" s="5"/>
      <c r="O311" s="6">
        <f t="shared" si="183"/>
        <v>0</v>
      </c>
      <c r="P311" s="5">
        <v>0</v>
      </c>
      <c r="Q311" s="5">
        <v>0</v>
      </c>
      <c r="R311" s="5">
        <v>0</v>
      </c>
      <c r="S311" s="6">
        <v>0</v>
      </c>
      <c r="T311" s="5" t="s">
        <v>185</v>
      </c>
      <c r="U311" s="5" t="s">
        <v>185</v>
      </c>
      <c r="V311" s="5" t="s">
        <v>185</v>
      </c>
      <c r="W311" s="6">
        <v>0</v>
      </c>
      <c r="X311" s="5" t="s">
        <v>185</v>
      </c>
      <c r="Y311" s="5" t="s">
        <v>185</v>
      </c>
      <c r="Z311" s="5" t="s">
        <v>185</v>
      </c>
      <c r="AA311" s="12">
        <f t="shared" si="184"/>
        <v>0</v>
      </c>
      <c r="AB311" s="5">
        <f t="shared" si="176"/>
        <v>0</v>
      </c>
      <c r="AC311" s="6">
        <f t="shared" si="196"/>
        <v>0</v>
      </c>
      <c r="AD311" s="7">
        <f t="shared" si="196"/>
        <v>0</v>
      </c>
      <c r="AE311" s="6">
        <f t="shared" si="186"/>
        <v>0</v>
      </c>
      <c r="AF311" s="5"/>
      <c r="AG311" s="6"/>
      <c r="AH311" s="7"/>
      <c r="AI311" s="6"/>
      <c r="AJ311" s="6"/>
      <c r="AL311" s="13"/>
      <c r="AM311" s="13"/>
      <c r="AW311" s="46"/>
    </row>
    <row r="312" spans="1:49" ht="19.899999999999999" customHeight="1" x14ac:dyDescent="0.25">
      <c r="A312" s="40"/>
      <c r="B312" s="78" t="s">
        <v>34</v>
      </c>
      <c r="C312" s="5">
        <v>0</v>
      </c>
      <c r="D312" s="5"/>
      <c r="E312" s="5">
        <v>0</v>
      </c>
      <c r="F312" s="5">
        <v>0</v>
      </c>
      <c r="G312" s="6">
        <f>H312+I312+J312</f>
        <v>0</v>
      </c>
      <c r="H312" s="5"/>
      <c r="I312" s="5"/>
      <c r="J312" s="5"/>
      <c r="K312" s="6"/>
      <c r="L312" s="5"/>
      <c r="M312" s="5"/>
      <c r="N312" s="5"/>
      <c r="O312" s="6">
        <f t="shared" si="183"/>
        <v>0</v>
      </c>
      <c r="P312" s="5">
        <v>0</v>
      </c>
      <c r="Q312" s="5">
        <v>0</v>
      </c>
      <c r="R312" s="5">
        <v>0</v>
      </c>
      <c r="S312" s="6">
        <v>0</v>
      </c>
      <c r="T312" s="5" t="s">
        <v>185</v>
      </c>
      <c r="U312" s="5" t="s">
        <v>185</v>
      </c>
      <c r="V312" s="5" t="s">
        <v>185</v>
      </c>
      <c r="W312" s="6">
        <v>0</v>
      </c>
      <c r="X312" s="5" t="s">
        <v>185</v>
      </c>
      <c r="Y312" s="5" t="s">
        <v>185</v>
      </c>
      <c r="Z312" s="5" t="s">
        <v>185</v>
      </c>
      <c r="AA312" s="12">
        <f t="shared" si="184"/>
        <v>0</v>
      </c>
      <c r="AB312" s="5">
        <f t="shared" si="176"/>
        <v>0</v>
      </c>
      <c r="AC312" s="6">
        <f t="shared" si="196"/>
        <v>0</v>
      </c>
      <c r="AD312" s="7">
        <f t="shared" si="196"/>
        <v>0</v>
      </c>
      <c r="AE312" s="6">
        <f t="shared" si="186"/>
        <v>0</v>
      </c>
      <c r="AF312" s="5"/>
      <c r="AG312" s="6"/>
      <c r="AH312" s="7"/>
      <c r="AI312" s="6"/>
      <c r="AJ312" s="6"/>
      <c r="AL312" s="13"/>
      <c r="AM312" s="13"/>
      <c r="AW312" s="46"/>
    </row>
    <row r="313" spans="1:49" ht="19.899999999999999" customHeight="1" x14ac:dyDescent="0.25">
      <c r="A313" s="40"/>
      <c r="B313" s="78" t="s">
        <v>35</v>
      </c>
      <c r="C313" s="5">
        <v>729</v>
      </c>
      <c r="D313" s="5"/>
      <c r="E313" s="5">
        <v>0</v>
      </c>
      <c r="F313" s="5">
        <v>0</v>
      </c>
      <c r="G313" s="6">
        <f t="shared" ref="G313" si="202">H313+I313+J313</f>
        <v>0</v>
      </c>
      <c r="H313" s="5"/>
      <c r="I313" s="5"/>
      <c r="J313" s="5"/>
      <c r="K313" s="6"/>
      <c r="L313" s="5"/>
      <c r="M313" s="5"/>
      <c r="N313" s="5"/>
      <c r="O313" s="6">
        <f t="shared" si="183"/>
        <v>0</v>
      </c>
      <c r="P313" s="5">
        <v>0</v>
      </c>
      <c r="Q313" s="5">
        <v>0</v>
      </c>
      <c r="R313" s="5">
        <v>0</v>
      </c>
      <c r="S313" s="6">
        <f>SUM(T313:V313)</f>
        <v>0</v>
      </c>
      <c r="T313" s="5">
        <f>SUM(T309)-SUM(T310:T312)</f>
        <v>0</v>
      </c>
      <c r="U313" s="5">
        <f>SUM(U309)-SUM(U310:U312)</f>
        <v>0</v>
      </c>
      <c r="V313" s="5">
        <f>SUM(V309)-SUM(V310:V312)</f>
        <v>0</v>
      </c>
      <c r="W313" s="6">
        <f>SUM(X313:Z313)</f>
        <v>0</v>
      </c>
      <c r="X313" s="5">
        <f>SUM(X309)-SUM(X310:X312)</f>
        <v>0</v>
      </c>
      <c r="Y313" s="5">
        <f>SUM(Y309)-SUM(Y310:Y312)</f>
        <v>0</v>
      </c>
      <c r="Z313" s="5">
        <f>SUM(Z309)-SUM(Z310:Z312)</f>
        <v>0</v>
      </c>
      <c r="AA313" s="12">
        <f t="shared" si="184"/>
        <v>0</v>
      </c>
      <c r="AB313" s="5">
        <f t="shared" si="176"/>
        <v>0</v>
      </c>
      <c r="AC313" s="6">
        <f t="shared" si="196"/>
        <v>0</v>
      </c>
      <c r="AD313" s="7">
        <f t="shared" si="196"/>
        <v>0</v>
      </c>
      <c r="AE313" s="6">
        <f t="shared" si="186"/>
        <v>0</v>
      </c>
      <c r="AF313" s="5"/>
      <c r="AG313" s="6"/>
      <c r="AH313" s="7"/>
      <c r="AI313" s="6"/>
      <c r="AJ313" s="6"/>
      <c r="AL313" s="13"/>
      <c r="AM313" s="13"/>
      <c r="AW313" s="46">
        <f t="shared" si="180"/>
        <v>0</v>
      </c>
    </row>
    <row r="314" spans="1:49" ht="88.5" customHeight="1" x14ac:dyDescent="0.25">
      <c r="A314" s="40">
        <v>57</v>
      </c>
      <c r="B314" s="68" t="s">
        <v>282</v>
      </c>
      <c r="C314" s="62">
        <v>5245</v>
      </c>
      <c r="D314" s="62">
        <f>SUM(D315:D318)</f>
        <v>5050</v>
      </c>
      <c r="E314" s="62">
        <v>0</v>
      </c>
      <c r="F314" s="62">
        <v>0</v>
      </c>
      <c r="G314" s="63">
        <f>H314+I314+J314</f>
        <v>0</v>
      </c>
      <c r="H314" s="43"/>
      <c r="I314" s="43"/>
      <c r="J314" s="43"/>
      <c r="K314" s="63">
        <f>L314+M314+N314</f>
        <v>0</v>
      </c>
      <c r="L314" s="43"/>
      <c r="M314" s="43"/>
      <c r="N314" s="43"/>
      <c r="O314" s="63">
        <f t="shared" si="183"/>
        <v>50</v>
      </c>
      <c r="P314" s="43">
        <v>0</v>
      </c>
      <c r="Q314" s="43">
        <v>50</v>
      </c>
      <c r="R314" s="43">
        <v>0</v>
      </c>
      <c r="S314" s="6">
        <f>SUM(T314,U314,V314)</f>
        <v>0</v>
      </c>
      <c r="T314" s="5">
        <v>0</v>
      </c>
      <c r="U314" s="5">
        <v>0</v>
      </c>
      <c r="V314" s="5">
        <v>0</v>
      </c>
      <c r="W314" s="63">
        <f>SUM(X314,Y314,Z314)</f>
        <v>0</v>
      </c>
      <c r="X314" s="43">
        <v>0</v>
      </c>
      <c r="Y314" s="43">
        <v>0</v>
      </c>
      <c r="Z314" s="43">
        <v>0</v>
      </c>
      <c r="AA314" s="12">
        <f t="shared" si="184"/>
        <v>0</v>
      </c>
      <c r="AB314" s="5">
        <f t="shared" si="176"/>
        <v>0</v>
      </c>
      <c r="AC314" s="6">
        <f t="shared" si="196"/>
        <v>0</v>
      </c>
      <c r="AD314" s="7">
        <f t="shared" si="196"/>
        <v>0</v>
      </c>
      <c r="AE314" s="63">
        <f t="shared" si="186"/>
        <v>0</v>
      </c>
      <c r="AF314" s="43"/>
      <c r="AG314" s="63"/>
      <c r="AH314" s="44"/>
      <c r="AI314" s="63"/>
      <c r="AJ314" s="63"/>
      <c r="AL314" s="13"/>
      <c r="AM314" s="13"/>
      <c r="AW314" s="46">
        <f t="shared" si="180"/>
        <v>0</v>
      </c>
    </row>
    <row r="315" spans="1:49" ht="19.899999999999999" customHeight="1" x14ac:dyDescent="0.25">
      <c r="A315" s="40"/>
      <c r="B315" s="78" t="s">
        <v>32</v>
      </c>
      <c r="C315" s="5">
        <v>5050</v>
      </c>
      <c r="D315" s="5">
        <f>C315</f>
        <v>5050</v>
      </c>
      <c r="E315" s="5">
        <v>0</v>
      </c>
      <c r="F315" s="5">
        <v>0</v>
      </c>
      <c r="G315" s="6">
        <f>H315+I315+J315</f>
        <v>0</v>
      </c>
      <c r="H315" s="5"/>
      <c r="I315" s="5"/>
      <c r="J315" s="5"/>
      <c r="K315" s="6"/>
      <c r="L315" s="5"/>
      <c r="M315" s="5"/>
      <c r="N315" s="5"/>
      <c r="O315" s="6">
        <f t="shared" si="183"/>
        <v>50</v>
      </c>
      <c r="P315" s="5">
        <v>0</v>
      </c>
      <c r="Q315" s="5">
        <v>50</v>
      </c>
      <c r="R315" s="5">
        <v>0</v>
      </c>
      <c r="S315" s="6">
        <v>0</v>
      </c>
      <c r="T315" s="5" t="s">
        <v>185</v>
      </c>
      <c r="U315" s="5" t="s">
        <v>185</v>
      </c>
      <c r="V315" s="5" t="s">
        <v>185</v>
      </c>
      <c r="W315" s="6">
        <v>0</v>
      </c>
      <c r="X315" s="5" t="s">
        <v>185</v>
      </c>
      <c r="Y315" s="5" t="s">
        <v>185</v>
      </c>
      <c r="Z315" s="5" t="s">
        <v>185</v>
      </c>
      <c r="AA315" s="12">
        <f t="shared" si="184"/>
        <v>0</v>
      </c>
      <c r="AB315" s="5">
        <f t="shared" si="176"/>
        <v>0</v>
      </c>
      <c r="AC315" s="6">
        <f t="shared" ref="AC315:AD318" si="203">SUM(Y315,I315)-SUM(M315)-SUM(U315,-AG315)</f>
        <v>0</v>
      </c>
      <c r="AD315" s="7">
        <f t="shared" si="203"/>
        <v>0</v>
      </c>
      <c r="AE315" s="6">
        <f t="shared" si="186"/>
        <v>0</v>
      </c>
      <c r="AF315" s="5"/>
      <c r="AG315" s="6"/>
      <c r="AH315" s="7"/>
      <c r="AI315" s="6"/>
      <c r="AJ315" s="6"/>
      <c r="AL315" s="13"/>
      <c r="AM315" s="13"/>
      <c r="AW315" s="46"/>
    </row>
    <row r="316" spans="1:49" ht="19.899999999999999" customHeight="1" x14ac:dyDescent="0.25">
      <c r="A316" s="40"/>
      <c r="B316" s="78" t="s">
        <v>33</v>
      </c>
      <c r="C316" s="5">
        <v>0</v>
      </c>
      <c r="D316" s="5"/>
      <c r="E316" s="5">
        <v>0</v>
      </c>
      <c r="F316" s="5">
        <v>0</v>
      </c>
      <c r="G316" s="6">
        <f t="shared" ref="G316" si="204">H316+I316+J316</f>
        <v>0</v>
      </c>
      <c r="H316" s="5"/>
      <c r="I316" s="5"/>
      <c r="J316" s="5"/>
      <c r="K316" s="6"/>
      <c r="L316" s="5"/>
      <c r="M316" s="5"/>
      <c r="N316" s="5"/>
      <c r="O316" s="6">
        <f t="shared" si="183"/>
        <v>0</v>
      </c>
      <c r="P316" s="5">
        <v>0</v>
      </c>
      <c r="Q316" s="5">
        <v>0</v>
      </c>
      <c r="R316" s="5">
        <v>0</v>
      </c>
      <c r="S316" s="6">
        <v>0</v>
      </c>
      <c r="T316" s="5" t="s">
        <v>185</v>
      </c>
      <c r="U316" s="5" t="s">
        <v>185</v>
      </c>
      <c r="V316" s="5" t="s">
        <v>185</v>
      </c>
      <c r="W316" s="6">
        <v>0</v>
      </c>
      <c r="X316" s="5" t="s">
        <v>185</v>
      </c>
      <c r="Y316" s="5" t="s">
        <v>185</v>
      </c>
      <c r="Z316" s="5" t="s">
        <v>185</v>
      </c>
      <c r="AA316" s="12">
        <f t="shared" si="184"/>
        <v>0</v>
      </c>
      <c r="AB316" s="5">
        <f t="shared" si="176"/>
        <v>0</v>
      </c>
      <c r="AC316" s="6">
        <f t="shared" si="203"/>
        <v>0</v>
      </c>
      <c r="AD316" s="7">
        <f t="shared" si="203"/>
        <v>0</v>
      </c>
      <c r="AE316" s="6">
        <f t="shared" si="186"/>
        <v>0</v>
      </c>
      <c r="AF316" s="5"/>
      <c r="AG316" s="6"/>
      <c r="AH316" s="7"/>
      <c r="AI316" s="6"/>
      <c r="AJ316" s="6"/>
      <c r="AL316" s="13"/>
      <c r="AM316" s="13"/>
      <c r="AW316" s="46"/>
    </row>
    <row r="317" spans="1:49" ht="19.899999999999999" customHeight="1" x14ac:dyDescent="0.25">
      <c r="A317" s="40"/>
      <c r="B317" s="78" t="s">
        <v>34</v>
      </c>
      <c r="C317" s="5">
        <v>0</v>
      </c>
      <c r="D317" s="5"/>
      <c r="E317" s="5">
        <v>0</v>
      </c>
      <c r="F317" s="5">
        <v>0</v>
      </c>
      <c r="G317" s="6">
        <f>H317+I317+J317</f>
        <v>0</v>
      </c>
      <c r="H317" s="5"/>
      <c r="I317" s="5"/>
      <c r="J317" s="5"/>
      <c r="K317" s="6"/>
      <c r="L317" s="5"/>
      <c r="M317" s="5"/>
      <c r="N317" s="5"/>
      <c r="O317" s="6">
        <f t="shared" si="183"/>
        <v>0</v>
      </c>
      <c r="P317" s="5">
        <v>0</v>
      </c>
      <c r="Q317" s="5">
        <v>0</v>
      </c>
      <c r="R317" s="5">
        <v>0</v>
      </c>
      <c r="S317" s="6">
        <v>0</v>
      </c>
      <c r="T317" s="5" t="s">
        <v>185</v>
      </c>
      <c r="U317" s="5" t="s">
        <v>185</v>
      </c>
      <c r="V317" s="5" t="s">
        <v>185</v>
      </c>
      <c r="W317" s="6">
        <v>0</v>
      </c>
      <c r="X317" s="5" t="s">
        <v>185</v>
      </c>
      <c r="Y317" s="5" t="s">
        <v>185</v>
      </c>
      <c r="Z317" s="5" t="s">
        <v>185</v>
      </c>
      <c r="AA317" s="12">
        <f t="shared" si="184"/>
        <v>0</v>
      </c>
      <c r="AB317" s="5">
        <f t="shared" si="176"/>
        <v>0</v>
      </c>
      <c r="AC317" s="6">
        <f t="shared" si="203"/>
        <v>0</v>
      </c>
      <c r="AD317" s="7">
        <f t="shared" si="203"/>
        <v>0</v>
      </c>
      <c r="AE317" s="6">
        <f t="shared" si="186"/>
        <v>0</v>
      </c>
      <c r="AF317" s="5"/>
      <c r="AG317" s="6"/>
      <c r="AH317" s="7"/>
      <c r="AI317" s="6"/>
      <c r="AJ317" s="6"/>
      <c r="AL317" s="13"/>
      <c r="AM317" s="13"/>
      <c r="AW317" s="46"/>
    </row>
    <row r="318" spans="1:49" ht="19.899999999999999" customHeight="1" x14ac:dyDescent="0.25">
      <c r="A318" s="40"/>
      <c r="B318" s="78" t="s">
        <v>35</v>
      </c>
      <c r="C318" s="5">
        <v>195</v>
      </c>
      <c r="D318" s="5"/>
      <c r="E318" s="5">
        <v>0</v>
      </c>
      <c r="F318" s="5">
        <v>0</v>
      </c>
      <c r="G318" s="6">
        <f t="shared" ref="G318" si="205">H318+I318+J318</f>
        <v>0</v>
      </c>
      <c r="H318" s="5"/>
      <c r="I318" s="5"/>
      <c r="J318" s="5"/>
      <c r="K318" s="6"/>
      <c r="L318" s="5"/>
      <c r="M318" s="5"/>
      <c r="N318" s="5"/>
      <c r="O318" s="6">
        <f t="shared" si="183"/>
        <v>0</v>
      </c>
      <c r="P318" s="5">
        <v>0</v>
      </c>
      <c r="Q318" s="5">
        <v>0</v>
      </c>
      <c r="R318" s="5">
        <v>0</v>
      </c>
      <c r="S318" s="6">
        <f>SUM(T318:V318)</f>
        <v>0</v>
      </c>
      <c r="T318" s="5">
        <f>SUM(T314)-SUM(T315:T317)</f>
        <v>0</v>
      </c>
      <c r="U318" s="5">
        <f>SUM(U314)-SUM(U315:U317)</f>
        <v>0</v>
      </c>
      <c r="V318" s="5">
        <f>SUM(V314)-SUM(V315:V317)</f>
        <v>0</v>
      </c>
      <c r="W318" s="6">
        <f>SUM(X318:Z318)</f>
        <v>0</v>
      </c>
      <c r="X318" s="5">
        <f>SUM(X314)-SUM(X315:X317)</f>
        <v>0</v>
      </c>
      <c r="Y318" s="5">
        <f>SUM(Y314)-SUM(Y315:Y317)</f>
        <v>0</v>
      </c>
      <c r="Z318" s="5">
        <f>SUM(Z314)-SUM(Z315:Z317)</f>
        <v>0</v>
      </c>
      <c r="AA318" s="12">
        <f t="shared" si="184"/>
        <v>0</v>
      </c>
      <c r="AB318" s="5">
        <f t="shared" si="176"/>
        <v>0</v>
      </c>
      <c r="AC318" s="6">
        <f t="shared" si="203"/>
        <v>0</v>
      </c>
      <c r="AD318" s="7">
        <f t="shared" si="203"/>
        <v>0</v>
      </c>
      <c r="AE318" s="6">
        <f t="shared" si="186"/>
        <v>0</v>
      </c>
      <c r="AF318" s="5"/>
      <c r="AG318" s="6"/>
      <c r="AH318" s="7"/>
      <c r="AI318" s="6"/>
      <c r="AJ318" s="6"/>
      <c r="AL318" s="13"/>
      <c r="AM318" s="13"/>
      <c r="AW318" s="46"/>
    </row>
    <row r="319" spans="1:49" ht="46.5" customHeight="1" x14ac:dyDescent="0.25">
      <c r="A319" s="66"/>
      <c r="B319" s="79" t="s">
        <v>166</v>
      </c>
      <c r="C319" s="60">
        <f>C320</f>
        <v>5495174.3102000011</v>
      </c>
      <c r="D319" s="60">
        <f t="shared" ref="D319:AI319" si="206">D320</f>
        <v>32916.486499999999</v>
      </c>
      <c r="E319" s="60">
        <f t="shared" si="206"/>
        <v>568.05358000000001</v>
      </c>
      <c r="F319" s="60">
        <f t="shared" si="206"/>
        <v>568.05358000000001</v>
      </c>
      <c r="G319" s="60">
        <f t="shared" si="206"/>
        <v>0</v>
      </c>
      <c r="H319" s="60">
        <f t="shared" si="206"/>
        <v>0</v>
      </c>
      <c r="I319" s="60">
        <f t="shared" si="206"/>
        <v>0</v>
      </c>
      <c r="J319" s="60">
        <f t="shared" si="206"/>
        <v>0</v>
      </c>
      <c r="K319" s="60">
        <f t="shared" si="206"/>
        <v>0</v>
      </c>
      <c r="L319" s="60">
        <f t="shared" si="206"/>
        <v>0</v>
      </c>
      <c r="M319" s="60">
        <f t="shared" si="206"/>
        <v>0</v>
      </c>
      <c r="N319" s="60">
        <f t="shared" si="206"/>
        <v>0</v>
      </c>
      <c r="O319" s="60">
        <f t="shared" si="206"/>
        <v>54151.5</v>
      </c>
      <c r="P319" s="60">
        <f t="shared" si="206"/>
        <v>0</v>
      </c>
      <c r="Q319" s="60">
        <f t="shared" si="206"/>
        <v>54151.5</v>
      </c>
      <c r="R319" s="60">
        <f t="shared" si="206"/>
        <v>0</v>
      </c>
      <c r="S319" s="60">
        <f t="shared" si="206"/>
        <v>52470.051070000001</v>
      </c>
      <c r="T319" s="60">
        <f>SUM(T320)</f>
        <v>0</v>
      </c>
      <c r="U319" s="60">
        <f>SUM(U320)</f>
        <v>52470.051070000001</v>
      </c>
      <c r="V319" s="60">
        <f>SUM(V320)</f>
        <v>0</v>
      </c>
      <c r="W319" s="60">
        <f t="shared" si="206"/>
        <v>52470.051070000001</v>
      </c>
      <c r="X319" s="60">
        <f>SUM(X320)</f>
        <v>0</v>
      </c>
      <c r="Y319" s="60">
        <f>SUM(Y320)</f>
        <v>52470.051070000001</v>
      </c>
      <c r="Z319" s="60">
        <f>SUM(Z320)</f>
        <v>0</v>
      </c>
      <c r="AA319" s="60">
        <f t="shared" si="206"/>
        <v>0</v>
      </c>
      <c r="AB319" s="60">
        <f t="shared" si="206"/>
        <v>0</v>
      </c>
      <c r="AC319" s="60">
        <f t="shared" si="206"/>
        <v>0</v>
      </c>
      <c r="AD319" s="60">
        <f t="shared" si="206"/>
        <v>0</v>
      </c>
      <c r="AE319" s="60">
        <f t="shared" si="206"/>
        <v>0</v>
      </c>
      <c r="AF319" s="60">
        <f t="shared" si="206"/>
        <v>0</v>
      </c>
      <c r="AG319" s="60">
        <f t="shared" si="206"/>
        <v>0</v>
      </c>
      <c r="AH319" s="60">
        <f t="shared" si="206"/>
        <v>0</v>
      </c>
      <c r="AI319" s="60">
        <f t="shared" si="206"/>
        <v>0</v>
      </c>
      <c r="AJ319" s="60"/>
      <c r="AL319" s="13"/>
      <c r="AM319" s="13"/>
      <c r="AW319" s="46"/>
    </row>
    <row r="320" spans="1:49" ht="73.5" customHeight="1" x14ac:dyDescent="0.25">
      <c r="A320" s="66">
        <v>58</v>
      </c>
      <c r="B320" s="77" t="s">
        <v>283</v>
      </c>
      <c r="C320" s="62">
        <v>5495174.3102000011</v>
      </c>
      <c r="D320" s="62">
        <f>SUM(D321:D324)</f>
        <v>32916.486499999999</v>
      </c>
      <c r="E320" s="62">
        <v>568.05358000000001</v>
      </c>
      <c r="F320" s="62">
        <v>568.05358000000001</v>
      </c>
      <c r="G320" s="75">
        <f t="shared" si="160"/>
        <v>0</v>
      </c>
      <c r="H320" s="62"/>
      <c r="I320" s="62"/>
      <c r="J320" s="62"/>
      <c r="K320" s="75">
        <f>L320+M320+N320</f>
        <v>0</v>
      </c>
      <c r="L320" s="43"/>
      <c r="M320" s="43"/>
      <c r="N320" s="43"/>
      <c r="O320" s="63">
        <f t="shared" si="161"/>
        <v>54151.5</v>
      </c>
      <c r="P320" s="43">
        <v>0</v>
      </c>
      <c r="Q320" s="43">
        <v>54151.5</v>
      </c>
      <c r="R320" s="43">
        <v>0</v>
      </c>
      <c r="S320" s="6">
        <f>SUM(T320,U320,V320)</f>
        <v>52470.051070000001</v>
      </c>
      <c r="T320" s="5" t="s">
        <v>185</v>
      </c>
      <c r="U320" s="5">
        <v>52470.051070000001</v>
      </c>
      <c r="V320" s="5" t="s">
        <v>185</v>
      </c>
      <c r="W320" s="63">
        <f>SUM(X320,Y320,Z320)</f>
        <v>52470.051070000001</v>
      </c>
      <c r="X320" s="43" t="s">
        <v>185</v>
      </c>
      <c r="Y320" s="43">
        <v>52470.051070000001</v>
      </c>
      <c r="Z320" s="43" t="s">
        <v>185</v>
      </c>
      <c r="AA320" s="12">
        <f t="shared" si="162"/>
        <v>0</v>
      </c>
      <c r="AB320" s="5">
        <f t="shared" si="176"/>
        <v>0</v>
      </c>
      <c r="AC320" s="6">
        <f t="shared" si="176"/>
        <v>0</v>
      </c>
      <c r="AD320" s="7">
        <f t="shared" si="176"/>
        <v>0</v>
      </c>
      <c r="AE320" s="63">
        <f t="shared" si="164"/>
        <v>0</v>
      </c>
      <c r="AF320" s="43"/>
      <c r="AG320" s="63"/>
      <c r="AH320" s="44"/>
      <c r="AI320" s="63"/>
      <c r="AJ320" s="63"/>
      <c r="AL320" s="13"/>
      <c r="AM320" s="13"/>
      <c r="AW320" s="46"/>
    </row>
    <row r="321" spans="1:49" ht="19.899999999999999" customHeight="1" x14ac:dyDescent="0.25">
      <c r="A321" s="66"/>
      <c r="B321" s="64" t="s">
        <v>32</v>
      </c>
      <c r="C321" s="5">
        <v>31680</v>
      </c>
      <c r="D321" s="5">
        <f>C321</f>
        <v>31680</v>
      </c>
      <c r="E321" s="5">
        <v>568.05358000000001</v>
      </c>
      <c r="F321" s="5">
        <v>568.05358000000001</v>
      </c>
      <c r="G321" s="6">
        <f>H321+I321+J321</f>
        <v>0</v>
      </c>
      <c r="H321" s="5"/>
      <c r="I321" s="5"/>
      <c r="J321" s="5"/>
      <c r="K321" s="6"/>
      <c r="L321" s="5"/>
      <c r="M321" s="5"/>
      <c r="N321" s="5"/>
      <c r="O321" s="6">
        <f t="shared" si="161"/>
        <v>31111.94642</v>
      </c>
      <c r="P321" s="5">
        <v>0</v>
      </c>
      <c r="Q321" s="5">
        <v>31111.94642</v>
      </c>
      <c r="R321" s="5">
        <v>0</v>
      </c>
      <c r="S321" s="6">
        <v>31111.94642</v>
      </c>
      <c r="T321" s="5" t="s">
        <v>185</v>
      </c>
      <c r="U321" s="5">
        <v>31111.94642</v>
      </c>
      <c r="V321" s="5" t="s">
        <v>185</v>
      </c>
      <c r="W321" s="6">
        <v>31111.94642</v>
      </c>
      <c r="X321" s="5" t="s">
        <v>185</v>
      </c>
      <c r="Y321" s="5">
        <v>31111.94642</v>
      </c>
      <c r="Z321" s="5" t="s">
        <v>185</v>
      </c>
      <c r="AA321" s="12">
        <f t="shared" si="162"/>
        <v>0</v>
      </c>
      <c r="AB321" s="5">
        <f t="shared" si="176"/>
        <v>0</v>
      </c>
      <c r="AC321" s="6">
        <f t="shared" si="176"/>
        <v>0</v>
      </c>
      <c r="AD321" s="7">
        <f t="shared" si="176"/>
        <v>0</v>
      </c>
      <c r="AE321" s="6">
        <f t="shared" si="164"/>
        <v>0</v>
      </c>
      <c r="AF321" s="5"/>
      <c r="AG321" s="6"/>
      <c r="AH321" s="7"/>
      <c r="AI321" s="6"/>
      <c r="AJ321" s="6"/>
      <c r="AL321" s="13"/>
      <c r="AM321" s="13"/>
      <c r="AW321" s="46"/>
    </row>
    <row r="322" spans="1:49" ht="19.899999999999999" customHeight="1" x14ac:dyDescent="0.25">
      <c r="A322" s="66"/>
      <c r="B322" s="64" t="s">
        <v>33</v>
      </c>
      <c r="C322" s="5">
        <v>3017971.6834</v>
      </c>
      <c r="D322" s="5"/>
      <c r="E322" s="5">
        <v>0</v>
      </c>
      <c r="F322" s="5">
        <v>0</v>
      </c>
      <c r="G322" s="6">
        <f t="shared" ref="G322" si="207">H322+I322+J322</f>
        <v>0</v>
      </c>
      <c r="H322" s="5"/>
      <c r="I322" s="5"/>
      <c r="J322" s="5"/>
      <c r="K322" s="6"/>
      <c r="L322" s="5"/>
      <c r="M322" s="5"/>
      <c r="N322" s="5"/>
      <c r="O322" s="6">
        <f t="shared" si="161"/>
        <v>19511.130399999998</v>
      </c>
      <c r="P322" s="5">
        <v>0</v>
      </c>
      <c r="Q322" s="5">
        <v>19511.130399999998</v>
      </c>
      <c r="R322" s="5">
        <v>0</v>
      </c>
      <c r="S322" s="6">
        <v>19501.130400000002</v>
      </c>
      <c r="T322" s="5" t="s">
        <v>185</v>
      </c>
      <c r="U322" s="5">
        <v>19501.130400000002</v>
      </c>
      <c r="V322" s="5" t="s">
        <v>185</v>
      </c>
      <c r="W322" s="6">
        <v>19501.130400000002</v>
      </c>
      <c r="X322" s="5" t="s">
        <v>185</v>
      </c>
      <c r="Y322" s="5">
        <v>19501.130400000002</v>
      </c>
      <c r="Z322" s="5" t="s">
        <v>185</v>
      </c>
      <c r="AA322" s="12">
        <f t="shared" si="162"/>
        <v>0</v>
      </c>
      <c r="AB322" s="5">
        <f t="shared" si="176"/>
        <v>0</v>
      </c>
      <c r="AC322" s="6">
        <f t="shared" si="176"/>
        <v>0</v>
      </c>
      <c r="AD322" s="7">
        <f t="shared" si="176"/>
        <v>0</v>
      </c>
      <c r="AE322" s="6">
        <f t="shared" si="164"/>
        <v>0</v>
      </c>
      <c r="AF322" s="5"/>
      <c r="AG322" s="6"/>
      <c r="AH322" s="7"/>
      <c r="AI322" s="6"/>
      <c r="AJ322" s="6"/>
      <c r="AL322" s="13"/>
      <c r="AM322" s="13"/>
      <c r="AW322" s="46"/>
    </row>
    <row r="323" spans="1:49" ht="19.899999999999999" customHeight="1" x14ac:dyDescent="0.25">
      <c r="A323" s="66"/>
      <c r="B323" s="64" t="s">
        <v>34</v>
      </c>
      <c r="C323" s="5">
        <v>2152420.63</v>
      </c>
      <c r="D323" s="5"/>
      <c r="E323" s="5">
        <v>0</v>
      </c>
      <c r="F323" s="5">
        <v>0</v>
      </c>
      <c r="G323" s="6">
        <f>H323+I323+J323</f>
        <v>0</v>
      </c>
      <c r="H323" s="5"/>
      <c r="I323" s="5"/>
      <c r="J323" s="5"/>
      <c r="K323" s="6"/>
      <c r="L323" s="5"/>
      <c r="M323" s="5"/>
      <c r="N323" s="5"/>
      <c r="O323" s="6">
        <f t="shared" si="161"/>
        <v>0</v>
      </c>
      <c r="P323" s="5">
        <v>0</v>
      </c>
      <c r="Q323" s="5">
        <v>0</v>
      </c>
      <c r="R323" s="5">
        <v>0</v>
      </c>
      <c r="S323" s="6">
        <v>0</v>
      </c>
      <c r="T323" s="5" t="s">
        <v>185</v>
      </c>
      <c r="U323" s="5" t="s">
        <v>185</v>
      </c>
      <c r="V323" s="5" t="s">
        <v>185</v>
      </c>
      <c r="W323" s="6">
        <v>0</v>
      </c>
      <c r="X323" s="5" t="s">
        <v>185</v>
      </c>
      <c r="Y323" s="5" t="s">
        <v>185</v>
      </c>
      <c r="Z323" s="5" t="s">
        <v>185</v>
      </c>
      <c r="AA323" s="12">
        <f t="shared" si="162"/>
        <v>0</v>
      </c>
      <c r="AB323" s="5">
        <f t="shared" si="176"/>
        <v>0</v>
      </c>
      <c r="AC323" s="6">
        <f t="shared" si="176"/>
        <v>0</v>
      </c>
      <c r="AD323" s="7">
        <f t="shared" si="176"/>
        <v>0</v>
      </c>
      <c r="AE323" s="6">
        <f t="shared" si="164"/>
        <v>0</v>
      </c>
      <c r="AF323" s="5"/>
      <c r="AG323" s="6"/>
      <c r="AH323" s="7"/>
      <c r="AI323" s="6"/>
      <c r="AJ323" s="6"/>
      <c r="AL323" s="13"/>
      <c r="AM323" s="13"/>
      <c r="AW323" s="46"/>
    </row>
    <row r="324" spans="1:49" ht="19.899999999999999" customHeight="1" x14ac:dyDescent="0.25">
      <c r="A324" s="66"/>
      <c r="B324" s="64" t="s">
        <v>35</v>
      </c>
      <c r="C324" s="5">
        <v>293101.99680000002</v>
      </c>
      <c r="D324" s="5">
        <v>1236.4865</v>
      </c>
      <c r="E324" s="5">
        <v>0</v>
      </c>
      <c r="F324" s="5">
        <v>0</v>
      </c>
      <c r="G324" s="6">
        <f t="shared" ref="G324" si="208">H324+I324+J324</f>
        <v>0</v>
      </c>
      <c r="H324" s="5"/>
      <c r="I324" s="5"/>
      <c r="J324" s="5"/>
      <c r="K324" s="6"/>
      <c r="L324" s="5"/>
      <c r="M324" s="5"/>
      <c r="N324" s="5"/>
      <c r="O324" s="6">
        <f t="shared" si="161"/>
        <v>3528.4231799999984</v>
      </c>
      <c r="P324" s="5">
        <v>0</v>
      </c>
      <c r="Q324" s="5">
        <v>3528.4231799999984</v>
      </c>
      <c r="R324" s="5">
        <v>0</v>
      </c>
      <c r="S324" s="6">
        <f>SUM(T324:V324)</f>
        <v>1856.9742499999993</v>
      </c>
      <c r="T324" s="5">
        <f>SUM(T320)-SUM(T321:T323)</f>
        <v>0</v>
      </c>
      <c r="U324" s="5">
        <f>SUM(U320)-SUM(U321:U323)</f>
        <v>1856.9742499999993</v>
      </c>
      <c r="V324" s="5">
        <f>SUM(V320)-SUM(V321:V323)</f>
        <v>0</v>
      </c>
      <c r="W324" s="6">
        <f>SUM(X324:Z324)</f>
        <v>1856.9742499999993</v>
      </c>
      <c r="X324" s="5">
        <f>SUM(X320)-SUM(X321:X323)</f>
        <v>0</v>
      </c>
      <c r="Y324" s="5">
        <f>SUM(Y320)-SUM(Y321:Y323)</f>
        <v>1856.9742499999993</v>
      </c>
      <c r="Z324" s="5">
        <f>SUM(Z320)-SUM(Z321:Z323)</f>
        <v>0</v>
      </c>
      <c r="AA324" s="12">
        <f t="shared" si="162"/>
        <v>0</v>
      </c>
      <c r="AB324" s="5">
        <f t="shared" si="176"/>
        <v>0</v>
      </c>
      <c r="AC324" s="6">
        <f t="shared" si="176"/>
        <v>0</v>
      </c>
      <c r="AD324" s="7">
        <f t="shared" si="176"/>
        <v>0</v>
      </c>
      <c r="AE324" s="6">
        <f t="shared" si="164"/>
        <v>0</v>
      </c>
      <c r="AF324" s="5"/>
      <c r="AG324" s="6"/>
      <c r="AH324" s="7"/>
      <c r="AI324" s="6"/>
      <c r="AJ324" s="6"/>
      <c r="AL324" s="13"/>
      <c r="AM324" s="13"/>
      <c r="AW324" s="46"/>
    </row>
    <row r="325" spans="1:49" ht="75" customHeight="1" x14ac:dyDescent="0.25">
      <c r="A325" s="66"/>
      <c r="B325" s="79" t="s">
        <v>167</v>
      </c>
      <c r="C325" s="60">
        <f>C326</f>
        <v>1593392.4616299998</v>
      </c>
      <c r="D325" s="60">
        <f t="shared" ref="D325:AI325" si="209">D326</f>
        <v>190441.81362999999</v>
      </c>
      <c r="E325" s="60">
        <f t="shared" si="209"/>
        <v>276.40646999999996</v>
      </c>
      <c r="F325" s="60">
        <f t="shared" si="209"/>
        <v>276.40646999999996</v>
      </c>
      <c r="G325" s="60">
        <f t="shared" si="209"/>
        <v>0</v>
      </c>
      <c r="H325" s="60">
        <f t="shared" si="209"/>
        <v>0</v>
      </c>
      <c r="I325" s="60">
        <f t="shared" si="209"/>
        <v>0</v>
      </c>
      <c r="J325" s="60">
        <f t="shared" si="209"/>
        <v>0</v>
      </c>
      <c r="K325" s="60">
        <f t="shared" si="209"/>
        <v>0</v>
      </c>
      <c r="L325" s="60">
        <f t="shared" si="209"/>
        <v>0</v>
      </c>
      <c r="M325" s="60">
        <f t="shared" si="209"/>
        <v>0</v>
      </c>
      <c r="N325" s="60">
        <f t="shared" si="209"/>
        <v>0</v>
      </c>
      <c r="O325" s="60">
        <f t="shared" si="209"/>
        <v>15530</v>
      </c>
      <c r="P325" s="60">
        <f t="shared" si="209"/>
        <v>0</v>
      </c>
      <c r="Q325" s="60">
        <f t="shared" si="209"/>
        <v>15530</v>
      </c>
      <c r="R325" s="60">
        <f t="shared" si="209"/>
        <v>0</v>
      </c>
      <c r="S325" s="60">
        <f t="shared" si="209"/>
        <v>15518.836160000001</v>
      </c>
      <c r="T325" s="60">
        <f>SUM(T326)</f>
        <v>0</v>
      </c>
      <c r="U325" s="60">
        <f>SUM(U326)</f>
        <v>15518.836160000001</v>
      </c>
      <c r="V325" s="60">
        <f>SUM(V326)</f>
        <v>0</v>
      </c>
      <c r="W325" s="60">
        <f t="shared" si="209"/>
        <v>15518.836160000001</v>
      </c>
      <c r="X325" s="60">
        <f>SUM(X326)</f>
        <v>0</v>
      </c>
      <c r="Y325" s="60">
        <f>SUM(Y326)</f>
        <v>15518.836160000001</v>
      </c>
      <c r="Z325" s="60">
        <f>SUM(Z326)</f>
        <v>0</v>
      </c>
      <c r="AA325" s="60">
        <f t="shared" si="209"/>
        <v>0</v>
      </c>
      <c r="AB325" s="60">
        <f t="shared" si="209"/>
        <v>0</v>
      </c>
      <c r="AC325" s="60">
        <f t="shared" si="209"/>
        <v>0</v>
      </c>
      <c r="AD325" s="60">
        <f t="shared" si="209"/>
        <v>0</v>
      </c>
      <c r="AE325" s="60">
        <f t="shared" si="209"/>
        <v>0</v>
      </c>
      <c r="AF325" s="60">
        <f t="shared" si="209"/>
        <v>0</v>
      </c>
      <c r="AG325" s="60">
        <f t="shared" si="209"/>
        <v>0</v>
      </c>
      <c r="AH325" s="60">
        <f t="shared" si="209"/>
        <v>0</v>
      </c>
      <c r="AI325" s="60">
        <f t="shared" si="209"/>
        <v>0</v>
      </c>
      <c r="AJ325" s="60"/>
      <c r="AL325" s="13"/>
      <c r="AM325" s="13"/>
      <c r="AW325" s="46"/>
    </row>
    <row r="326" spans="1:49" ht="102.75" customHeight="1" x14ac:dyDescent="0.25">
      <c r="A326" s="66">
        <v>59</v>
      </c>
      <c r="B326" s="77" t="s">
        <v>73</v>
      </c>
      <c r="C326" s="62">
        <v>1593392.4616299998</v>
      </c>
      <c r="D326" s="62">
        <f>SUM(D327:D330)</f>
        <v>190441.81362999999</v>
      </c>
      <c r="E326" s="62">
        <v>276.40646999999996</v>
      </c>
      <c r="F326" s="62">
        <v>276.40646999999996</v>
      </c>
      <c r="G326" s="75">
        <f t="shared" si="160"/>
        <v>0</v>
      </c>
      <c r="H326" s="62"/>
      <c r="I326" s="62"/>
      <c r="J326" s="62"/>
      <c r="K326" s="75">
        <f>L326+M326+N326</f>
        <v>0</v>
      </c>
      <c r="L326" s="43"/>
      <c r="M326" s="43"/>
      <c r="N326" s="43"/>
      <c r="O326" s="63">
        <f t="shared" si="161"/>
        <v>15530</v>
      </c>
      <c r="P326" s="43">
        <v>0</v>
      </c>
      <c r="Q326" s="43">
        <v>15530</v>
      </c>
      <c r="R326" s="43">
        <v>0</v>
      </c>
      <c r="S326" s="6">
        <f>SUM(T326,U326,V326)</f>
        <v>15518.836160000001</v>
      </c>
      <c r="T326" s="5" t="s">
        <v>185</v>
      </c>
      <c r="U326" s="5">
        <v>15518.836160000001</v>
      </c>
      <c r="V326" s="5" t="s">
        <v>185</v>
      </c>
      <c r="W326" s="63">
        <f>SUM(X326,Y326,Z326)</f>
        <v>15518.836160000001</v>
      </c>
      <c r="X326" s="43" t="s">
        <v>185</v>
      </c>
      <c r="Y326" s="43">
        <v>15518.836160000001</v>
      </c>
      <c r="Z326" s="43" t="s">
        <v>185</v>
      </c>
      <c r="AA326" s="12">
        <f t="shared" si="162"/>
        <v>0</v>
      </c>
      <c r="AB326" s="5">
        <f t="shared" si="176"/>
        <v>0</v>
      </c>
      <c r="AC326" s="6">
        <f t="shared" si="176"/>
        <v>0</v>
      </c>
      <c r="AD326" s="7">
        <f t="shared" si="176"/>
        <v>0</v>
      </c>
      <c r="AE326" s="63">
        <f t="shared" si="164"/>
        <v>0</v>
      </c>
      <c r="AF326" s="43"/>
      <c r="AG326" s="63"/>
      <c r="AH326" s="44"/>
      <c r="AI326" s="63"/>
      <c r="AJ326" s="63"/>
      <c r="AL326" s="13"/>
      <c r="AM326" s="13"/>
      <c r="AW326" s="46"/>
    </row>
    <row r="327" spans="1:49" ht="19.899999999999999" customHeight="1" x14ac:dyDescent="0.25">
      <c r="A327" s="66"/>
      <c r="B327" s="64" t="s">
        <v>32</v>
      </c>
      <c r="C327" s="5">
        <v>15100</v>
      </c>
      <c r="D327" s="5">
        <f>C327</f>
        <v>15100</v>
      </c>
      <c r="E327" s="5">
        <v>264.43081999999998</v>
      </c>
      <c r="F327" s="5">
        <v>264.43081999999998</v>
      </c>
      <c r="G327" s="6">
        <f>H327+I327+J327</f>
        <v>0</v>
      </c>
      <c r="H327" s="5"/>
      <c r="I327" s="5"/>
      <c r="J327" s="5"/>
      <c r="K327" s="6"/>
      <c r="L327" s="5"/>
      <c r="M327" s="5"/>
      <c r="N327" s="5"/>
      <c r="O327" s="6">
        <f t="shared" si="161"/>
        <v>14835.56918</v>
      </c>
      <c r="P327" s="5">
        <v>0</v>
      </c>
      <c r="Q327" s="5">
        <v>14835.56918</v>
      </c>
      <c r="R327" s="5">
        <v>0</v>
      </c>
      <c r="S327" s="6">
        <v>14835.56918</v>
      </c>
      <c r="T327" s="5" t="s">
        <v>185</v>
      </c>
      <c r="U327" s="5">
        <v>14835.56918</v>
      </c>
      <c r="V327" s="5" t="s">
        <v>185</v>
      </c>
      <c r="W327" s="6">
        <v>14835.56918</v>
      </c>
      <c r="X327" s="5" t="s">
        <v>185</v>
      </c>
      <c r="Y327" s="5">
        <v>14835.56918</v>
      </c>
      <c r="Z327" s="5" t="s">
        <v>185</v>
      </c>
      <c r="AA327" s="12">
        <f t="shared" si="162"/>
        <v>0</v>
      </c>
      <c r="AB327" s="5">
        <f t="shared" si="176"/>
        <v>0</v>
      </c>
      <c r="AC327" s="6">
        <f t="shared" si="176"/>
        <v>0</v>
      </c>
      <c r="AD327" s="7">
        <f t="shared" si="176"/>
        <v>0</v>
      </c>
      <c r="AE327" s="6">
        <f t="shared" si="164"/>
        <v>0</v>
      </c>
      <c r="AF327" s="5"/>
      <c r="AG327" s="6"/>
      <c r="AH327" s="7"/>
      <c r="AI327" s="6"/>
      <c r="AJ327" s="6"/>
      <c r="AL327" s="13"/>
      <c r="AM327" s="13"/>
      <c r="AW327" s="46"/>
    </row>
    <row r="328" spans="1:49" ht="19.899999999999999" customHeight="1" x14ac:dyDescent="0.25">
      <c r="A328" s="66"/>
      <c r="B328" s="64" t="s">
        <v>33</v>
      </c>
      <c r="C328" s="5">
        <v>1238601.7579999999</v>
      </c>
      <c r="D328" s="5"/>
      <c r="E328" s="5">
        <v>0</v>
      </c>
      <c r="F328" s="5">
        <v>0</v>
      </c>
      <c r="G328" s="6">
        <f t="shared" ref="G328" si="210">H328+I328+J328</f>
        <v>0</v>
      </c>
      <c r="H328" s="5"/>
      <c r="I328" s="5"/>
      <c r="J328" s="5"/>
      <c r="K328" s="6"/>
      <c r="L328" s="5"/>
      <c r="M328" s="5"/>
      <c r="N328" s="5"/>
      <c r="O328" s="6">
        <f t="shared" si="161"/>
        <v>10</v>
      </c>
      <c r="P328" s="5">
        <v>0</v>
      </c>
      <c r="Q328" s="5">
        <v>10</v>
      </c>
      <c r="R328" s="5">
        <v>0</v>
      </c>
      <c r="S328" s="6">
        <v>0</v>
      </c>
      <c r="T328" s="5" t="s">
        <v>185</v>
      </c>
      <c r="U328" s="5" t="s">
        <v>185</v>
      </c>
      <c r="V328" s="5" t="s">
        <v>185</v>
      </c>
      <c r="W328" s="6">
        <v>0</v>
      </c>
      <c r="X328" s="5" t="s">
        <v>185</v>
      </c>
      <c r="Y328" s="5" t="s">
        <v>185</v>
      </c>
      <c r="Z328" s="5" t="s">
        <v>185</v>
      </c>
      <c r="AA328" s="12">
        <f t="shared" si="162"/>
        <v>0</v>
      </c>
      <c r="AB328" s="5">
        <f t="shared" si="176"/>
        <v>0</v>
      </c>
      <c r="AC328" s="6">
        <f t="shared" si="176"/>
        <v>0</v>
      </c>
      <c r="AD328" s="7">
        <f t="shared" si="176"/>
        <v>0</v>
      </c>
      <c r="AE328" s="6">
        <f t="shared" si="164"/>
        <v>0</v>
      </c>
      <c r="AF328" s="5"/>
      <c r="AG328" s="6"/>
      <c r="AH328" s="7"/>
      <c r="AI328" s="6"/>
      <c r="AJ328" s="6"/>
      <c r="AL328" s="13"/>
      <c r="AM328" s="13"/>
      <c r="AW328" s="46"/>
    </row>
    <row r="329" spans="1:49" ht="19.899999999999999" customHeight="1" x14ac:dyDescent="0.25">
      <c r="A329" s="66"/>
      <c r="B329" s="64" t="s">
        <v>34</v>
      </c>
      <c r="C329" s="5">
        <v>164348.89000000001</v>
      </c>
      <c r="D329" s="5"/>
      <c r="E329" s="5">
        <v>0</v>
      </c>
      <c r="F329" s="5">
        <v>0</v>
      </c>
      <c r="G329" s="6">
        <f>H329+I329+J329</f>
        <v>0</v>
      </c>
      <c r="H329" s="5"/>
      <c r="I329" s="5"/>
      <c r="J329" s="5"/>
      <c r="K329" s="6"/>
      <c r="L329" s="5"/>
      <c r="M329" s="5"/>
      <c r="N329" s="5"/>
      <c r="O329" s="6">
        <f t="shared" si="161"/>
        <v>0</v>
      </c>
      <c r="P329" s="5">
        <v>0</v>
      </c>
      <c r="Q329" s="5">
        <v>0</v>
      </c>
      <c r="R329" s="5">
        <v>0</v>
      </c>
      <c r="S329" s="6">
        <v>0</v>
      </c>
      <c r="T329" s="5"/>
      <c r="U329" s="5"/>
      <c r="V329" s="5"/>
      <c r="W329" s="6">
        <v>0</v>
      </c>
      <c r="X329" s="5"/>
      <c r="Y329" s="5"/>
      <c r="Z329" s="5"/>
      <c r="AA329" s="12">
        <f t="shared" si="162"/>
        <v>0</v>
      </c>
      <c r="AB329" s="5">
        <f t="shared" si="176"/>
        <v>0</v>
      </c>
      <c r="AC329" s="6">
        <f t="shared" si="176"/>
        <v>0</v>
      </c>
      <c r="AD329" s="7">
        <f t="shared" si="176"/>
        <v>0</v>
      </c>
      <c r="AE329" s="6">
        <f t="shared" si="164"/>
        <v>0</v>
      </c>
      <c r="AF329" s="5"/>
      <c r="AG329" s="6"/>
      <c r="AH329" s="7"/>
      <c r="AI329" s="6"/>
      <c r="AJ329" s="6"/>
      <c r="AL329" s="13"/>
      <c r="AM329" s="13"/>
      <c r="AW329" s="46"/>
    </row>
    <row r="330" spans="1:49" ht="19.899999999999999" customHeight="1" x14ac:dyDescent="0.25">
      <c r="A330" s="66"/>
      <c r="B330" s="64" t="s">
        <v>35</v>
      </c>
      <c r="C330" s="5">
        <v>175341.81362999999</v>
      </c>
      <c r="D330" s="5">
        <f>C330</f>
        <v>175341.81362999999</v>
      </c>
      <c r="E330" s="5">
        <v>11.97565</v>
      </c>
      <c r="F330" s="5">
        <v>11.97565</v>
      </c>
      <c r="G330" s="6">
        <f t="shared" ref="G330" si="211">H330+I330+J330</f>
        <v>0</v>
      </c>
      <c r="H330" s="5"/>
      <c r="I330" s="5"/>
      <c r="J330" s="5"/>
      <c r="K330" s="6"/>
      <c r="L330" s="5"/>
      <c r="M330" s="5"/>
      <c r="N330" s="5"/>
      <c r="O330" s="6">
        <f t="shared" si="161"/>
        <v>684.43081999999924</v>
      </c>
      <c r="P330" s="5">
        <v>0</v>
      </c>
      <c r="Q330" s="5">
        <v>684.43081999999924</v>
      </c>
      <c r="R330" s="5">
        <v>0</v>
      </c>
      <c r="S330" s="6">
        <f>SUM(T330:V330)</f>
        <v>683.26698000000033</v>
      </c>
      <c r="T330" s="5">
        <f>SUM(T326)-SUM(T327:T329)</f>
        <v>0</v>
      </c>
      <c r="U330" s="5">
        <f>SUM(U326)-SUM(U327:U329)</f>
        <v>683.26698000000033</v>
      </c>
      <c r="V330" s="5">
        <f>SUM(V326)-SUM(V327:V329)</f>
        <v>0</v>
      </c>
      <c r="W330" s="6">
        <f>SUM(X330:Z330)</f>
        <v>683.26698000000033</v>
      </c>
      <c r="X330" s="5">
        <f>SUM(X326)-SUM(X327:X329)</f>
        <v>0</v>
      </c>
      <c r="Y330" s="5">
        <f>SUM(Y326)-SUM(Y327:Y329)</f>
        <v>683.26698000000033</v>
      </c>
      <c r="Z330" s="5">
        <f>SUM(Z326)-SUM(Z327:Z329)</f>
        <v>0</v>
      </c>
      <c r="AA330" s="12">
        <f t="shared" si="162"/>
        <v>0</v>
      </c>
      <c r="AB330" s="5">
        <f t="shared" si="176"/>
        <v>0</v>
      </c>
      <c r="AC330" s="6">
        <f t="shared" si="176"/>
        <v>0</v>
      </c>
      <c r="AD330" s="7">
        <f t="shared" si="176"/>
        <v>0</v>
      </c>
      <c r="AE330" s="6">
        <f t="shared" si="164"/>
        <v>0</v>
      </c>
      <c r="AF330" s="5"/>
      <c r="AG330" s="6"/>
      <c r="AH330" s="7"/>
      <c r="AI330" s="6"/>
      <c r="AJ330" s="6"/>
      <c r="AL330" s="13"/>
      <c r="AM330" s="13"/>
      <c r="AW330" s="46"/>
    </row>
    <row r="331" spans="1:49" ht="77.25" customHeight="1" x14ac:dyDescent="0.25">
      <c r="A331" s="66"/>
      <c r="B331" s="79" t="s">
        <v>75</v>
      </c>
      <c r="C331" s="60">
        <f>SUM(SUM(C332,C337,C342,C347,C352,C357,C362,C367,C372,C377),SUM(C382,C387,C392))</f>
        <v>175154.26851999998</v>
      </c>
      <c r="D331" s="60">
        <f t="shared" ref="D331:AI331" si="212">SUM(SUM(D332,D337,D342,D347,D352,D357,D362,D367,D372,D377),SUM(D382,D387,D392))</f>
        <v>7598.4244999999992</v>
      </c>
      <c r="E331" s="60">
        <f t="shared" si="212"/>
        <v>11790.61297</v>
      </c>
      <c r="F331" s="60">
        <f t="shared" si="212"/>
        <v>11790.61297</v>
      </c>
      <c r="G331" s="60">
        <f t="shared" si="212"/>
        <v>0</v>
      </c>
      <c r="H331" s="60">
        <f t="shared" si="212"/>
        <v>0</v>
      </c>
      <c r="I331" s="60">
        <f t="shared" si="212"/>
        <v>0</v>
      </c>
      <c r="J331" s="60">
        <f t="shared" si="212"/>
        <v>0</v>
      </c>
      <c r="K331" s="60">
        <f t="shared" si="212"/>
        <v>0</v>
      </c>
      <c r="L331" s="60">
        <f t="shared" si="212"/>
        <v>0</v>
      </c>
      <c r="M331" s="60">
        <f t="shared" si="212"/>
        <v>0</v>
      </c>
      <c r="N331" s="60">
        <f t="shared" si="212"/>
        <v>0</v>
      </c>
      <c r="O331" s="60">
        <f t="shared" si="212"/>
        <v>5270.5999999999976</v>
      </c>
      <c r="P331" s="60">
        <f t="shared" si="212"/>
        <v>0</v>
      </c>
      <c r="Q331" s="60">
        <f t="shared" si="212"/>
        <v>5270.5999999999976</v>
      </c>
      <c r="R331" s="60">
        <f t="shared" si="212"/>
        <v>0</v>
      </c>
      <c r="S331" s="60">
        <f t="shared" si="212"/>
        <v>3324.1750700000002</v>
      </c>
      <c r="T331" s="60">
        <f t="shared" si="212"/>
        <v>0</v>
      </c>
      <c r="U331" s="60">
        <f t="shared" si="212"/>
        <v>3324.1750700000002</v>
      </c>
      <c r="V331" s="60">
        <f t="shared" si="212"/>
        <v>0</v>
      </c>
      <c r="W331" s="60">
        <f t="shared" si="212"/>
        <v>3286.41977</v>
      </c>
      <c r="X331" s="60">
        <f t="shared" si="212"/>
        <v>0</v>
      </c>
      <c r="Y331" s="60">
        <f t="shared" si="212"/>
        <v>3286.41977</v>
      </c>
      <c r="Z331" s="60">
        <f t="shared" si="212"/>
        <v>0</v>
      </c>
      <c r="AA331" s="60">
        <f t="shared" si="212"/>
        <v>0</v>
      </c>
      <c r="AB331" s="60">
        <f t="shared" si="212"/>
        <v>0</v>
      </c>
      <c r="AC331" s="60">
        <f t="shared" si="212"/>
        <v>0</v>
      </c>
      <c r="AD331" s="60">
        <f t="shared" si="212"/>
        <v>0</v>
      </c>
      <c r="AE331" s="60">
        <f t="shared" si="212"/>
        <v>37.755299999999998</v>
      </c>
      <c r="AF331" s="60">
        <f t="shared" si="212"/>
        <v>0</v>
      </c>
      <c r="AG331" s="60">
        <f t="shared" si="212"/>
        <v>37.755299999999998</v>
      </c>
      <c r="AH331" s="60">
        <f t="shared" si="212"/>
        <v>0</v>
      </c>
      <c r="AI331" s="60">
        <f t="shared" si="212"/>
        <v>0</v>
      </c>
      <c r="AJ331" s="60"/>
      <c r="AL331" s="13"/>
      <c r="AM331" s="13"/>
      <c r="AW331" s="46"/>
    </row>
    <row r="332" spans="1:49" ht="72.75" customHeight="1" x14ac:dyDescent="0.25">
      <c r="A332" s="40">
        <v>60</v>
      </c>
      <c r="B332" s="77" t="s">
        <v>284</v>
      </c>
      <c r="C332" s="62">
        <v>9520.5516400000015</v>
      </c>
      <c r="D332" s="62">
        <f>SUM(D333:D336)</f>
        <v>576.54602</v>
      </c>
      <c r="E332" s="62">
        <v>336.91046</v>
      </c>
      <c r="F332" s="62">
        <v>336.91046</v>
      </c>
      <c r="G332" s="75">
        <f>H332+I332+J332</f>
        <v>0</v>
      </c>
      <c r="H332" s="62"/>
      <c r="I332" s="62"/>
      <c r="J332" s="62"/>
      <c r="K332" s="75">
        <f>L332+M332+N332</f>
        <v>0</v>
      </c>
      <c r="L332" s="43"/>
      <c r="M332" s="43"/>
      <c r="N332" s="43"/>
      <c r="O332" s="63">
        <f>P332+Q332+R332</f>
        <v>325.70000000000073</v>
      </c>
      <c r="P332" s="43">
        <v>0</v>
      </c>
      <c r="Q332" s="43">
        <v>325.70000000000073</v>
      </c>
      <c r="R332" s="43">
        <v>0</v>
      </c>
      <c r="S332" s="6">
        <f>SUM(T332,U332,V332)</f>
        <v>245.92812000000001</v>
      </c>
      <c r="T332" s="5" t="s">
        <v>185</v>
      </c>
      <c r="U332" s="5">
        <v>245.92812000000001</v>
      </c>
      <c r="V332" s="5" t="s">
        <v>185</v>
      </c>
      <c r="W332" s="63">
        <f>SUM(X332,Y332,Z332)</f>
        <v>245.92812000000001</v>
      </c>
      <c r="X332" s="43" t="s">
        <v>185</v>
      </c>
      <c r="Y332" s="43">
        <v>245.92812000000001</v>
      </c>
      <c r="Z332" s="43" t="s">
        <v>185</v>
      </c>
      <c r="AA332" s="12">
        <f t="shared" ref="AA332:AA360" si="213">SUM(AB332:AD332)</f>
        <v>0</v>
      </c>
      <c r="AB332" s="5">
        <f t="shared" ref="AB332:AD348" si="214">SUM(X332,H332)-SUM(L332)-SUM(T332,-AF332)</f>
        <v>0</v>
      </c>
      <c r="AC332" s="6">
        <f t="shared" si="214"/>
        <v>0</v>
      </c>
      <c r="AD332" s="7">
        <f t="shared" si="214"/>
        <v>0</v>
      </c>
      <c r="AE332" s="63">
        <f>AF332+AG332+AH332</f>
        <v>0</v>
      </c>
      <c r="AF332" s="80"/>
      <c r="AG332" s="81"/>
      <c r="AH332" s="82"/>
      <c r="AI332" s="81"/>
      <c r="AJ332" s="81"/>
      <c r="AL332" s="13"/>
      <c r="AM332" s="13"/>
      <c r="AW332" s="46"/>
    </row>
    <row r="333" spans="1:49" ht="19.899999999999999" customHeight="1" x14ac:dyDescent="0.25">
      <c r="A333" s="40"/>
      <c r="B333" s="64" t="s">
        <v>32</v>
      </c>
      <c r="C333" s="5">
        <v>555.23608000000002</v>
      </c>
      <c r="D333" s="5">
        <f>C333</f>
        <v>555.23608000000002</v>
      </c>
      <c r="E333" s="5">
        <v>324.45776999999998</v>
      </c>
      <c r="F333" s="5">
        <v>324.45776999999998</v>
      </c>
      <c r="G333" s="6">
        <f>H333+I333+J333</f>
        <v>0</v>
      </c>
      <c r="H333" s="5"/>
      <c r="I333" s="5"/>
      <c r="J333" s="5"/>
      <c r="K333" s="6"/>
      <c r="L333" s="5"/>
      <c r="M333" s="5"/>
      <c r="N333" s="5"/>
      <c r="O333" s="6">
        <f t="shared" ref="O333:O396" si="215">P333+Q333+R333</f>
        <v>230.77831000000003</v>
      </c>
      <c r="P333" s="5">
        <v>0</v>
      </c>
      <c r="Q333" s="5">
        <v>230.77831000000003</v>
      </c>
      <c r="R333" s="5">
        <v>0</v>
      </c>
      <c r="S333" s="6">
        <v>230.77831</v>
      </c>
      <c r="T333" s="5" t="s">
        <v>185</v>
      </c>
      <c r="U333" s="5">
        <v>230.77831</v>
      </c>
      <c r="V333" s="5" t="s">
        <v>185</v>
      </c>
      <c r="W333" s="6">
        <v>230.77831</v>
      </c>
      <c r="X333" s="5" t="s">
        <v>185</v>
      </c>
      <c r="Y333" s="5">
        <v>230.77831</v>
      </c>
      <c r="Z333" s="5" t="s">
        <v>185</v>
      </c>
      <c r="AA333" s="12">
        <f t="shared" si="213"/>
        <v>0</v>
      </c>
      <c r="AB333" s="5">
        <f t="shared" si="214"/>
        <v>0</v>
      </c>
      <c r="AC333" s="6">
        <f t="shared" si="214"/>
        <v>0</v>
      </c>
      <c r="AD333" s="7">
        <f t="shared" si="214"/>
        <v>0</v>
      </c>
      <c r="AE333" s="6">
        <f>AF333+AG333+AH333</f>
        <v>0</v>
      </c>
      <c r="AF333" s="70"/>
      <c r="AG333" s="60"/>
      <c r="AH333" s="71"/>
      <c r="AI333" s="60"/>
      <c r="AJ333" s="60"/>
      <c r="AL333" s="13"/>
      <c r="AM333" s="13"/>
      <c r="AW333" s="46"/>
    </row>
    <row r="334" spans="1:49" ht="19.899999999999999" customHeight="1" x14ac:dyDescent="0.25">
      <c r="A334" s="40"/>
      <c r="B334" s="64" t="s">
        <v>33</v>
      </c>
      <c r="C334" s="5">
        <v>7309.7550000000001</v>
      </c>
      <c r="D334" s="5"/>
      <c r="E334" s="5">
        <v>0</v>
      </c>
      <c r="F334" s="5">
        <v>0</v>
      </c>
      <c r="G334" s="6">
        <f t="shared" ref="G334" si="216">H334+I334+J334</f>
        <v>0</v>
      </c>
      <c r="H334" s="5"/>
      <c r="I334" s="5"/>
      <c r="J334" s="5"/>
      <c r="K334" s="6"/>
      <c r="L334" s="5"/>
      <c r="M334" s="5"/>
      <c r="N334" s="5"/>
      <c r="O334" s="6">
        <f t="shared" si="215"/>
        <v>50</v>
      </c>
      <c r="P334" s="5">
        <v>0</v>
      </c>
      <c r="Q334" s="5">
        <v>50</v>
      </c>
      <c r="R334" s="5">
        <v>0</v>
      </c>
      <c r="S334" s="6">
        <v>0</v>
      </c>
      <c r="T334" s="5" t="s">
        <v>185</v>
      </c>
      <c r="U334" s="5" t="s">
        <v>185</v>
      </c>
      <c r="V334" s="5" t="s">
        <v>185</v>
      </c>
      <c r="W334" s="6">
        <v>0</v>
      </c>
      <c r="X334" s="5" t="s">
        <v>185</v>
      </c>
      <c r="Y334" s="5" t="s">
        <v>185</v>
      </c>
      <c r="Z334" s="5" t="s">
        <v>185</v>
      </c>
      <c r="AA334" s="12">
        <f t="shared" si="213"/>
        <v>0</v>
      </c>
      <c r="AB334" s="5">
        <f t="shared" si="214"/>
        <v>0</v>
      </c>
      <c r="AC334" s="6">
        <f t="shared" si="214"/>
        <v>0</v>
      </c>
      <c r="AD334" s="7">
        <f t="shared" si="214"/>
        <v>0</v>
      </c>
      <c r="AE334" s="6">
        <f>AF334+AG334+AH334</f>
        <v>0</v>
      </c>
      <c r="AF334" s="70"/>
      <c r="AG334" s="60"/>
      <c r="AH334" s="71"/>
      <c r="AI334" s="60"/>
      <c r="AJ334" s="60"/>
      <c r="AL334" s="13"/>
      <c r="AM334" s="13"/>
      <c r="AW334" s="46"/>
    </row>
    <row r="335" spans="1:49" ht="19.899999999999999" customHeight="1" x14ac:dyDescent="0.25">
      <c r="A335" s="40"/>
      <c r="B335" s="64" t="s">
        <v>34</v>
      </c>
      <c r="C335" s="5">
        <v>1250</v>
      </c>
      <c r="D335" s="5"/>
      <c r="E335" s="5">
        <v>0</v>
      </c>
      <c r="F335" s="5">
        <v>0</v>
      </c>
      <c r="G335" s="6">
        <f>H335+I335+J335</f>
        <v>0</v>
      </c>
      <c r="H335" s="5"/>
      <c r="I335" s="5"/>
      <c r="J335" s="5"/>
      <c r="K335" s="6"/>
      <c r="L335" s="5"/>
      <c r="M335" s="5"/>
      <c r="N335" s="5"/>
      <c r="O335" s="6">
        <f t="shared" si="215"/>
        <v>0</v>
      </c>
      <c r="P335" s="5">
        <v>0</v>
      </c>
      <c r="Q335" s="5">
        <v>0</v>
      </c>
      <c r="R335" s="5">
        <v>0</v>
      </c>
      <c r="S335" s="6">
        <v>0</v>
      </c>
      <c r="T335" s="5"/>
      <c r="U335" s="5"/>
      <c r="V335" s="5"/>
      <c r="W335" s="6">
        <v>0</v>
      </c>
      <c r="X335" s="5"/>
      <c r="Y335" s="5"/>
      <c r="Z335" s="5"/>
      <c r="AA335" s="12">
        <f t="shared" si="213"/>
        <v>0</v>
      </c>
      <c r="AB335" s="5">
        <f t="shared" si="214"/>
        <v>0</v>
      </c>
      <c r="AC335" s="6">
        <f t="shared" si="214"/>
        <v>0</v>
      </c>
      <c r="AD335" s="7">
        <f t="shared" si="214"/>
        <v>0</v>
      </c>
      <c r="AE335" s="6">
        <f>AF335+AG335+AH335</f>
        <v>0</v>
      </c>
      <c r="AF335" s="70"/>
      <c r="AG335" s="60"/>
      <c r="AH335" s="71"/>
      <c r="AI335" s="60"/>
      <c r="AJ335" s="60"/>
      <c r="AL335" s="13"/>
      <c r="AM335" s="13"/>
      <c r="AW335" s="46">
        <f t="shared" ref="AW335:AW386" si="217">P335-T335</f>
        <v>0</v>
      </c>
    </row>
    <row r="336" spans="1:49" ht="19.899999999999999" customHeight="1" x14ac:dyDescent="0.25">
      <c r="A336" s="40"/>
      <c r="B336" s="64" t="s">
        <v>35</v>
      </c>
      <c r="C336" s="5">
        <v>405.56056000000001</v>
      </c>
      <c r="D336" s="5">
        <v>21.309940000000001</v>
      </c>
      <c r="E336" s="5">
        <v>12.452680000000001</v>
      </c>
      <c r="F336" s="5">
        <v>12.452680000000001</v>
      </c>
      <c r="G336" s="6">
        <f t="shared" ref="G336:G357" si="218">H336+I336+J336</f>
        <v>0</v>
      </c>
      <c r="H336" s="5"/>
      <c r="I336" s="5"/>
      <c r="J336" s="5"/>
      <c r="K336" s="6"/>
      <c r="L336" s="5"/>
      <c r="M336" s="5"/>
      <c r="N336" s="5"/>
      <c r="O336" s="6">
        <f t="shared" si="215"/>
        <v>44.921690000000659</v>
      </c>
      <c r="P336" s="5">
        <v>0</v>
      </c>
      <c r="Q336" s="5">
        <v>44.921690000000659</v>
      </c>
      <c r="R336" s="5">
        <v>0</v>
      </c>
      <c r="S336" s="6">
        <f>SUM(T336:V336)</f>
        <v>15.149810000000002</v>
      </c>
      <c r="T336" s="5">
        <f>SUM(T332)-SUM(T333:T335)</f>
        <v>0</v>
      </c>
      <c r="U336" s="5">
        <f>SUM(U332)-SUM(U333:U335)</f>
        <v>15.149810000000002</v>
      </c>
      <c r="V336" s="5">
        <f>SUM(V332)-SUM(V333:V335)</f>
        <v>0</v>
      </c>
      <c r="W336" s="6">
        <f>SUM(X336:Z336)</f>
        <v>15.149810000000002</v>
      </c>
      <c r="X336" s="5">
        <f>SUM(X332)-SUM(X333:X335)</f>
        <v>0</v>
      </c>
      <c r="Y336" s="5">
        <f>SUM(Y332)-SUM(Y333:Y335)</f>
        <v>15.149810000000002</v>
      </c>
      <c r="Z336" s="5">
        <f>SUM(Z332)-SUM(Z333:Z335)</f>
        <v>0</v>
      </c>
      <c r="AA336" s="12">
        <f t="shared" si="213"/>
        <v>0</v>
      </c>
      <c r="AB336" s="5">
        <f t="shared" si="214"/>
        <v>0</v>
      </c>
      <c r="AC336" s="6">
        <f t="shared" si="214"/>
        <v>0</v>
      </c>
      <c r="AD336" s="7">
        <f t="shared" si="214"/>
        <v>0</v>
      </c>
      <c r="AE336" s="6">
        <f>AF336+AG336+AH336</f>
        <v>0</v>
      </c>
      <c r="AF336" s="70"/>
      <c r="AG336" s="60"/>
      <c r="AH336" s="71"/>
      <c r="AI336" s="60"/>
      <c r="AJ336" s="60"/>
      <c r="AL336" s="13"/>
      <c r="AM336" s="13"/>
      <c r="AW336" s="46">
        <f t="shared" si="217"/>
        <v>0</v>
      </c>
    </row>
    <row r="337" spans="1:49" ht="57" customHeight="1" x14ac:dyDescent="0.25">
      <c r="A337" s="40">
        <v>61</v>
      </c>
      <c r="B337" s="77" t="s">
        <v>76</v>
      </c>
      <c r="C337" s="62">
        <v>10110.287350000001</v>
      </c>
      <c r="D337" s="62">
        <f>SUM(D338:D341)</f>
        <v>576.54602</v>
      </c>
      <c r="E337" s="62">
        <v>336.91046</v>
      </c>
      <c r="F337" s="62">
        <v>336.91046</v>
      </c>
      <c r="G337" s="75">
        <f t="shared" si="218"/>
        <v>0</v>
      </c>
      <c r="H337" s="62"/>
      <c r="I337" s="62"/>
      <c r="J337" s="62"/>
      <c r="K337" s="75">
        <f>L337+M337+N337</f>
        <v>0</v>
      </c>
      <c r="L337" s="43"/>
      <c r="M337" s="43"/>
      <c r="N337" s="43"/>
      <c r="O337" s="63">
        <f t="shared" si="215"/>
        <v>325.70000000000073</v>
      </c>
      <c r="P337" s="43">
        <v>0</v>
      </c>
      <c r="Q337" s="43">
        <v>325.70000000000073</v>
      </c>
      <c r="R337" s="43">
        <v>0</v>
      </c>
      <c r="S337" s="6">
        <f>SUM(T337,U337,V337)</f>
        <v>245.92812000000001</v>
      </c>
      <c r="T337" s="5" t="s">
        <v>185</v>
      </c>
      <c r="U337" s="5">
        <v>245.92812000000001</v>
      </c>
      <c r="V337" s="5" t="s">
        <v>185</v>
      </c>
      <c r="W337" s="63">
        <f>SUM(X337,Y337,Z337)</f>
        <v>239.63557</v>
      </c>
      <c r="X337" s="43" t="s">
        <v>185</v>
      </c>
      <c r="Y337" s="43">
        <v>239.63557</v>
      </c>
      <c r="Z337" s="43" t="s">
        <v>185</v>
      </c>
      <c r="AA337" s="12">
        <f t="shared" si="213"/>
        <v>0</v>
      </c>
      <c r="AB337" s="5">
        <f t="shared" si="214"/>
        <v>0</v>
      </c>
      <c r="AC337" s="6">
        <f t="shared" si="214"/>
        <v>0</v>
      </c>
      <c r="AD337" s="7">
        <f t="shared" si="214"/>
        <v>0</v>
      </c>
      <c r="AE337" s="63">
        <f t="shared" ref="AE337:AE396" si="219">AF337+AG337+AH337</f>
        <v>6.2925500000000003</v>
      </c>
      <c r="AF337" s="80"/>
      <c r="AG337" s="63">
        <f>SUM(AG338:AG341)</f>
        <v>6.2925500000000003</v>
      </c>
      <c r="AH337" s="82"/>
      <c r="AI337" s="81"/>
      <c r="AJ337" s="81"/>
      <c r="AL337" s="13"/>
      <c r="AM337" s="13"/>
      <c r="AW337" s="46"/>
    </row>
    <row r="338" spans="1:49" ht="19.899999999999999" customHeight="1" x14ac:dyDescent="0.25">
      <c r="A338" s="40"/>
      <c r="B338" s="64" t="s">
        <v>32</v>
      </c>
      <c r="C338" s="5">
        <v>555.23608000000002</v>
      </c>
      <c r="D338" s="5">
        <f>C338</f>
        <v>555.23608000000002</v>
      </c>
      <c r="E338" s="5">
        <v>324.45776999999998</v>
      </c>
      <c r="F338" s="5">
        <v>324.45776999999998</v>
      </c>
      <c r="G338" s="6">
        <f>H338+I338+J338</f>
        <v>0</v>
      </c>
      <c r="H338" s="5"/>
      <c r="I338" s="5"/>
      <c r="J338" s="5"/>
      <c r="K338" s="6"/>
      <c r="L338" s="5"/>
      <c r="M338" s="5"/>
      <c r="N338" s="5"/>
      <c r="O338" s="6">
        <f t="shared" si="215"/>
        <v>230.77831000000003</v>
      </c>
      <c r="P338" s="5">
        <v>0</v>
      </c>
      <c r="Q338" s="5">
        <v>230.77831000000003</v>
      </c>
      <c r="R338" s="5">
        <v>0</v>
      </c>
      <c r="S338" s="6">
        <v>230.77831</v>
      </c>
      <c r="T338" s="5" t="s">
        <v>185</v>
      </c>
      <c r="U338" s="5">
        <v>230.77831</v>
      </c>
      <c r="V338" s="5" t="s">
        <v>185</v>
      </c>
      <c r="W338" s="6">
        <v>230.77831</v>
      </c>
      <c r="X338" s="5" t="s">
        <v>185</v>
      </c>
      <c r="Y338" s="5">
        <v>230.77831</v>
      </c>
      <c r="Z338" s="5" t="s">
        <v>185</v>
      </c>
      <c r="AA338" s="12">
        <f t="shared" si="213"/>
        <v>0</v>
      </c>
      <c r="AB338" s="5">
        <f t="shared" si="214"/>
        <v>0</v>
      </c>
      <c r="AC338" s="6">
        <f t="shared" si="214"/>
        <v>0</v>
      </c>
      <c r="AD338" s="7">
        <f t="shared" si="214"/>
        <v>0</v>
      </c>
      <c r="AE338" s="6">
        <f t="shared" si="219"/>
        <v>0</v>
      </c>
      <c r="AF338" s="70"/>
      <c r="AG338" s="60"/>
      <c r="AH338" s="71"/>
      <c r="AI338" s="60"/>
      <c r="AJ338" s="60"/>
      <c r="AL338" s="13"/>
      <c r="AM338" s="13"/>
      <c r="AW338" s="46"/>
    </row>
    <row r="339" spans="1:49" ht="19.899999999999999" customHeight="1" x14ac:dyDescent="0.25">
      <c r="A339" s="40"/>
      <c r="B339" s="64" t="s">
        <v>33</v>
      </c>
      <c r="C339" s="5">
        <v>7883.9449999999997</v>
      </c>
      <c r="D339" s="5"/>
      <c r="E339" s="5">
        <v>0</v>
      </c>
      <c r="F339" s="5">
        <v>0</v>
      </c>
      <c r="G339" s="6">
        <f t="shared" ref="G339" si="220">H339+I339+J339</f>
        <v>0</v>
      </c>
      <c r="H339" s="5"/>
      <c r="I339" s="5"/>
      <c r="J339" s="5"/>
      <c r="K339" s="6"/>
      <c r="L339" s="5"/>
      <c r="M339" s="5"/>
      <c r="N339" s="5"/>
      <c r="O339" s="6">
        <f t="shared" si="215"/>
        <v>64.599999999999994</v>
      </c>
      <c r="P339" s="5">
        <v>0</v>
      </c>
      <c r="Q339" s="5">
        <v>64.599999999999994</v>
      </c>
      <c r="R339" s="5">
        <v>0</v>
      </c>
      <c r="S339" s="6">
        <v>0</v>
      </c>
      <c r="T339" s="5" t="s">
        <v>185</v>
      </c>
      <c r="U339" s="5" t="s">
        <v>185</v>
      </c>
      <c r="V339" s="5" t="s">
        <v>185</v>
      </c>
      <c r="W339" s="6">
        <v>0</v>
      </c>
      <c r="X339" s="5" t="s">
        <v>185</v>
      </c>
      <c r="Y339" s="5" t="s">
        <v>185</v>
      </c>
      <c r="Z339" s="5" t="s">
        <v>185</v>
      </c>
      <c r="AA339" s="12">
        <f t="shared" si="213"/>
        <v>0</v>
      </c>
      <c r="AB339" s="5">
        <f t="shared" si="214"/>
        <v>0</v>
      </c>
      <c r="AC339" s="6">
        <f t="shared" si="214"/>
        <v>0</v>
      </c>
      <c r="AD339" s="7">
        <f t="shared" si="214"/>
        <v>0</v>
      </c>
      <c r="AE339" s="6">
        <f t="shared" si="219"/>
        <v>0</v>
      </c>
      <c r="AF339" s="70"/>
      <c r="AG339" s="60"/>
      <c r="AH339" s="71"/>
      <c r="AI339" s="60"/>
      <c r="AJ339" s="60"/>
      <c r="AL339" s="13"/>
      <c r="AM339" s="13"/>
      <c r="AW339" s="46"/>
    </row>
    <row r="340" spans="1:49" ht="19.899999999999999" customHeight="1" x14ac:dyDescent="0.25">
      <c r="A340" s="40"/>
      <c r="B340" s="64" t="s">
        <v>34</v>
      </c>
      <c r="C340" s="5">
        <v>1250</v>
      </c>
      <c r="D340" s="5"/>
      <c r="E340" s="5">
        <v>0</v>
      </c>
      <c r="F340" s="5">
        <v>0</v>
      </c>
      <c r="G340" s="6">
        <f>H340+I340+J340</f>
        <v>0</v>
      </c>
      <c r="H340" s="5"/>
      <c r="I340" s="5"/>
      <c r="J340" s="5"/>
      <c r="K340" s="6"/>
      <c r="L340" s="5"/>
      <c r="M340" s="5"/>
      <c r="N340" s="5"/>
      <c r="O340" s="6">
        <f t="shared" si="215"/>
        <v>0</v>
      </c>
      <c r="P340" s="5">
        <v>0</v>
      </c>
      <c r="Q340" s="5">
        <v>0</v>
      </c>
      <c r="R340" s="5">
        <v>0</v>
      </c>
      <c r="S340" s="6">
        <v>0</v>
      </c>
      <c r="T340" s="5"/>
      <c r="U340" s="5"/>
      <c r="V340" s="5"/>
      <c r="W340" s="6">
        <v>0</v>
      </c>
      <c r="X340" s="5"/>
      <c r="Y340" s="5"/>
      <c r="Z340" s="5"/>
      <c r="AA340" s="12">
        <f t="shared" si="213"/>
        <v>0</v>
      </c>
      <c r="AB340" s="5">
        <f t="shared" si="214"/>
        <v>0</v>
      </c>
      <c r="AC340" s="6">
        <f t="shared" si="214"/>
        <v>0</v>
      </c>
      <c r="AD340" s="7">
        <f t="shared" si="214"/>
        <v>0</v>
      </c>
      <c r="AE340" s="6">
        <f t="shared" si="219"/>
        <v>0</v>
      </c>
      <c r="AF340" s="70"/>
      <c r="AG340" s="60"/>
      <c r="AH340" s="71"/>
      <c r="AI340" s="60"/>
      <c r="AJ340" s="60"/>
      <c r="AL340" s="13"/>
      <c r="AM340" s="13"/>
      <c r="AW340" s="46"/>
    </row>
    <row r="341" spans="1:49" ht="19.899999999999999" customHeight="1" x14ac:dyDescent="0.25">
      <c r="A341" s="40"/>
      <c r="B341" s="64" t="s">
        <v>35</v>
      </c>
      <c r="C341" s="5">
        <v>421.10626999999999</v>
      </c>
      <c r="D341" s="5">
        <v>21.309940000000001</v>
      </c>
      <c r="E341" s="5">
        <v>12.452680000000001</v>
      </c>
      <c r="F341" s="5">
        <v>12.452680000000001</v>
      </c>
      <c r="G341" s="6">
        <f t="shared" ref="G341" si="221">H341+I341+J341</f>
        <v>0</v>
      </c>
      <c r="H341" s="5"/>
      <c r="I341" s="5"/>
      <c r="J341" s="5"/>
      <c r="K341" s="6"/>
      <c r="L341" s="5"/>
      <c r="M341" s="5"/>
      <c r="N341" s="5"/>
      <c r="O341" s="6">
        <f t="shared" si="215"/>
        <v>30.321690000000658</v>
      </c>
      <c r="P341" s="5">
        <v>0</v>
      </c>
      <c r="Q341" s="5">
        <v>30.321690000000658</v>
      </c>
      <c r="R341" s="5">
        <v>0</v>
      </c>
      <c r="S341" s="6">
        <f>SUM(T341:V341)</f>
        <v>15.149810000000002</v>
      </c>
      <c r="T341" s="5">
        <f>SUM(T337)-SUM(T338:T340)</f>
        <v>0</v>
      </c>
      <c r="U341" s="5">
        <f>SUM(U337)-SUM(U338:U340)</f>
        <v>15.149810000000002</v>
      </c>
      <c r="V341" s="5">
        <f>SUM(V337)-SUM(V338:V340)</f>
        <v>0</v>
      </c>
      <c r="W341" s="6">
        <f>SUM(X341:Z341)</f>
        <v>8.8572599999999966</v>
      </c>
      <c r="X341" s="5">
        <f>SUM(X337)-SUM(X338:X340)</f>
        <v>0</v>
      </c>
      <c r="Y341" s="5">
        <f>SUM(Y337)-SUM(Y338:Y340)</f>
        <v>8.8572599999999966</v>
      </c>
      <c r="Z341" s="5">
        <f>SUM(Z337)-SUM(Z338:Z340)</f>
        <v>0</v>
      </c>
      <c r="AA341" s="12">
        <f t="shared" si="213"/>
        <v>0</v>
      </c>
      <c r="AB341" s="5">
        <f t="shared" si="214"/>
        <v>0</v>
      </c>
      <c r="AC341" s="6">
        <f t="shared" si="214"/>
        <v>0</v>
      </c>
      <c r="AD341" s="7">
        <f t="shared" si="214"/>
        <v>0</v>
      </c>
      <c r="AE341" s="6">
        <f t="shared" si="219"/>
        <v>6.2925500000000003</v>
      </c>
      <c r="AF341" s="70"/>
      <c r="AG341" s="6">
        <v>6.2925500000000003</v>
      </c>
      <c r="AH341" s="71"/>
      <c r="AI341" s="60"/>
      <c r="AJ341" s="60"/>
      <c r="AL341" s="13"/>
      <c r="AM341" s="13"/>
      <c r="AW341" s="46"/>
    </row>
    <row r="342" spans="1:49" ht="72.75" customHeight="1" x14ac:dyDescent="0.25">
      <c r="A342" s="40">
        <v>62</v>
      </c>
      <c r="B342" s="77" t="s">
        <v>77</v>
      </c>
      <c r="C342" s="62">
        <v>18331.55572</v>
      </c>
      <c r="D342" s="62">
        <f>SUM(D343:D346)</f>
        <v>653.84942000000001</v>
      </c>
      <c r="E342" s="62">
        <v>370.53852999999998</v>
      </c>
      <c r="F342" s="62">
        <v>370.53852999999998</v>
      </c>
      <c r="G342" s="75">
        <f t="shared" si="218"/>
        <v>0</v>
      </c>
      <c r="H342" s="62"/>
      <c r="I342" s="62"/>
      <c r="J342" s="62"/>
      <c r="K342" s="75">
        <f>L342+M342+N342</f>
        <v>0</v>
      </c>
      <c r="L342" s="43"/>
      <c r="M342" s="43"/>
      <c r="N342" s="43"/>
      <c r="O342" s="63">
        <f t="shared" si="215"/>
        <v>1283.4000000000001</v>
      </c>
      <c r="P342" s="43">
        <v>0</v>
      </c>
      <c r="Q342" s="43">
        <v>1283.4000000000001</v>
      </c>
      <c r="R342" s="43">
        <v>0</v>
      </c>
      <c r="S342" s="6">
        <f>SUM(T342,U342,V342)</f>
        <v>283.31088999999997</v>
      </c>
      <c r="T342" s="5" t="s">
        <v>185</v>
      </c>
      <c r="U342" s="5">
        <v>283.31088999999997</v>
      </c>
      <c r="V342" s="5" t="s">
        <v>185</v>
      </c>
      <c r="W342" s="63">
        <f>SUM(X342,Y342,Z342)</f>
        <v>283.31088999999997</v>
      </c>
      <c r="X342" s="43" t="s">
        <v>185</v>
      </c>
      <c r="Y342" s="43">
        <v>283.31088999999997</v>
      </c>
      <c r="Z342" s="43" t="s">
        <v>185</v>
      </c>
      <c r="AA342" s="12">
        <f t="shared" si="213"/>
        <v>0</v>
      </c>
      <c r="AB342" s="5">
        <f t="shared" si="214"/>
        <v>0</v>
      </c>
      <c r="AC342" s="6">
        <f t="shared" si="214"/>
        <v>0</v>
      </c>
      <c r="AD342" s="7">
        <f t="shared" si="214"/>
        <v>0</v>
      </c>
      <c r="AE342" s="63">
        <f t="shared" si="219"/>
        <v>0</v>
      </c>
      <c r="AF342" s="80"/>
      <c r="AG342" s="81"/>
      <c r="AH342" s="82"/>
      <c r="AI342" s="81"/>
      <c r="AJ342" s="81"/>
      <c r="AL342" s="13"/>
      <c r="AM342" s="13"/>
      <c r="AW342" s="46"/>
    </row>
    <row r="343" spans="1:49" ht="19.899999999999999" customHeight="1" x14ac:dyDescent="0.25">
      <c r="A343" s="40"/>
      <c r="B343" s="64" t="s">
        <v>32</v>
      </c>
      <c r="C343" s="5">
        <v>629.68222000000003</v>
      </c>
      <c r="D343" s="5">
        <f>C343</f>
        <v>629.68222000000003</v>
      </c>
      <c r="E343" s="5">
        <v>356.84289999999999</v>
      </c>
      <c r="F343" s="5">
        <v>356.84289999999999</v>
      </c>
      <c r="G343" s="6">
        <f>H343+I343+J343</f>
        <v>0</v>
      </c>
      <c r="H343" s="5"/>
      <c r="I343" s="5"/>
      <c r="J343" s="5"/>
      <c r="K343" s="6"/>
      <c r="L343" s="5"/>
      <c r="M343" s="5"/>
      <c r="N343" s="5"/>
      <c r="O343" s="6">
        <f t="shared" si="215"/>
        <v>272.83932000000004</v>
      </c>
      <c r="P343" s="5">
        <v>0</v>
      </c>
      <c r="Q343" s="5">
        <v>272.83932000000004</v>
      </c>
      <c r="R343" s="5">
        <v>0</v>
      </c>
      <c r="S343" s="6">
        <v>272.83931999999999</v>
      </c>
      <c r="T343" s="5" t="s">
        <v>185</v>
      </c>
      <c r="U343" s="5">
        <v>272.83931999999999</v>
      </c>
      <c r="V343" s="5" t="s">
        <v>185</v>
      </c>
      <c r="W343" s="6">
        <v>272.83931999999999</v>
      </c>
      <c r="X343" s="5" t="s">
        <v>185</v>
      </c>
      <c r="Y343" s="5">
        <v>272.83931999999999</v>
      </c>
      <c r="Z343" s="5" t="s">
        <v>185</v>
      </c>
      <c r="AA343" s="12">
        <f t="shared" si="213"/>
        <v>0</v>
      </c>
      <c r="AB343" s="5">
        <f t="shared" si="214"/>
        <v>0</v>
      </c>
      <c r="AC343" s="6">
        <f t="shared" si="214"/>
        <v>0</v>
      </c>
      <c r="AD343" s="7">
        <f t="shared" si="214"/>
        <v>0</v>
      </c>
      <c r="AE343" s="6">
        <f t="shared" si="219"/>
        <v>0</v>
      </c>
      <c r="AF343" s="70"/>
      <c r="AG343" s="60"/>
      <c r="AH343" s="71"/>
      <c r="AI343" s="60"/>
      <c r="AJ343" s="60"/>
      <c r="AL343" s="13"/>
      <c r="AM343" s="13"/>
      <c r="AW343" s="46"/>
    </row>
    <row r="344" spans="1:49" ht="19.899999999999999" customHeight="1" x14ac:dyDescent="0.25">
      <c r="A344" s="40"/>
      <c r="B344" s="64" t="s">
        <v>33</v>
      </c>
      <c r="C344" s="5">
        <v>15216.826999999999</v>
      </c>
      <c r="D344" s="5"/>
      <c r="E344" s="5">
        <v>0</v>
      </c>
      <c r="F344" s="5">
        <v>0</v>
      </c>
      <c r="G344" s="6">
        <f t="shared" ref="G344" si="222">H344+I344+J344</f>
        <v>0</v>
      </c>
      <c r="H344" s="5"/>
      <c r="I344" s="5"/>
      <c r="J344" s="5"/>
      <c r="K344" s="6"/>
      <c r="L344" s="5"/>
      <c r="M344" s="5"/>
      <c r="N344" s="5"/>
      <c r="O344" s="6">
        <f t="shared" si="215"/>
        <v>1000</v>
      </c>
      <c r="P344" s="5">
        <v>0</v>
      </c>
      <c r="Q344" s="5">
        <v>1000</v>
      </c>
      <c r="R344" s="5">
        <v>0</v>
      </c>
      <c r="S344" s="6">
        <v>0</v>
      </c>
      <c r="T344" s="5" t="s">
        <v>185</v>
      </c>
      <c r="U344" s="5" t="s">
        <v>185</v>
      </c>
      <c r="V344" s="5" t="s">
        <v>185</v>
      </c>
      <c r="W344" s="6">
        <v>0</v>
      </c>
      <c r="X344" s="5" t="s">
        <v>185</v>
      </c>
      <c r="Y344" s="5" t="s">
        <v>185</v>
      </c>
      <c r="Z344" s="5" t="s">
        <v>185</v>
      </c>
      <c r="AA344" s="12">
        <f t="shared" si="213"/>
        <v>0</v>
      </c>
      <c r="AB344" s="5">
        <f t="shared" si="214"/>
        <v>0</v>
      </c>
      <c r="AC344" s="6">
        <f t="shared" si="214"/>
        <v>0</v>
      </c>
      <c r="AD344" s="7">
        <f t="shared" si="214"/>
        <v>0</v>
      </c>
      <c r="AE344" s="6">
        <f t="shared" si="219"/>
        <v>0</v>
      </c>
      <c r="AF344" s="70"/>
      <c r="AG344" s="60"/>
      <c r="AH344" s="71"/>
      <c r="AI344" s="60"/>
      <c r="AJ344" s="60"/>
      <c r="AL344" s="13"/>
      <c r="AM344" s="13"/>
      <c r="AW344" s="46"/>
    </row>
    <row r="345" spans="1:49" ht="19.899999999999999" customHeight="1" x14ac:dyDescent="0.25">
      <c r="A345" s="40"/>
      <c r="B345" s="64" t="s">
        <v>34</v>
      </c>
      <c r="C345" s="5">
        <v>1700</v>
      </c>
      <c r="D345" s="5"/>
      <c r="E345" s="5">
        <v>0</v>
      </c>
      <c r="F345" s="5">
        <v>0</v>
      </c>
      <c r="G345" s="6">
        <f>H345+I345+J345</f>
        <v>0</v>
      </c>
      <c r="H345" s="5"/>
      <c r="I345" s="5"/>
      <c r="J345" s="5"/>
      <c r="K345" s="6"/>
      <c r="L345" s="5"/>
      <c r="M345" s="5"/>
      <c r="N345" s="5"/>
      <c r="O345" s="6">
        <f t="shared" si="215"/>
        <v>0</v>
      </c>
      <c r="P345" s="5">
        <v>0</v>
      </c>
      <c r="Q345" s="5">
        <v>0</v>
      </c>
      <c r="R345" s="5">
        <v>0</v>
      </c>
      <c r="S345" s="6">
        <v>0</v>
      </c>
      <c r="T345" s="5"/>
      <c r="U345" s="5"/>
      <c r="V345" s="5"/>
      <c r="W345" s="6">
        <v>0</v>
      </c>
      <c r="X345" s="5"/>
      <c r="Y345" s="5"/>
      <c r="Z345" s="5"/>
      <c r="AA345" s="12">
        <f t="shared" si="213"/>
        <v>0</v>
      </c>
      <c r="AB345" s="5">
        <f t="shared" si="214"/>
        <v>0</v>
      </c>
      <c r="AC345" s="6">
        <f t="shared" si="214"/>
        <v>0</v>
      </c>
      <c r="AD345" s="7">
        <f t="shared" si="214"/>
        <v>0</v>
      </c>
      <c r="AE345" s="6">
        <f t="shared" si="219"/>
        <v>0</v>
      </c>
      <c r="AF345" s="70"/>
      <c r="AG345" s="60"/>
      <c r="AH345" s="71"/>
      <c r="AI345" s="60"/>
      <c r="AJ345" s="60"/>
      <c r="AL345" s="13"/>
      <c r="AM345" s="13"/>
      <c r="AW345" s="46"/>
    </row>
    <row r="346" spans="1:49" ht="19.899999999999999" customHeight="1" x14ac:dyDescent="0.25">
      <c r="A346" s="40"/>
      <c r="B346" s="64" t="s">
        <v>35</v>
      </c>
      <c r="C346" s="5">
        <v>785.04650000000004</v>
      </c>
      <c r="D346" s="5">
        <v>24.167200000000001</v>
      </c>
      <c r="E346" s="5">
        <v>13.69563</v>
      </c>
      <c r="F346" s="5">
        <v>13.69563</v>
      </c>
      <c r="G346" s="6">
        <f t="shared" ref="G346" si="223">H346+I346+J346</f>
        <v>0</v>
      </c>
      <c r="H346" s="5"/>
      <c r="I346" s="5"/>
      <c r="J346" s="5"/>
      <c r="K346" s="6"/>
      <c r="L346" s="5"/>
      <c r="M346" s="5"/>
      <c r="N346" s="5"/>
      <c r="O346" s="6">
        <f t="shared" si="215"/>
        <v>10.560680000000119</v>
      </c>
      <c r="P346" s="5">
        <v>0</v>
      </c>
      <c r="Q346" s="5">
        <v>10.560680000000119</v>
      </c>
      <c r="R346" s="5">
        <v>0</v>
      </c>
      <c r="S346" s="6">
        <f>SUM(T346:V346)</f>
        <v>10.471569999999986</v>
      </c>
      <c r="T346" s="5">
        <f>SUM(T342)-SUM(T343:T345)</f>
        <v>0</v>
      </c>
      <c r="U346" s="5">
        <f>SUM(U342)-SUM(U343:U345)</f>
        <v>10.471569999999986</v>
      </c>
      <c r="V346" s="5">
        <f>SUM(V342)-SUM(V343:V345)</f>
        <v>0</v>
      </c>
      <c r="W346" s="6">
        <f>SUM(X346:Z346)</f>
        <v>10.471569999999986</v>
      </c>
      <c r="X346" s="5">
        <f>SUM(X342)-SUM(X343:X345)</f>
        <v>0</v>
      </c>
      <c r="Y346" s="5">
        <f>SUM(Y342)-SUM(Y343:Y345)</f>
        <v>10.471569999999986</v>
      </c>
      <c r="Z346" s="5">
        <f>SUM(Z342)-SUM(Z343:Z345)</f>
        <v>0</v>
      </c>
      <c r="AA346" s="12">
        <f t="shared" si="213"/>
        <v>0</v>
      </c>
      <c r="AB346" s="5">
        <f t="shared" si="214"/>
        <v>0</v>
      </c>
      <c r="AC346" s="6">
        <f t="shared" si="214"/>
        <v>0</v>
      </c>
      <c r="AD346" s="7">
        <f t="shared" si="214"/>
        <v>0</v>
      </c>
      <c r="AE346" s="6">
        <f t="shared" si="219"/>
        <v>0</v>
      </c>
      <c r="AF346" s="70"/>
      <c r="AG346" s="60"/>
      <c r="AH346" s="71"/>
      <c r="AI346" s="60"/>
      <c r="AJ346" s="60"/>
      <c r="AL346" s="13"/>
      <c r="AM346" s="13"/>
      <c r="AW346" s="46"/>
    </row>
    <row r="347" spans="1:49" ht="74.25" customHeight="1" x14ac:dyDescent="0.25">
      <c r="A347" s="40">
        <v>63</v>
      </c>
      <c r="B347" s="77" t="s">
        <v>78</v>
      </c>
      <c r="C347" s="62">
        <v>14282.023660000001</v>
      </c>
      <c r="D347" s="62">
        <f>SUM(D348:D351)</f>
        <v>653.84942000000001</v>
      </c>
      <c r="E347" s="62">
        <v>370.53852999999998</v>
      </c>
      <c r="F347" s="62">
        <v>370.53852999999998</v>
      </c>
      <c r="G347" s="75">
        <f t="shared" si="218"/>
        <v>0</v>
      </c>
      <c r="H347" s="62"/>
      <c r="I347" s="62"/>
      <c r="J347" s="62"/>
      <c r="K347" s="75">
        <f>L347+M347+N347</f>
        <v>0</v>
      </c>
      <c r="L347" s="43"/>
      <c r="M347" s="43"/>
      <c r="N347" s="43"/>
      <c r="O347" s="63">
        <f t="shared" si="215"/>
        <v>355</v>
      </c>
      <c r="P347" s="43">
        <v>0</v>
      </c>
      <c r="Q347" s="43">
        <v>355</v>
      </c>
      <c r="R347" s="43">
        <v>0</v>
      </c>
      <c r="S347" s="6">
        <f>SUM(T347,U347,V347)</f>
        <v>289.60343999999998</v>
      </c>
      <c r="T347" s="5" t="s">
        <v>185</v>
      </c>
      <c r="U347" s="5">
        <v>289.60343999999998</v>
      </c>
      <c r="V347" s="5" t="s">
        <v>185</v>
      </c>
      <c r="W347" s="63">
        <f>SUM(X347,Y347,Z347)</f>
        <v>283.31088999999997</v>
      </c>
      <c r="X347" s="43" t="s">
        <v>185</v>
      </c>
      <c r="Y347" s="43">
        <v>283.31088999999997</v>
      </c>
      <c r="Z347" s="43" t="s">
        <v>185</v>
      </c>
      <c r="AA347" s="12">
        <f t="shared" si="213"/>
        <v>0</v>
      </c>
      <c r="AB347" s="5">
        <f t="shared" si="214"/>
        <v>0</v>
      </c>
      <c r="AC347" s="6">
        <f t="shared" si="214"/>
        <v>0</v>
      </c>
      <c r="AD347" s="7">
        <f t="shared" si="214"/>
        <v>0</v>
      </c>
      <c r="AE347" s="63">
        <f t="shared" si="219"/>
        <v>6.2925500000000003</v>
      </c>
      <c r="AF347" s="80"/>
      <c r="AG347" s="63">
        <f>SUM(AG348:AG351)</f>
        <v>6.2925500000000003</v>
      </c>
      <c r="AH347" s="82"/>
      <c r="AI347" s="81"/>
      <c r="AJ347" s="81"/>
      <c r="AL347" s="13"/>
      <c r="AM347" s="13"/>
      <c r="AW347" s="46"/>
    </row>
    <row r="348" spans="1:49" ht="19.899999999999999" customHeight="1" x14ac:dyDescent="0.25">
      <c r="A348" s="40"/>
      <c r="B348" s="64" t="s">
        <v>32</v>
      </c>
      <c r="C348" s="5">
        <v>629.68222000000003</v>
      </c>
      <c r="D348" s="5">
        <f>C348</f>
        <v>629.68222000000003</v>
      </c>
      <c r="E348" s="5">
        <v>356.84289999999999</v>
      </c>
      <c r="F348" s="5">
        <v>356.84289999999999</v>
      </c>
      <c r="G348" s="6">
        <f>H348+I348+J348</f>
        <v>0</v>
      </c>
      <c r="H348" s="5"/>
      <c r="I348" s="5"/>
      <c r="J348" s="5"/>
      <c r="K348" s="6"/>
      <c r="L348" s="5"/>
      <c r="M348" s="5"/>
      <c r="N348" s="5"/>
      <c r="O348" s="6">
        <f t="shared" si="215"/>
        <v>272.83932000000004</v>
      </c>
      <c r="P348" s="5">
        <v>0</v>
      </c>
      <c r="Q348" s="5">
        <v>272.83932000000004</v>
      </c>
      <c r="R348" s="5">
        <v>0</v>
      </c>
      <c r="S348" s="6">
        <v>272.83931999999999</v>
      </c>
      <c r="T348" s="5" t="s">
        <v>185</v>
      </c>
      <c r="U348" s="5">
        <v>272.83931999999999</v>
      </c>
      <c r="V348" s="5" t="s">
        <v>185</v>
      </c>
      <c r="W348" s="6">
        <v>272.83931999999999</v>
      </c>
      <c r="X348" s="5" t="s">
        <v>185</v>
      </c>
      <c r="Y348" s="5">
        <v>272.83931999999999</v>
      </c>
      <c r="Z348" s="5" t="s">
        <v>185</v>
      </c>
      <c r="AA348" s="12">
        <f t="shared" si="213"/>
        <v>0</v>
      </c>
      <c r="AB348" s="5">
        <f t="shared" si="214"/>
        <v>0</v>
      </c>
      <c r="AC348" s="6">
        <f t="shared" si="214"/>
        <v>0</v>
      </c>
      <c r="AD348" s="7">
        <f t="shared" si="214"/>
        <v>0</v>
      </c>
      <c r="AE348" s="6">
        <f t="shared" si="219"/>
        <v>0</v>
      </c>
      <c r="AF348" s="70"/>
      <c r="AG348" s="60"/>
      <c r="AH348" s="71"/>
      <c r="AI348" s="60"/>
      <c r="AJ348" s="60"/>
      <c r="AL348" s="13"/>
      <c r="AM348" s="13"/>
      <c r="AW348" s="46"/>
    </row>
    <row r="349" spans="1:49" ht="19.899999999999999" customHeight="1" x14ac:dyDescent="0.25">
      <c r="A349" s="40"/>
      <c r="B349" s="64" t="s">
        <v>33</v>
      </c>
      <c r="C349" s="5">
        <v>11401.718000000001</v>
      </c>
      <c r="D349" s="5"/>
      <c r="E349" s="5">
        <v>0</v>
      </c>
      <c r="F349" s="5">
        <v>0</v>
      </c>
      <c r="G349" s="6">
        <f t="shared" ref="G349" si="224">H349+I349+J349</f>
        <v>0</v>
      </c>
      <c r="H349" s="5"/>
      <c r="I349" s="5"/>
      <c r="J349" s="5"/>
      <c r="K349" s="6"/>
      <c r="L349" s="5"/>
      <c r="M349" s="5"/>
      <c r="N349" s="5"/>
      <c r="O349" s="6">
        <f t="shared" si="215"/>
        <v>50</v>
      </c>
      <c r="P349" s="5">
        <v>0</v>
      </c>
      <c r="Q349" s="5">
        <v>50</v>
      </c>
      <c r="R349" s="5">
        <v>0</v>
      </c>
      <c r="S349" s="6">
        <v>0</v>
      </c>
      <c r="T349" s="5" t="s">
        <v>185</v>
      </c>
      <c r="U349" s="5" t="s">
        <v>185</v>
      </c>
      <c r="V349" s="5" t="s">
        <v>185</v>
      </c>
      <c r="W349" s="6">
        <v>0</v>
      </c>
      <c r="X349" s="5" t="s">
        <v>185</v>
      </c>
      <c r="Y349" s="5" t="s">
        <v>185</v>
      </c>
      <c r="Z349" s="5" t="s">
        <v>185</v>
      </c>
      <c r="AA349" s="12">
        <f t="shared" si="213"/>
        <v>0</v>
      </c>
      <c r="AB349" s="5">
        <f t="shared" ref="AB349:AD362" si="225">SUM(X349,H349)-SUM(L349)-SUM(T349,-AF349)</f>
        <v>0</v>
      </c>
      <c r="AC349" s="6">
        <f t="shared" si="225"/>
        <v>0</v>
      </c>
      <c r="AD349" s="7">
        <f t="shared" si="225"/>
        <v>0</v>
      </c>
      <c r="AE349" s="6">
        <f t="shared" si="219"/>
        <v>0</v>
      </c>
      <c r="AF349" s="70"/>
      <c r="AG349" s="60"/>
      <c r="AH349" s="71"/>
      <c r="AI349" s="60"/>
      <c r="AJ349" s="60"/>
      <c r="AL349" s="13"/>
      <c r="AM349" s="13"/>
      <c r="AW349" s="46"/>
    </row>
    <row r="350" spans="1:49" ht="19.899999999999999" customHeight="1" x14ac:dyDescent="0.25">
      <c r="A350" s="40"/>
      <c r="B350" s="64" t="s">
        <v>34</v>
      </c>
      <c r="C350" s="5">
        <v>1700</v>
      </c>
      <c r="D350" s="5"/>
      <c r="E350" s="5">
        <v>0</v>
      </c>
      <c r="F350" s="5">
        <v>0</v>
      </c>
      <c r="G350" s="6">
        <f>H350+I350+J350</f>
        <v>0</v>
      </c>
      <c r="H350" s="5"/>
      <c r="I350" s="5"/>
      <c r="J350" s="5"/>
      <c r="K350" s="6"/>
      <c r="L350" s="5"/>
      <c r="M350" s="5"/>
      <c r="N350" s="5"/>
      <c r="O350" s="6">
        <f t="shared" si="215"/>
        <v>0</v>
      </c>
      <c r="P350" s="5">
        <v>0</v>
      </c>
      <c r="Q350" s="5">
        <v>0</v>
      </c>
      <c r="R350" s="5">
        <v>0</v>
      </c>
      <c r="S350" s="6">
        <v>0</v>
      </c>
      <c r="T350" s="5"/>
      <c r="U350" s="5"/>
      <c r="V350" s="5"/>
      <c r="W350" s="6">
        <v>0</v>
      </c>
      <c r="X350" s="5"/>
      <c r="Y350" s="5"/>
      <c r="Z350" s="5"/>
      <c r="AA350" s="12">
        <f t="shared" si="213"/>
        <v>0</v>
      </c>
      <c r="AB350" s="5">
        <f t="shared" si="225"/>
        <v>0</v>
      </c>
      <c r="AC350" s="6">
        <f t="shared" si="225"/>
        <v>0</v>
      </c>
      <c r="AD350" s="7">
        <f t="shared" si="225"/>
        <v>0</v>
      </c>
      <c r="AE350" s="6">
        <f t="shared" si="219"/>
        <v>0</v>
      </c>
      <c r="AF350" s="70"/>
      <c r="AG350" s="60"/>
      <c r="AH350" s="71"/>
      <c r="AI350" s="60"/>
      <c r="AJ350" s="60"/>
      <c r="AL350" s="13"/>
      <c r="AM350" s="13"/>
      <c r="AW350" s="46"/>
    </row>
    <row r="351" spans="1:49" ht="19.899999999999999" customHeight="1" x14ac:dyDescent="0.25">
      <c r="A351" s="40"/>
      <c r="B351" s="64" t="s">
        <v>35</v>
      </c>
      <c r="C351" s="5">
        <v>550.62343999999996</v>
      </c>
      <c r="D351" s="5">
        <v>24.167200000000001</v>
      </c>
      <c r="E351" s="5">
        <v>13.69563</v>
      </c>
      <c r="F351" s="5">
        <v>13.69563</v>
      </c>
      <c r="G351" s="6">
        <f t="shared" ref="G351" si="226">H351+I351+J351</f>
        <v>0</v>
      </c>
      <c r="H351" s="5"/>
      <c r="I351" s="5"/>
      <c r="J351" s="5"/>
      <c r="K351" s="6"/>
      <c r="L351" s="5"/>
      <c r="M351" s="5"/>
      <c r="N351" s="5"/>
      <c r="O351" s="6">
        <f t="shared" si="215"/>
        <v>32.160679999999957</v>
      </c>
      <c r="P351" s="5">
        <v>0</v>
      </c>
      <c r="Q351" s="5">
        <v>32.160679999999957</v>
      </c>
      <c r="R351" s="5">
        <v>0</v>
      </c>
      <c r="S351" s="6">
        <f>SUM(T351:V351)</f>
        <v>16.764119999999991</v>
      </c>
      <c r="T351" s="5">
        <f>SUM(T347)-SUM(T348:T350)</f>
        <v>0</v>
      </c>
      <c r="U351" s="5">
        <f>SUM(U347)-SUM(U348:U350)</f>
        <v>16.764119999999991</v>
      </c>
      <c r="V351" s="5">
        <f>SUM(V347)-SUM(V348:V350)</f>
        <v>0</v>
      </c>
      <c r="W351" s="6">
        <f>SUM(X351:Z351)</f>
        <v>10.471569999999986</v>
      </c>
      <c r="X351" s="5">
        <f>SUM(X347)-SUM(X348:X350)</f>
        <v>0</v>
      </c>
      <c r="Y351" s="5">
        <f>SUM(Y347)-SUM(Y348:Y350)</f>
        <v>10.471569999999986</v>
      </c>
      <c r="Z351" s="5">
        <f>SUM(Z347)-SUM(Z348:Z350)</f>
        <v>0</v>
      </c>
      <c r="AA351" s="12">
        <f t="shared" si="213"/>
        <v>0</v>
      </c>
      <c r="AB351" s="5">
        <f t="shared" si="225"/>
        <v>0</v>
      </c>
      <c r="AC351" s="6">
        <f t="shared" si="225"/>
        <v>0</v>
      </c>
      <c r="AD351" s="7">
        <f t="shared" si="225"/>
        <v>0</v>
      </c>
      <c r="AE351" s="6">
        <f t="shared" si="219"/>
        <v>6.2925500000000003</v>
      </c>
      <c r="AF351" s="70"/>
      <c r="AG351" s="6">
        <v>6.2925500000000003</v>
      </c>
      <c r="AH351" s="71"/>
      <c r="AI351" s="60"/>
      <c r="AJ351" s="60"/>
      <c r="AL351" s="13"/>
      <c r="AM351" s="13"/>
      <c r="AW351" s="46"/>
    </row>
    <row r="352" spans="1:49" ht="72.75" customHeight="1" x14ac:dyDescent="0.25">
      <c r="A352" s="40">
        <v>64</v>
      </c>
      <c r="B352" s="77" t="s">
        <v>79</v>
      </c>
      <c r="C352" s="62">
        <v>15241.025659999999</v>
      </c>
      <c r="D352" s="62">
        <f>SUM(D353:D356)</f>
        <v>653.84942000000001</v>
      </c>
      <c r="E352" s="62">
        <v>370.53852999999998</v>
      </c>
      <c r="F352" s="62">
        <v>370.53852999999998</v>
      </c>
      <c r="G352" s="75">
        <f t="shared" si="218"/>
        <v>0</v>
      </c>
      <c r="H352" s="62"/>
      <c r="I352" s="62"/>
      <c r="J352" s="62"/>
      <c r="K352" s="75">
        <f>L352+M352+N352</f>
        <v>0</v>
      </c>
      <c r="L352" s="43"/>
      <c r="M352" s="43"/>
      <c r="N352" s="43"/>
      <c r="O352" s="63">
        <f t="shared" si="215"/>
        <v>374.89999999999964</v>
      </c>
      <c r="P352" s="43">
        <v>0</v>
      </c>
      <c r="Q352" s="43">
        <v>374.89999999999964</v>
      </c>
      <c r="R352" s="43">
        <v>0</v>
      </c>
      <c r="S352" s="6">
        <f>SUM(T352,U352,V352)</f>
        <v>289.60343999999998</v>
      </c>
      <c r="T352" s="5" t="s">
        <v>185</v>
      </c>
      <c r="U352" s="5">
        <v>289.60343999999998</v>
      </c>
      <c r="V352" s="5" t="s">
        <v>185</v>
      </c>
      <c r="W352" s="63">
        <f>SUM(X352,Y352,Z352)</f>
        <v>283.31088999999997</v>
      </c>
      <c r="X352" s="43" t="s">
        <v>185</v>
      </c>
      <c r="Y352" s="43">
        <v>283.31088999999997</v>
      </c>
      <c r="Z352" s="43" t="s">
        <v>185</v>
      </c>
      <c r="AA352" s="12">
        <f t="shared" si="213"/>
        <v>0</v>
      </c>
      <c r="AB352" s="5">
        <f t="shared" si="225"/>
        <v>0</v>
      </c>
      <c r="AC352" s="6">
        <f t="shared" si="225"/>
        <v>0</v>
      </c>
      <c r="AD352" s="7">
        <f t="shared" si="225"/>
        <v>0</v>
      </c>
      <c r="AE352" s="63">
        <f t="shared" si="219"/>
        <v>6.2925500000000003</v>
      </c>
      <c r="AF352" s="80"/>
      <c r="AG352" s="63">
        <f>SUM(AG353:AG356)</f>
        <v>6.2925500000000003</v>
      </c>
      <c r="AH352" s="82"/>
      <c r="AI352" s="81"/>
      <c r="AJ352" s="81"/>
      <c r="AL352" s="13"/>
      <c r="AM352" s="13"/>
      <c r="AW352" s="46"/>
    </row>
    <row r="353" spans="1:49" ht="19.899999999999999" customHeight="1" x14ac:dyDescent="0.25">
      <c r="A353" s="40"/>
      <c r="B353" s="64" t="s">
        <v>32</v>
      </c>
      <c r="C353" s="5">
        <v>629.68222000000003</v>
      </c>
      <c r="D353" s="5">
        <f>C353</f>
        <v>629.68222000000003</v>
      </c>
      <c r="E353" s="5">
        <v>356.84289999999999</v>
      </c>
      <c r="F353" s="5">
        <v>356.84289999999999</v>
      </c>
      <c r="G353" s="6">
        <f>H353+I353+J353</f>
        <v>0</v>
      </c>
      <c r="H353" s="5"/>
      <c r="I353" s="5"/>
      <c r="J353" s="5"/>
      <c r="K353" s="6"/>
      <c r="L353" s="5"/>
      <c r="M353" s="5"/>
      <c r="N353" s="5"/>
      <c r="O353" s="6">
        <f t="shared" si="215"/>
        <v>272.83932000000004</v>
      </c>
      <c r="P353" s="5">
        <v>0</v>
      </c>
      <c r="Q353" s="5">
        <v>272.83932000000004</v>
      </c>
      <c r="R353" s="5">
        <v>0</v>
      </c>
      <c r="S353" s="6">
        <v>272.83931999999999</v>
      </c>
      <c r="T353" s="5" t="s">
        <v>185</v>
      </c>
      <c r="U353" s="5">
        <v>272.83931999999999</v>
      </c>
      <c r="V353" s="5" t="s">
        <v>185</v>
      </c>
      <c r="W353" s="6">
        <v>272.83931999999999</v>
      </c>
      <c r="X353" s="5" t="s">
        <v>185</v>
      </c>
      <c r="Y353" s="5">
        <v>272.83931999999999</v>
      </c>
      <c r="Z353" s="5" t="s">
        <v>185</v>
      </c>
      <c r="AA353" s="12">
        <f t="shared" si="213"/>
        <v>0</v>
      </c>
      <c r="AB353" s="5">
        <f t="shared" si="225"/>
        <v>0</v>
      </c>
      <c r="AC353" s="6">
        <f t="shared" si="225"/>
        <v>0</v>
      </c>
      <c r="AD353" s="7">
        <f t="shared" si="225"/>
        <v>0</v>
      </c>
      <c r="AE353" s="6">
        <f t="shared" si="219"/>
        <v>0</v>
      </c>
      <c r="AF353" s="70"/>
      <c r="AG353" s="6"/>
      <c r="AH353" s="71"/>
      <c r="AI353" s="60"/>
      <c r="AJ353" s="60"/>
      <c r="AL353" s="13"/>
      <c r="AM353" s="13"/>
      <c r="AW353" s="46"/>
    </row>
    <row r="354" spans="1:49" ht="19.899999999999999" customHeight="1" x14ac:dyDescent="0.25">
      <c r="A354" s="40"/>
      <c r="B354" s="64" t="s">
        <v>33</v>
      </c>
      <c r="C354" s="5">
        <v>11093.5</v>
      </c>
      <c r="D354" s="5"/>
      <c r="E354" s="5">
        <v>0</v>
      </c>
      <c r="F354" s="5">
        <v>0</v>
      </c>
      <c r="G354" s="6">
        <f t="shared" ref="G354" si="227">H354+I354+J354</f>
        <v>0</v>
      </c>
      <c r="H354" s="5"/>
      <c r="I354" s="5"/>
      <c r="J354" s="5"/>
      <c r="K354" s="6"/>
      <c r="L354" s="5"/>
      <c r="M354" s="5"/>
      <c r="N354" s="5"/>
      <c r="O354" s="6">
        <f t="shared" si="215"/>
        <v>50</v>
      </c>
      <c r="P354" s="5">
        <v>0</v>
      </c>
      <c r="Q354" s="5">
        <v>50</v>
      </c>
      <c r="R354" s="5">
        <v>0</v>
      </c>
      <c r="S354" s="6">
        <v>0</v>
      </c>
      <c r="T354" s="5" t="s">
        <v>185</v>
      </c>
      <c r="U354" s="5" t="s">
        <v>185</v>
      </c>
      <c r="V354" s="5" t="s">
        <v>185</v>
      </c>
      <c r="W354" s="6">
        <v>0</v>
      </c>
      <c r="X354" s="5" t="s">
        <v>185</v>
      </c>
      <c r="Y354" s="5" t="s">
        <v>185</v>
      </c>
      <c r="Z354" s="5" t="s">
        <v>185</v>
      </c>
      <c r="AA354" s="12">
        <f t="shared" si="213"/>
        <v>0</v>
      </c>
      <c r="AB354" s="5">
        <f t="shared" si="225"/>
        <v>0</v>
      </c>
      <c r="AC354" s="6">
        <f t="shared" si="225"/>
        <v>0</v>
      </c>
      <c r="AD354" s="7">
        <f t="shared" si="225"/>
        <v>0</v>
      </c>
      <c r="AE354" s="6">
        <f t="shared" si="219"/>
        <v>0</v>
      </c>
      <c r="AF354" s="70"/>
      <c r="AG354" s="6"/>
      <c r="AH354" s="71"/>
      <c r="AI354" s="60"/>
      <c r="AJ354" s="60"/>
      <c r="AL354" s="13"/>
      <c r="AM354" s="13"/>
      <c r="AW354" s="46"/>
    </row>
    <row r="355" spans="1:49" ht="19.899999999999999" customHeight="1" x14ac:dyDescent="0.25">
      <c r="A355" s="40"/>
      <c r="B355" s="64" t="s">
        <v>34</v>
      </c>
      <c r="C355" s="5">
        <v>2960</v>
      </c>
      <c r="D355" s="5"/>
      <c r="E355" s="5">
        <v>0</v>
      </c>
      <c r="F355" s="5">
        <v>0</v>
      </c>
      <c r="G355" s="6">
        <f>H355+I355+J355</f>
        <v>0</v>
      </c>
      <c r="H355" s="5"/>
      <c r="I355" s="5"/>
      <c r="J355" s="5"/>
      <c r="K355" s="6"/>
      <c r="L355" s="5"/>
      <c r="M355" s="5"/>
      <c r="N355" s="5"/>
      <c r="O355" s="6">
        <f t="shared" si="215"/>
        <v>0</v>
      </c>
      <c r="P355" s="5">
        <v>0</v>
      </c>
      <c r="Q355" s="5">
        <v>0</v>
      </c>
      <c r="R355" s="5">
        <v>0</v>
      </c>
      <c r="S355" s="6">
        <v>0</v>
      </c>
      <c r="T355" s="5"/>
      <c r="U355" s="5"/>
      <c r="V355" s="5"/>
      <c r="W355" s="6">
        <v>0</v>
      </c>
      <c r="X355" s="5"/>
      <c r="Y355" s="5"/>
      <c r="Z355" s="5"/>
      <c r="AA355" s="12">
        <f t="shared" si="213"/>
        <v>0</v>
      </c>
      <c r="AB355" s="5">
        <f t="shared" si="225"/>
        <v>0</v>
      </c>
      <c r="AC355" s="6">
        <f t="shared" si="225"/>
        <v>0</v>
      </c>
      <c r="AD355" s="7">
        <f t="shared" si="225"/>
        <v>0</v>
      </c>
      <c r="AE355" s="6">
        <f t="shared" si="219"/>
        <v>0</v>
      </c>
      <c r="AF355" s="70"/>
      <c r="AG355" s="6"/>
      <c r="AH355" s="71"/>
      <c r="AI355" s="60"/>
      <c r="AJ355" s="60"/>
      <c r="AL355" s="13"/>
      <c r="AM355" s="13"/>
      <c r="AW355" s="46"/>
    </row>
    <row r="356" spans="1:49" ht="19.899999999999999" customHeight="1" x14ac:dyDescent="0.25">
      <c r="A356" s="40"/>
      <c r="B356" s="64" t="s">
        <v>35</v>
      </c>
      <c r="C356" s="5">
        <v>557.84343999999999</v>
      </c>
      <c r="D356" s="5">
        <v>24.167200000000001</v>
      </c>
      <c r="E356" s="5">
        <v>13.69563</v>
      </c>
      <c r="F356" s="5">
        <v>13.69563</v>
      </c>
      <c r="G356" s="6">
        <f t="shared" ref="G356" si="228">H356+I356+J356</f>
        <v>0</v>
      </c>
      <c r="H356" s="5"/>
      <c r="I356" s="5"/>
      <c r="J356" s="5"/>
      <c r="K356" s="6"/>
      <c r="L356" s="5"/>
      <c r="M356" s="5"/>
      <c r="N356" s="5"/>
      <c r="O356" s="6">
        <f t="shared" si="215"/>
        <v>52.060679999999572</v>
      </c>
      <c r="P356" s="5">
        <v>0</v>
      </c>
      <c r="Q356" s="5">
        <v>52.060679999999572</v>
      </c>
      <c r="R356" s="5">
        <v>0</v>
      </c>
      <c r="S356" s="6">
        <f>SUM(T356:V356)</f>
        <v>16.764119999999991</v>
      </c>
      <c r="T356" s="5">
        <f>SUM(T352)-SUM(T353:T355)</f>
        <v>0</v>
      </c>
      <c r="U356" s="5">
        <f>SUM(U352)-SUM(U353:U355)</f>
        <v>16.764119999999991</v>
      </c>
      <c r="V356" s="5">
        <f>SUM(V352)-SUM(V353:V355)</f>
        <v>0</v>
      </c>
      <c r="W356" s="6">
        <f>SUM(X356:Z356)</f>
        <v>10.471569999999986</v>
      </c>
      <c r="X356" s="5">
        <f>SUM(X352)-SUM(X353:X355)</f>
        <v>0</v>
      </c>
      <c r="Y356" s="5">
        <f>SUM(Y352)-SUM(Y353:Y355)</f>
        <v>10.471569999999986</v>
      </c>
      <c r="Z356" s="5">
        <f>SUM(Z352)-SUM(Z353:Z355)</f>
        <v>0</v>
      </c>
      <c r="AA356" s="12">
        <f t="shared" si="213"/>
        <v>0</v>
      </c>
      <c r="AB356" s="5">
        <f t="shared" si="225"/>
        <v>0</v>
      </c>
      <c r="AC356" s="6">
        <f t="shared" si="225"/>
        <v>0</v>
      </c>
      <c r="AD356" s="7">
        <f t="shared" si="225"/>
        <v>0</v>
      </c>
      <c r="AE356" s="6">
        <f t="shared" si="219"/>
        <v>6.2925500000000003</v>
      </c>
      <c r="AF356" s="70"/>
      <c r="AG356" s="6">
        <v>6.2925500000000003</v>
      </c>
      <c r="AH356" s="71"/>
      <c r="AI356" s="60"/>
      <c r="AJ356" s="60"/>
      <c r="AL356" s="13"/>
      <c r="AM356" s="13"/>
      <c r="AW356" s="46">
        <f t="shared" si="217"/>
        <v>0</v>
      </c>
    </row>
    <row r="357" spans="1:49" ht="60" customHeight="1" x14ac:dyDescent="0.25">
      <c r="A357" s="40">
        <v>65</v>
      </c>
      <c r="B357" s="77" t="s">
        <v>80</v>
      </c>
      <c r="C357" s="62">
        <v>11713.822859999997</v>
      </c>
      <c r="D357" s="62">
        <f>SUM(D358:D361)</f>
        <v>610.12062000000003</v>
      </c>
      <c r="E357" s="62">
        <v>351.51011</v>
      </c>
      <c r="F357" s="62">
        <v>351.51011</v>
      </c>
      <c r="G357" s="75">
        <f t="shared" si="218"/>
        <v>0</v>
      </c>
      <c r="H357" s="62"/>
      <c r="I357" s="62"/>
      <c r="J357" s="62"/>
      <c r="K357" s="75">
        <f>L357+M357+N357</f>
        <v>0</v>
      </c>
      <c r="L357" s="43"/>
      <c r="M357" s="43"/>
      <c r="N357" s="43"/>
      <c r="O357" s="63">
        <f t="shared" si="215"/>
        <v>347.29999999999927</v>
      </c>
      <c r="P357" s="43">
        <v>0</v>
      </c>
      <c r="Q357" s="43">
        <v>347.29999999999927</v>
      </c>
      <c r="R357" s="43">
        <v>0</v>
      </c>
      <c r="S357" s="6">
        <f>SUM(T357,U357,V357)</f>
        <v>264.90304000000003</v>
      </c>
      <c r="T357" s="5" t="s">
        <v>185</v>
      </c>
      <c r="U357" s="5">
        <v>264.90304000000003</v>
      </c>
      <c r="V357" s="5" t="s">
        <v>185</v>
      </c>
      <c r="W357" s="63">
        <f>SUM(X357,Y357,Z357)</f>
        <v>258.61049000000003</v>
      </c>
      <c r="X357" s="43" t="s">
        <v>185</v>
      </c>
      <c r="Y357" s="43">
        <v>258.61049000000003</v>
      </c>
      <c r="Z357" s="43" t="s">
        <v>185</v>
      </c>
      <c r="AA357" s="12">
        <f t="shared" si="213"/>
        <v>0</v>
      </c>
      <c r="AB357" s="5">
        <f t="shared" si="225"/>
        <v>0</v>
      </c>
      <c r="AC357" s="6">
        <f t="shared" si="225"/>
        <v>0</v>
      </c>
      <c r="AD357" s="7">
        <f t="shared" si="225"/>
        <v>0</v>
      </c>
      <c r="AE357" s="63">
        <f t="shared" si="219"/>
        <v>6.2925500000000003</v>
      </c>
      <c r="AF357" s="80"/>
      <c r="AG357" s="63">
        <f>SUM(AG358:AG361)</f>
        <v>6.2925500000000003</v>
      </c>
      <c r="AH357" s="82"/>
      <c r="AI357" s="81"/>
      <c r="AJ357" s="81"/>
      <c r="AL357" s="13"/>
      <c r="AM357" s="13"/>
      <c r="AW357" s="46"/>
    </row>
    <row r="358" spans="1:49" ht="19.899999999999999" customHeight="1" x14ac:dyDescent="0.25">
      <c r="A358" s="40"/>
      <c r="B358" s="64" t="s">
        <v>32</v>
      </c>
      <c r="C358" s="5">
        <v>587.56966</v>
      </c>
      <c r="D358" s="5">
        <f>C358</f>
        <v>587.56966</v>
      </c>
      <c r="E358" s="5">
        <v>338.51780000000002</v>
      </c>
      <c r="F358" s="5">
        <v>338.51780000000002</v>
      </c>
      <c r="G358" s="6">
        <f>H358+I358+J358</f>
        <v>0</v>
      </c>
      <c r="H358" s="5"/>
      <c r="I358" s="5"/>
      <c r="J358" s="5"/>
      <c r="K358" s="6"/>
      <c r="L358" s="5"/>
      <c r="M358" s="5"/>
      <c r="N358" s="5"/>
      <c r="O358" s="6">
        <f t="shared" si="215"/>
        <v>249.05185999999998</v>
      </c>
      <c r="P358" s="5">
        <v>0</v>
      </c>
      <c r="Q358" s="5">
        <v>249.05185999999998</v>
      </c>
      <c r="R358" s="5">
        <v>0</v>
      </c>
      <c r="S358" s="6">
        <v>249.05186</v>
      </c>
      <c r="T358" s="5" t="s">
        <v>185</v>
      </c>
      <c r="U358" s="5">
        <v>249.05186</v>
      </c>
      <c r="V358" s="5" t="s">
        <v>185</v>
      </c>
      <c r="W358" s="6">
        <v>249.05185999999998</v>
      </c>
      <c r="X358" s="5" t="s">
        <v>185</v>
      </c>
      <c r="Y358" s="5">
        <v>249.05186</v>
      </c>
      <c r="Z358" s="5" t="s">
        <v>185</v>
      </c>
      <c r="AA358" s="12">
        <f t="shared" si="213"/>
        <v>0</v>
      </c>
      <c r="AB358" s="5">
        <f t="shared" si="225"/>
        <v>0</v>
      </c>
      <c r="AC358" s="6">
        <f t="shared" si="225"/>
        <v>0</v>
      </c>
      <c r="AD358" s="7">
        <f t="shared" si="225"/>
        <v>0</v>
      </c>
      <c r="AE358" s="6">
        <f t="shared" si="219"/>
        <v>0</v>
      </c>
      <c r="AF358" s="70"/>
      <c r="AG358" s="6"/>
      <c r="AH358" s="71"/>
      <c r="AI358" s="60"/>
      <c r="AJ358" s="60"/>
      <c r="AL358" s="13"/>
      <c r="AM358" s="13"/>
      <c r="AW358" s="46"/>
    </row>
    <row r="359" spans="1:49" ht="19.899999999999999" customHeight="1" x14ac:dyDescent="0.25">
      <c r="A359" s="40"/>
      <c r="B359" s="64" t="s">
        <v>33</v>
      </c>
      <c r="C359" s="5">
        <v>9264.2950000000001</v>
      </c>
      <c r="D359" s="5"/>
      <c r="E359" s="5">
        <v>0</v>
      </c>
      <c r="F359" s="5">
        <v>0</v>
      </c>
      <c r="G359" s="6">
        <f t="shared" ref="G359" si="229">H359+I359+J359</f>
        <v>0</v>
      </c>
      <c r="H359" s="5"/>
      <c r="I359" s="5"/>
      <c r="J359" s="5"/>
      <c r="K359" s="6"/>
      <c r="L359" s="5"/>
      <c r="M359" s="5"/>
      <c r="N359" s="5"/>
      <c r="O359" s="6">
        <f t="shared" si="215"/>
        <v>50</v>
      </c>
      <c r="P359" s="5">
        <v>0</v>
      </c>
      <c r="Q359" s="5">
        <v>50</v>
      </c>
      <c r="R359" s="5">
        <v>0</v>
      </c>
      <c r="S359" s="6">
        <v>0</v>
      </c>
      <c r="T359" s="5" t="s">
        <v>185</v>
      </c>
      <c r="U359" s="5" t="s">
        <v>185</v>
      </c>
      <c r="V359" s="5" t="s">
        <v>185</v>
      </c>
      <c r="W359" s="6">
        <v>0</v>
      </c>
      <c r="X359" s="5" t="s">
        <v>185</v>
      </c>
      <c r="Y359" s="5" t="s">
        <v>185</v>
      </c>
      <c r="Z359" s="5" t="s">
        <v>185</v>
      </c>
      <c r="AA359" s="12">
        <f t="shared" si="213"/>
        <v>0</v>
      </c>
      <c r="AB359" s="5">
        <f t="shared" si="225"/>
        <v>0</v>
      </c>
      <c r="AC359" s="6">
        <f t="shared" si="225"/>
        <v>0</v>
      </c>
      <c r="AD359" s="7">
        <f t="shared" si="225"/>
        <v>0</v>
      </c>
      <c r="AE359" s="6">
        <f t="shared" si="219"/>
        <v>0</v>
      </c>
      <c r="AF359" s="70"/>
      <c r="AG359" s="6"/>
      <c r="AH359" s="71"/>
      <c r="AI359" s="60"/>
      <c r="AJ359" s="60"/>
      <c r="AL359" s="13"/>
      <c r="AM359" s="13"/>
      <c r="AW359" s="46"/>
    </row>
    <row r="360" spans="1:49" ht="19.899999999999999" customHeight="1" x14ac:dyDescent="0.25">
      <c r="A360" s="40"/>
      <c r="B360" s="64" t="s">
        <v>34</v>
      </c>
      <c r="C360" s="5">
        <v>1370</v>
      </c>
      <c r="D360" s="5"/>
      <c r="E360" s="5">
        <v>0</v>
      </c>
      <c r="F360" s="5">
        <v>0</v>
      </c>
      <c r="G360" s="6">
        <f>H360+I360+J360</f>
        <v>0</v>
      </c>
      <c r="H360" s="5"/>
      <c r="I360" s="5"/>
      <c r="J360" s="5"/>
      <c r="K360" s="6"/>
      <c r="L360" s="5"/>
      <c r="M360" s="5"/>
      <c r="N360" s="5"/>
      <c r="O360" s="6">
        <f t="shared" si="215"/>
        <v>0</v>
      </c>
      <c r="P360" s="5">
        <v>0</v>
      </c>
      <c r="Q360" s="5">
        <v>0</v>
      </c>
      <c r="R360" s="5">
        <v>0</v>
      </c>
      <c r="S360" s="6">
        <v>0</v>
      </c>
      <c r="T360" s="5"/>
      <c r="U360" s="5"/>
      <c r="V360" s="5"/>
      <c r="W360" s="6">
        <v>0</v>
      </c>
      <c r="X360" s="5"/>
      <c r="Y360" s="5"/>
      <c r="Z360" s="5"/>
      <c r="AA360" s="12">
        <f t="shared" si="213"/>
        <v>0</v>
      </c>
      <c r="AB360" s="5">
        <f t="shared" si="225"/>
        <v>0</v>
      </c>
      <c r="AC360" s="6">
        <f t="shared" si="225"/>
        <v>0</v>
      </c>
      <c r="AD360" s="7">
        <f t="shared" si="225"/>
        <v>0</v>
      </c>
      <c r="AE360" s="6">
        <f t="shared" si="219"/>
        <v>0</v>
      </c>
      <c r="AF360" s="70"/>
      <c r="AG360" s="6"/>
      <c r="AH360" s="71"/>
      <c r="AI360" s="60"/>
      <c r="AJ360" s="60"/>
      <c r="AL360" s="13"/>
      <c r="AM360" s="13"/>
      <c r="AW360" s="46"/>
    </row>
    <row r="361" spans="1:49" ht="19.899999999999999" customHeight="1" x14ac:dyDescent="0.25">
      <c r="A361" s="40"/>
      <c r="B361" s="64" t="s">
        <v>35</v>
      </c>
      <c r="C361" s="5">
        <v>491.95819999999998</v>
      </c>
      <c r="D361" s="5">
        <v>22.550960000000003</v>
      </c>
      <c r="E361" s="5">
        <v>12.992330000000001</v>
      </c>
      <c r="F361" s="5">
        <v>12.992330000000001</v>
      </c>
      <c r="G361" s="6">
        <f t="shared" ref="G361:G367" si="230">H361+I361+J361</f>
        <v>0</v>
      </c>
      <c r="H361" s="5"/>
      <c r="I361" s="5"/>
      <c r="J361" s="5"/>
      <c r="K361" s="6"/>
      <c r="L361" s="5"/>
      <c r="M361" s="5"/>
      <c r="N361" s="5"/>
      <c r="O361" s="6">
        <f t="shared" si="215"/>
        <v>48.248139999999253</v>
      </c>
      <c r="P361" s="5">
        <v>0</v>
      </c>
      <c r="Q361" s="5">
        <v>48.248139999999253</v>
      </c>
      <c r="R361" s="5">
        <v>0</v>
      </c>
      <c r="S361" s="6">
        <f>SUM(T361:V361)</f>
        <v>15.851180000000028</v>
      </c>
      <c r="T361" s="5">
        <f>SUM(T357)-SUM(T358:T360)</f>
        <v>0</v>
      </c>
      <c r="U361" s="5">
        <f>SUM(U357)-SUM(U358:U360)</f>
        <v>15.851180000000028</v>
      </c>
      <c r="V361" s="5">
        <f>SUM(V357)-SUM(V358:V360)</f>
        <v>0</v>
      </c>
      <c r="W361" s="6">
        <f>SUM(X361:Z361)</f>
        <v>9.5586300000000222</v>
      </c>
      <c r="X361" s="5">
        <f>SUM(X357)-SUM(X358:X360)</f>
        <v>0</v>
      </c>
      <c r="Y361" s="5">
        <f>SUM(Y357)-SUM(Y358:Y360)</f>
        <v>9.5586300000000222</v>
      </c>
      <c r="Z361" s="5">
        <f>SUM(Z357)-SUM(Z358:Z360)</f>
        <v>0</v>
      </c>
      <c r="AA361" s="12">
        <f t="shared" ref="AA361:AA371" si="231">SUM(AB361:AD361)</f>
        <v>0</v>
      </c>
      <c r="AB361" s="5">
        <f t="shared" si="225"/>
        <v>0</v>
      </c>
      <c r="AC361" s="6">
        <f t="shared" si="225"/>
        <v>0</v>
      </c>
      <c r="AD361" s="7">
        <f t="shared" si="225"/>
        <v>0</v>
      </c>
      <c r="AE361" s="6">
        <f t="shared" si="219"/>
        <v>6.2925500000000003</v>
      </c>
      <c r="AF361" s="70"/>
      <c r="AG361" s="6">
        <v>6.2925500000000003</v>
      </c>
      <c r="AH361" s="71"/>
      <c r="AI361" s="60"/>
      <c r="AJ361" s="60"/>
      <c r="AL361" s="13"/>
      <c r="AM361" s="13"/>
      <c r="AW361" s="46"/>
    </row>
    <row r="362" spans="1:49" ht="59.25" customHeight="1" x14ac:dyDescent="0.25">
      <c r="A362" s="40">
        <v>66</v>
      </c>
      <c r="B362" s="77" t="s">
        <v>81</v>
      </c>
      <c r="C362" s="62">
        <v>12027.034129999998</v>
      </c>
      <c r="D362" s="62">
        <f>SUM(D363:D366)</f>
        <v>592.44015999999999</v>
      </c>
      <c r="E362" s="62">
        <v>343.81713999999999</v>
      </c>
      <c r="F362" s="62">
        <v>343.81713999999999</v>
      </c>
      <c r="G362" s="75">
        <f t="shared" si="230"/>
        <v>0</v>
      </c>
      <c r="H362" s="62"/>
      <c r="I362" s="62"/>
      <c r="J362" s="62"/>
      <c r="K362" s="75">
        <f>L362+M362+N362</f>
        <v>0</v>
      </c>
      <c r="L362" s="43"/>
      <c r="M362" s="43"/>
      <c r="N362" s="43"/>
      <c r="O362" s="63">
        <f t="shared" si="215"/>
        <v>321.70000000000073</v>
      </c>
      <c r="P362" s="43">
        <v>0</v>
      </c>
      <c r="Q362" s="43">
        <v>321.70000000000073</v>
      </c>
      <c r="R362" s="43">
        <v>0</v>
      </c>
      <c r="S362" s="6">
        <f>SUM(T362,U362,V362)</f>
        <v>248.62302</v>
      </c>
      <c r="T362" s="5" t="s">
        <v>185</v>
      </c>
      <c r="U362" s="5">
        <v>248.62302</v>
      </c>
      <c r="V362" s="5" t="s">
        <v>185</v>
      </c>
      <c r="W362" s="63">
        <f>SUM(X362,Y362,Z362)</f>
        <v>248.62302</v>
      </c>
      <c r="X362" s="43" t="s">
        <v>185</v>
      </c>
      <c r="Y362" s="43">
        <v>248.62302</v>
      </c>
      <c r="Z362" s="43" t="s">
        <v>185</v>
      </c>
      <c r="AA362" s="12">
        <f t="shared" si="231"/>
        <v>0</v>
      </c>
      <c r="AB362" s="5">
        <f t="shared" si="225"/>
        <v>0</v>
      </c>
      <c r="AC362" s="6">
        <f t="shared" si="225"/>
        <v>0</v>
      </c>
      <c r="AD362" s="7">
        <f t="shared" si="225"/>
        <v>0</v>
      </c>
      <c r="AE362" s="63">
        <f t="shared" si="219"/>
        <v>0</v>
      </c>
      <c r="AF362" s="80"/>
      <c r="AG362" s="81"/>
      <c r="AH362" s="82"/>
      <c r="AI362" s="81"/>
      <c r="AJ362" s="81"/>
      <c r="AL362" s="13"/>
      <c r="AM362" s="13"/>
      <c r="AW362" s="46"/>
    </row>
    <row r="363" spans="1:49" ht="19.899999999999999" customHeight="1" x14ac:dyDescent="0.25">
      <c r="A363" s="40"/>
      <c r="B363" s="64" t="s">
        <v>32</v>
      </c>
      <c r="C363" s="5">
        <v>570.54273000000001</v>
      </c>
      <c r="D363" s="5">
        <f>C363</f>
        <v>570.54273000000001</v>
      </c>
      <c r="E363" s="5">
        <v>331.10917000000001</v>
      </c>
      <c r="F363" s="5">
        <v>331.10917000000001</v>
      </c>
      <c r="G363" s="6">
        <f>H363+I363+J363</f>
        <v>0</v>
      </c>
      <c r="H363" s="5"/>
      <c r="I363" s="5"/>
      <c r="J363" s="5"/>
      <c r="K363" s="6"/>
      <c r="L363" s="5"/>
      <c r="M363" s="5"/>
      <c r="N363" s="5"/>
      <c r="O363" s="6">
        <f t="shared" si="215"/>
        <v>239.43356</v>
      </c>
      <c r="P363" s="5">
        <v>0</v>
      </c>
      <c r="Q363" s="5">
        <v>239.43356</v>
      </c>
      <c r="R363" s="5">
        <v>0</v>
      </c>
      <c r="S363" s="6">
        <v>239.43356</v>
      </c>
      <c r="T363" s="5" t="s">
        <v>185</v>
      </c>
      <c r="U363" s="5">
        <v>239.43356</v>
      </c>
      <c r="V363" s="5" t="s">
        <v>185</v>
      </c>
      <c r="W363" s="6">
        <v>239.43356</v>
      </c>
      <c r="X363" s="5" t="s">
        <v>185</v>
      </c>
      <c r="Y363" s="5">
        <v>239.43356</v>
      </c>
      <c r="Z363" s="5" t="s">
        <v>185</v>
      </c>
      <c r="AA363" s="12">
        <f t="shared" si="231"/>
        <v>0</v>
      </c>
      <c r="AB363" s="5">
        <f t="shared" ref="AB363:AD371" si="232">SUM(X363,H363)-SUM(L363)-SUM(T363,-AF363)</f>
        <v>0</v>
      </c>
      <c r="AC363" s="6">
        <f t="shared" si="232"/>
        <v>0</v>
      </c>
      <c r="AD363" s="7">
        <f t="shared" si="232"/>
        <v>0</v>
      </c>
      <c r="AE363" s="6">
        <f t="shared" si="219"/>
        <v>0</v>
      </c>
      <c r="AF363" s="70"/>
      <c r="AG363" s="60"/>
      <c r="AH363" s="71"/>
      <c r="AI363" s="60"/>
      <c r="AJ363" s="60"/>
      <c r="AL363" s="13"/>
      <c r="AM363" s="13"/>
      <c r="AW363" s="46"/>
    </row>
    <row r="364" spans="1:49" ht="19.899999999999999" customHeight="1" x14ac:dyDescent="0.25">
      <c r="A364" s="40"/>
      <c r="B364" s="64" t="s">
        <v>33</v>
      </c>
      <c r="C364" s="5">
        <v>9263.1489999999994</v>
      </c>
      <c r="D364" s="5"/>
      <c r="E364" s="5">
        <v>0</v>
      </c>
      <c r="F364" s="5">
        <v>0</v>
      </c>
      <c r="G364" s="6">
        <f t="shared" ref="G364" si="233">H364+I364+J364</f>
        <v>0</v>
      </c>
      <c r="H364" s="5"/>
      <c r="I364" s="5"/>
      <c r="J364" s="5"/>
      <c r="K364" s="6"/>
      <c r="L364" s="5"/>
      <c r="M364" s="5"/>
      <c r="N364" s="5"/>
      <c r="O364" s="6">
        <f t="shared" si="215"/>
        <v>50</v>
      </c>
      <c r="P364" s="5">
        <v>0</v>
      </c>
      <c r="Q364" s="5">
        <v>50</v>
      </c>
      <c r="R364" s="5">
        <v>0</v>
      </c>
      <c r="S364" s="6">
        <v>0</v>
      </c>
      <c r="T364" s="5" t="s">
        <v>185</v>
      </c>
      <c r="U364" s="5" t="s">
        <v>185</v>
      </c>
      <c r="V364" s="5" t="s">
        <v>185</v>
      </c>
      <c r="W364" s="6">
        <v>0</v>
      </c>
      <c r="X364" s="5" t="s">
        <v>185</v>
      </c>
      <c r="Y364" s="5" t="s">
        <v>185</v>
      </c>
      <c r="Z364" s="5" t="s">
        <v>185</v>
      </c>
      <c r="AA364" s="12">
        <f t="shared" si="231"/>
        <v>0</v>
      </c>
      <c r="AB364" s="5">
        <f t="shared" si="232"/>
        <v>0</v>
      </c>
      <c r="AC364" s="6">
        <f t="shared" si="232"/>
        <v>0</v>
      </c>
      <c r="AD364" s="7">
        <f t="shared" si="232"/>
        <v>0</v>
      </c>
      <c r="AE364" s="6">
        <f t="shared" si="219"/>
        <v>0</v>
      </c>
      <c r="AF364" s="70"/>
      <c r="AG364" s="60"/>
      <c r="AH364" s="71"/>
      <c r="AI364" s="60"/>
      <c r="AJ364" s="60"/>
      <c r="AL364" s="13"/>
      <c r="AM364" s="13"/>
      <c r="AW364" s="46"/>
    </row>
    <row r="365" spans="1:49" ht="19.899999999999999" customHeight="1" x14ac:dyDescent="0.25">
      <c r="A365" s="40"/>
      <c r="B365" s="64" t="s">
        <v>34</v>
      </c>
      <c r="C365" s="5">
        <v>1250</v>
      </c>
      <c r="D365" s="5"/>
      <c r="E365" s="5">
        <v>0</v>
      </c>
      <c r="F365" s="5">
        <v>0</v>
      </c>
      <c r="G365" s="6">
        <f>H365+I365+J365</f>
        <v>0</v>
      </c>
      <c r="H365" s="5"/>
      <c r="I365" s="5"/>
      <c r="J365" s="5"/>
      <c r="K365" s="6"/>
      <c r="L365" s="5"/>
      <c r="M365" s="5"/>
      <c r="N365" s="5"/>
      <c r="O365" s="6">
        <f t="shared" si="215"/>
        <v>0</v>
      </c>
      <c r="P365" s="5">
        <v>0</v>
      </c>
      <c r="Q365" s="5">
        <v>0</v>
      </c>
      <c r="R365" s="5">
        <v>0</v>
      </c>
      <c r="S365" s="6">
        <v>0</v>
      </c>
      <c r="T365" s="5"/>
      <c r="U365" s="5"/>
      <c r="V365" s="5"/>
      <c r="W365" s="6">
        <v>0</v>
      </c>
      <c r="X365" s="5"/>
      <c r="Y365" s="5"/>
      <c r="Z365" s="5"/>
      <c r="AA365" s="12">
        <f t="shared" si="231"/>
        <v>0</v>
      </c>
      <c r="AB365" s="5">
        <f t="shared" si="232"/>
        <v>0</v>
      </c>
      <c r="AC365" s="6">
        <f t="shared" si="232"/>
        <v>0</v>
      </c>
      <c r="AD365" s="7">
        <f t="shared" si="232"/>
        <v>0</v>
      </c>
      <c r="AE365" s="6">
        <f t="shared" si="219"/>
        <v>0</v>
      </c>
      <c r="AF365" s="70"/>
      <c r="AG365" s="60"/>
      <c r="AH365" s="71"/>
      <c r="AI365" s="60"/>
      <c r="AJ365" s="60"/>
      <c r="AL365" s="13"/>
      <c r="AM365" s="13"/>
      <c r="AW365" s="46"/>
    </row>
    <row r="366" spans="1:49" ht="19.899999999999999" customHeight="1" x14ac:dyDescent="0.25">
      <c r="A366" s="40"/>
      <c r="B366" s="64" t="s">
        <v>35</v>
      </c>
      <c r="C366" s="5">
        <v>943.34240000000011</v>
      </c>
      <c r="D366" s="5">
        <v>21.89743</v>
      </c>
      <c r="E366" s="5">
        <v>12.70797</v>
      </c>
      <c r="F366" s="5">
        <v>12.70797</v>
      </c>
      <c r="G366" s="6">
        <f t="shared" ref="G366" si="234">H366+I366+J366</f>
        <v>0</v>
      </c>
      <c r="H366" s="5"/>
      <c r="I366" s="5"/>
      <c r="J366" s="5"/>
      <c r="K366" s="6"/>
      <c r="L366" s="5"/>
      <c r="M366" s="5"/>
      <c r="N366" s="5"/>
      <c r="O366" s="6">
        <f t="shared" si="215"/>
        <v>32.266440000000713</v>
      </c>
      <c r="P366" s="5">
        <v>0</v>
      </c>
      <c r="Q366" s="5">
        <v>32.266440000000713</v>
      </c>
      <c r="R366" s="5">
        <v>0</v>
      </c>
      <c r="S366" s="6">
        <f>SUM(T366:V366)</f>
        <v>9.1894599999999969</v>
      </c>
      <c r="T366" s="5">
        <f>SUM(T362)-SUM(T363:T365)</f>
        <v>0</v>
      </c>
      <c r="U366" s="5">
        <f>SUM(U362)-SUM(U363:U365)</f>
        <v>9.1894599999999969</v>
      </c>
      <c r="V366" s="5">
        <f>SUM(V362)-SUM(V363:V365)</f>
        <v>0</v>
      </c>
      <c r="W366" s="6">
        <f>SUM(X366:Z366)</f>
        <v>9.1894599999999969</v>
      </c>
      <c r="X366" s="5">
        <f>SUM(X362)-SUM(X363:X365)</f>
        <v>0</v>
      </c>
      <c r="Y366" s="5">
        <f>SUM(Y362)-SUM(Y363:Y365)</f>
        <v>9.1894599999999969</v>
      </c>
      <c r="Z366" s="5">
        <f>SUM(Z362)-SUM(Z363:Z365)</f>
        <v>0</v>
      </c>
      <c r="AA366" s="12">
        <f t="shared" si="231"/>
        <v>0</v>
      </c>
      <c r="AB366" s="5">
        <f t="shared" si="232"/>
        <v>0</v>
      </c>
      <c r="AC366" s="6">
        <f t="shared" si="232"/>
        <v>0</v>
      </c>
      <c r="AD366" s="7">
        <f t="shared" si="232"/>
        <v>0</v>
      </c>
      <c r="AE366" s="6">
        <f t="shared" si="219"/>
        <v>0</v>
      </c>
      <c r="AF366" s="70"/>
      <c r="AG366" s="60"/>
      <c r="AH366" s="71"/>
      <c r="AI366" s="60"/>
      <c r="AJ366" s="60"/>
      <c r="AL366" s="13"/>
      <c r="AM366" s="13"/>
      <c r="AW366" s="46"/>
    </row>
    <row r="367" spans="1:49" ht="75" customHeight="1" x14ac:dyDescent="0.25">
      <c r="A367" s="40">
        <v>67</v>
      </c>
      <c r="B367" s="77" t="s">
        <v>82</v>
      </c>
      <c r="C367" s="62">
        <v>15354.68743</v>
      </c>
      <c r="D367" s="62">
        <f>SUM(D368:D371)</f>
        <v>653.84942000000001</v>
      </c>
      <c r="E367" s="62">
        <v>370.53852999999998</v>
      </c>
      <c r="F367" s="62">
        <v>370.53852999999998</v>
      </c>
      <c r="G367" s="75">
        <f t="shared" si="230"/>
        <v>0</v>
      </c>
      <c r="H367" s="62"/>
      <c r="I367" s="62"/>
      <c r="J367" s="62"/>
      <c r="K367" s="75">
        <f>L367+M367+N367</f>
        <v>0</v>
      </c>
      <c r="L367" s="43"/>
      <c r="M367" s="43"/>
      <c r="N367" s="43"/>
      <c r="O367" s="63">
        <f t="shared" si="215"/>
        <v>376.89999999999964</v>
      </c>
      <c r="P367" s="43">
        <v>0</v>
      </c>
      <c r="Q367" s="43">
        <v>376.89999999999964</v>
      </c>
      <c r="R367" s="43">
        <v>0</v>
      </c>
      <c r="S367" s="6">
        <f>SUM(T367,U367,V367)</f>
        <v>272.83931999999999</v>
      </c>
      <c r="T367" s="5" t="s">
        <v>185</v>
      </c>
      <c r="U367" s="5">
        <v>272.83931999999999</v>
      </c>
      <c r="V367" s="5" t="s">
        <v>185</v>
      </c>
      <c r="W367" s="63">
        <f>SUM(X367,Y367,Z367)</f>
        <v>272.83931999999999</v>
      </c>
      <c r="X367" s="43" t="s">
        <v>185</v>
      </c>
      <c r="Y367" s="43">
        <v>272.83931999999999</v>
      </c>
      <c r="Z367" s="43" t="s">
        <v>185</v>
      </c>
      <c r="AA367" s="12">
        <f t="shared" si="231"/>
        <v>0</v>
      </c>
      <c r="AB367" s="5">
        <f t="shared" si="232"/>
        <v>0</v>
      </c>
      <c r="AC367" s="6">
        <f t="shared" si="232"/>
        <v>0</v>
      </c>
      <c r="AD367" s="7">
        <f t="shared" si="232"/>
        <v>0</v>
      </c>
      <c r="AE367" s="63">
        <f t="shared" si="219"/>
        <v>0</v>
      </c>
      <c r="AF367" s="80"/>
      <c r="AG367" s="81"/>
      <c r="AH367" s="82"/>
      <c r="AI367" s="81"/>
      <c r="AJ367" s="81"/>
      <c r="AL367" s="13"/>
      <c r="AM367" s="13"/>
      <c r="AW367" s="46"/>
    </row>
    <row r="368" spans="1:49" ht="19.899999999999999" customHeight="1" x14ac:dyDescent="0.25">
      <c r="A368" s="40"/>
      <c r="B368" s="64" t="s">
        <v>32</v>
      </c>
      <c r="C368" s="5">
        <v>629.68222000000003</v>
      </c>
      <c r="D368" s="5">
        <f>C368</f>
        <v>629.68222000000003</v>
      </c>
      <c r="E368" s="5">
        <v>356.84289999999999</v>
      </c>
      <c r="F368" s="5">
        <v>356.84289999999999</v>
      </c>
      <c r="G368" s="6">
        <f>H368+I368+J368</f>
        <v>0</v>
      </c>
      <c r="H368" s="5"/>
      <c r="I368" s="5"/>
      <c r="J368" s="5"/>
      <c r="K368" s="6"/>
      <c r="L368" s="5"/>
      <c r="M368" s="5"/>
      <c r="N368" s="5"/>
      <c r="O368" s="6">
        <f t="shared" si="215"/>
        <v>272.83932000000004</v>
      </c>
      <c r="P368" s="5">
        <v>0</v>
      </c>
      <c r="Q368" s="5">
        <v>272.83932000000004</v>
      </c>
      <c r="R368" s="5">
        <v>0</v>
      </c>
      <c r="S368" s="6">
        <v>272.83931999999999</v>
      </c>
      <c r="T368" s="5" t="s">
        <v>185</v>
      </c>
      <c r="U368" s="5">
        <v>272.83931999999999</v>
      </c>
      <c r="V368" s="5" t="s">
        <v>185</v>
      </c>
      <c r="W368" s="6">
        <v>272.83931999999999</v>
      </c>
      <c r="X368" s="5" t="s">
        <v>185</v>
      </c>
      <c r="Y368" s="5">
        <v>272.83931999999999</v>
      </c>
      <c r="Z368" s="5" t="s">
        <v>185</v>
      </c>
      <c r="AA368" s="12">
        <f t="shared" si="231"/>
        <v>0</v>
      </c>
      <c r="AB368" s="5">
        <f t="shared" si="232"/>
        <v>0</v>
      </c>
      <c r="AC368" s="6">
        <f t="shared" si="232"/>
        <v>0</v>
      </c>
      <c r="AD368" s="7">
        <f t="shared" si="232"/>
        <v>0</v>
      </c>
      <c r="AE368" s="6">
        <f t="shared" si="219"/>
        <v>0</v>
      </c>
      <c r="AF368" s="70"/>
      <c r="AG368" s="60"/>
      <c r="AH368" s="71"/>
      <c r="AI368" s="60"/>
      <c r="AJ368" s="60"/>
      <c r="AL368" s="13"/>
      <c r="AM368" s="13"/>
      <c r="AW368" s="46"/>
    </row>
    <row r="369" spans="1:49" ht="19.899999999999999" customHeight="1" x14ac:dyDescent="0.25">
      <c r="A369" s="40"/>
      <c r="B369" s="64" t="s">
        <v>33</v>
      </c>
      <c r="C369" s="5">
        <v>11200.587</v>
      </c>
      <c r="D369" s="5"/>
      <c r="E369" s="5">
        <v>0</v>
      </c>
      <c r="F369" s="5">
        <v>0</v>
      </c>
      <c r="G369" s="6">
        <f t="shared" ref="G369" si="235">H369+I369+J369</f>
        <v>0</v>
      </c>
      <c r="H369" s="5"/>
      <c r="I369" s="5"/>
      <c r="J369" s="5"/>
      <c r="K369" s="6"/>
      <c r="L369" s="5"/>
      <c r="M369" s="5"/>
      <c r="N369" s="5"/>
      <c r="O369" s="6">
        <f t="shared" si="215"/>
        <v>50</v>
      </c>
      <c r="P369" s="5">
        <v>0</v>
      </c>
      <c r="Q369" s="5">
        <v>50</v>
      </c>
      <c r="R369" s="5">
        <v>0</v>
      </c>
      <c r="S369" s="6">
        <v>0</v>
      </c>
      <c r="T369" s="5" t="s">
        <v>185</v>
      </c>
      <c r="U369" s="5" t="s">
        <v>185</v>
      </c>
      <c r="V369" s="5" t="s">
        <v>185</v>
      </c>
      <c r="W369" s="6">
        <v>0</v>
      </c>
      <c r="X369" s="5" t="s">
        <v>185</v>
      </c>
      <c r="Y369" s="5" t="s">
        <v>185</v>
      </c>
      <c r="Z369" s="5" t="s">
        <v>185</v>
      </c>
      <c r="AA369" s="12">
        <f t="shared" si="231"/>
        <v>0</v>
      </c>
      <c r="AB369" s="5">
        <f t="shared" si="232"/>
        <v>0</v>
      </c>
      <c r="AC369" s="6">
        <f t="shared" si="232"/>
        <v>0</v>
      </c>
      <c r="AD369" s="7">
        <f t="shared" si="232"/>
        <v>0</v>
      </c>
      <c r="AE369" s="6">
        <f t="shared" si="219"/>
        <v>0</v>
      </c>
      <c r="AF369" s="70"/>
      <c r="AG369" s="60"/>
      <c r="AH369" s="71"/>
      <c r="AI369" s="60"/>
      <c r="AJ369" s="60"/>
      <c r="AL369" s="13"/>
      <c r="AM369" s="13"/>
      <c r="AW369" s="46"/>
    </row>
    <row r="370" spans="1:49" ht="19.899999999999999" customHeight="1" x14ac:dyDescent="0.25">
      <c r="A370" s="40"/>
      <c r="B370" s="64" t="s">
        <v>34</v>
      </c>
      <c r="C370" s="5">
        <v>2950</v>
      </c>
      <c r="D370" s="5"/>
      <c r="E370" s="5">
        <v>0</v>
      </c>
      <c r="F370" s="5">
        <v>0</v>
      </c>
      <c r="G370" s="6">
        <f>H370+I370+J370</f>
        <v>0</v>
      </c>
      <c r="H370" s="5"/>
      <c r="I370" s="5"/>
      <c r="J370" s="5"/>
      <c r="K370" s="6"/>
      <c r="L370" s="5"/>
      <c r="M370" s="5"/>
      <c r="N370" s="5"/>
      <c r="O370" s="6">
        <f t="shared" si="215"/>
        <v>0</v>
      </c>
      <c r="P370" s="5">
        <v>0</v>
      </c>
      <c r="Q370" s="5">
        <v>0</v>
      </c>
      <c r="R370" s="5">
        <v>0</v>
      </c>
      <c r="S370" s="6">
        <v>0</v>
      </c>
      <c r="T370" s="5"/>
      <c r="U370" s="5"/>
      <c r="V370" s="5"/>
      <c r="W370" s="6">
        <v>0</v>
      </c>
      <c r="X370" s="5"/>
      <c r="Y370" s="5"/>
      <c r="Z370" s="5"/>
      <c r="AA370" s="12">
        <f t="shared" si="231"/>
        <v>0</v>
      </c>
      <c r="AB370" s="5">
        <f t="shared" si="232"/>
        <v>0</v>
      </c>
      <c r="AC370" s="6">
        <f t="shared" si="232"/>
        <v>0</v>
      </c>
      <c r="AD370" s="7">
        <f t="shared" si="232"/>
        <v>0</v>
      </c>
      <c r="AE370" s="6">
        <f t="shared" si="219"/>
        <v>0</v>
      </c>
      <c r="AF370" s="70"/>
      <c r="AG370" s="60"/>
      <c r="AH370" s="71"/>
      <c r="AI370" s="60"/>
      <c r="AJ370" s="60"/>
      <c r="AL370" s="13"/>
      <c r="AM370" s="13"/>
      <c r="AW370" s="46"/>
    </row>
    <row r="371" spans="1:49" ht="19.899999999999999" customHeight="1" x14ac:dyDescent="0.25">
      <c r="A371" s="40"/>
      <c r="B371" s="64" t="s">
        <v>35</v>
      </c>
      <c r="C371" s="5">
        <v>574.41821000000004</v>
      </c>
      <c r="D371" s="5">
        <v>24.167200000000001</v>
      </c>
      <c r="E371" s="5">
        <v>13.69563</v>
      </c>
      <c r="F371" s="5">
        <v>13.69563</v>
      </c>
      <c r="G371" s="6">
        <f t="shared" ref="G371:G392" si="236">H371+I371+J371</f>
        <v>0</v>
      </c>
      <c r="H371" s="5"/>
      <c r="I371" s="5"/>
      <c r="J371" s="5"/>
      <c r="K371" s="6"/>
      <c r="L371" s="5"/>
      <c r="M371" s="5"/>
      <c r="N371" s="5"/>
      <c r="O371" s="6">
        <f t="shared" si="215"/>
        <v>54.060679999999572</v>
      </c>
      <c r="P371" s="5">
        <v>0</v>
      </c>
      <c r="Q371" s="5">
        <v>54.060679999999572</v>
      </c>
      <c r="R371" s="5">
        <v>0</v>
      </c>
      <c r="S371" s="6">
        <f>SUM(T371:V371)</f>
        <v>0</v>
      </c>
      <c r="T371" s="5">
        <f>SUM(T367)-SUM(T368:T370)</f>
        <v>0</v>
      </c>
      <c r="U371" s="5">
        <f>SUM(U367)-SUM(U368:U370)</f>
        <v>0</v>
      </c>
      <c r="V371" s="5">
        <f>SUM(V367)-SUM(V368:V370)</f>
        <v>0</v>
      </c>
      <c r="W371" s="6">
        <f>SUM(X371:Z371)</f>
        <v>0</v>
      </c>
      <c r="X371" s="5">
        <f>SUM(X367)-SUM(X368:X370)</f>
        <v>0</v>
      </c>
      <c r="Y371" s="5">
        <f>SUM(Y367)-SUM(Y368:Y370)</f>
        <v>0</v>
      </c>
      <c r="Z371" s="5">
        <f>SUM(Z367)-SUM(Z368:Z370)</f>
        <v>0</v>
      </c>
      <c r="AA371" s="12">
        <f t="shared" si="231"/>
        <v>0</v>
      </c>
      <c r="AB371" s="5">
        <f t="shared" si="232"/>
        <v>0</v>
      </c>
      <c r="AC371" s="6">
        <f t="shared" si="232"/>
        <v>0</v>
      </c>
      <c r="AD371" s="7">
        <f t="shared" si="232"/>
        <v>0</v>
      </c>
      <c r="AE371" s="6">
        <f t="shared" si="219"/>
        <v>0</v>
      </c>
      <c r="AF371" s="70"/>
      <c r="AG371" s="60"/>
      <c r="AH371" s="71"/>
      <c r="AI371" s="60"/>
      <c r="AJ371" s="60"/>
      <c r="AL371" s="13"/>
      <c r="AM371" s="13"/>
      <c r="AW371" s="46"/>
    </row>
    <row r="372" spans="1:49" ht="87.75" customHeight="1" x14ac:dyDescent="0.25">
      <c r="A372" s="40">
        <v>68</v>
      </c>
      <c r="B372" s="77" t="s">
        <v>83</v>
      </c>
      <c r="C372" s="62">
        <v>18278.224219999996</v>
      </c>
      <c r="D372" s="62">
        <f>SUM(D373:D376)</f>
        <v>688.24441000000002</v>
      </c>
      <c r="E372" s="62">
        <v>385.50450999999998</v>
      </c>
      <c r="F372" s="62">
        <v>385.50450999999998</v>
      </c>
      <c r="G372" s="75">
        <f t="shared" si="236"/>
        <v>0</v>
      </c>
      <c r="H372" s="62"/>
      <c r="I372" s="62"/>
      <c r="J372" s="62"/>
      <c r="K372" s="75">
        <f>L372+M372+N372</f>
        <v>0</v>
      </c>
      <c r="L372" s="43"/>
      <c r="M372" s="43"/>
      <c r="N372" s="43"/>
      <c r="O372" s="63">
        <f t="shared" si="215"/>
        <v>406.59999999999854</v>
      </c>
      <c r="P372" s="43">
        <v>0</v>
      </c>
      <c r="Q372" s="43">
        <v>406.59999999999854</v>
      </c>
      <c r="R372" s="43">
        <v>0</v>
      </c>
      <c r="S372" s="6">
        <f>SUM(T372,U372,V372)</f>
        <v>309.03242999999998</v>
      </c>
      <c r="T372" s="5" t="s">
        <v>185</v>
      </c>
      <c r="U372" s="5">
        <v>309.03242999999998</v>
      </c>
      <c r="V372" s="5" t="s">
        <v>185</v>
      </c>
      <c r="W372" s="63">
        <f>SUM(X372,Y372,Z372)</f>
        <v>302.73987999999997</v>
      </c>
      <c r="X372" s="43" t="s">
        <v>185</v>
      </c>
      <c r="Y372" s="43">
        <v>302.73987999999997</v>
      </c>
      <c r="Z372" s="43" t="s">
        <v>185</v>
      </c>
      <c r="AA372" s="12">
        <f t="shared" ref="AA372:AA396" si="237">SUM(AB372:AD372)</f>
        <v>0</v>
      </c>
      <c r="AB372" s="5">
        <f t="shared" ref="AB372:AD387" si="238">SUM(X372,H372)-SUM(L372)-SUM(T372,-AF372)</f>
        <v>0</v>
      </c>
      <c r="AC372" s="6">
        <f t="shared" si="238"/>
        <v>0</v>
      </c>
      <c r="AD372" s="7">
        <f t="shared" si="238"/>
        <v>0</v>
      </c>
      <c r="AE372" s="63">
        <f t="shared" si="219"/>
        <v>6.2925500000000003</v>
      </c>
      <c r="AF372" s="80"/>
      <c r="AG372" s="63">
        <f>SUM(AG373:AG376)</f>
        <v>6.2925500000000003</v>
      </c>
      <c r="AH372" s="82"/>
      <c r="AI372" s="81"/>
      <c r="AJ372" s="81"/>
      <c r="AL372" s="13"/>
      <c r="AM372" s="13"/>
      <c r="AW372" s="46"/>
    </row>
    <row r="373" spans="1:49" ht="19.899999999999999" customHeight="1" x14ac:dyDescent="0.25">
      <c r="A373" s="40"/>
      <c r="B373" s="64" t="s">
        <v>32</v>
      </c>
      <c r="C373" s="5">
        <v>662.80588999999998</v>
      </c>
      <c r="D373" s="5">
        <f>C373</f>
        <v>662.80588999999998</v>
      </c>
      <c r="E373" s="5">
        <v>371.25572</v>
      </c>
      <c r="F373" s="5">
        <v>371.25572</v>
      </c>
      <c r="G373" s="6">
        <f>H373+I373+J373</f>
        <v>0</v>
      </c>
      <c r="H373" s="5"/>
      <c r="I373" s="5"/>
      <c r="J373" s="5"/>
      <c r="K373" s="6"/>
      <c r="L373" s="5"/>
      <c r="M373" s="5"/>
      <c r="N373" s="5"/>
      <c r="O373" s="6">
        <f t="shared" si="215"/>
        <v>291.55016999999998</v>
      </c>
      <c r="P373" s="5">
        <v>0</v>
      </c>
      <c r="Q373" s="5">
        <v>291.55016999999998</v>
      </c>
      <c r="R373" s="5">
        <v>0</v>
      </c>
      <c r="S373" s="6">
        <v>291.55016999999998</v>
      </c>
      <c r="T373" s="5" t="s">
        <v>185</v>
      </c>
      <c r="U373" s="5">
        <v>291.55016999999998</v>
      </c>
      <c r="V373" s="5" t="s">
        <v>185</v>
      </c>
      <c r="W373" s="6">
        <v>291.55016999999998</v>
      </c>
      <c r="X373" s="5" t="s">
        <v>185</v>
      </c>
      <c r="Y373" s="5">
        <v>291.55016999999998</v>
      </c>
      <c r="Z373" s="5" t="s">
        <v>185</v>
      </c>
      <c r="AA373" s="12">
        <f t="shared" si="237"/>
        <v>0</v>
      </c>
      <c r="AB373" s="5">
        <f t="shared" si="238"/>
        <v>0</v>
      </c>
      <c r="AC373" s="6">
        <f t="shared" si="238"/>
        <v>0</v>
      </c>
      <c r="AD373" s="7">
        <f t="shared" si="238"/>
        <v>0</v>
      </c>
      <c r="AE373" s="6">
        <f t="shared" si="219"/>
        <v>0</v>
      </c>
      <c r="AF373" s="70"/>
      <c r="AG373" s="60"/>
      <c r="AH373" s="71"/>
      <c r="AI373" s="60"/>
      <c r="AJ373" s="60"/>
      <c r="AL373" s="13"/>
      <c r="AM373" s="13"/>
      <c r="AW373" s="46"/>
    </row>
    <row r="374" spans="1:49" ht="19.899999999999999" customHeight="1" x14ac:dyDescent="0.25">
      <c r="A374" s="40"/>
      <c r="B374" s="64" t="s">
        <v>33</v>
      </c>
      <c r="C374" s="5">
        <v>15427.558999999999</v>
      </c>
      <c r="D374" s="5"/>
      <c r="E374" s="5">
        <v>0</v>
      </c>
      <c r="F374" s="5">
        <v>0</v>
      </c>
      <c r="G374" s="6">
        <f t="shared" ref="G374" si="239">H374+I374+J374</f>
        <v>0</v>
      </c>
      <c r="H374" s="5"/>
      <c r="I374" s="5"/>
      <c r="J374" s="5"/>
      <c r="K374" s="6"/>
      <c r="L374" s="5"/>
      <c r="M374" s="5"/>
      <c r="N374" s="5"/>
      <c r="O374" s="6">
        <f t="shared" si="215"/>
        <v>50</v>
      </c>
      <c r="P374" s="5">
        <v>0</v>
      </c>
      <c r="Q374" s="5">
        <v>50</v>
      </c>
      <c r="R374" s="5">
        <v>0</v>
      </c>
      <c r="S374" s="6">
        <v>0</v>
      </c>
      <c r="T374" s="5" t="s">
        <v>185</v>
      </c>
      <c r="U374" s="5" t="s">
        <v>185</v>
      </c>
      <c r="V374" s="5" t="s">
        <v>185</v>
      </c>
      <c r="W374" s="6">
        <v>0</v>
      </c>
      <c r="X374" s="5" t="s">
        <v>185</v>
      </c>
      <c r="Y374" s="5" t="s">
        <v>185</v>
      </c>
      <c r="Z374" s="5" t="s">
        <v>185</v>
      </c>
      <c r="AA374" s="12">
        <f t="shared" si="237"/>
        <v>0</v>
      </c>
      <c r="AB374" s="5">
        <f t="shared" si="238"/>
        <v>0</v>
      </c>
      <c r="AC374" s="6">
        <f t="shared" si="238"/>
        <v>0</v>
      </c>
      <c r="AD374" s="7">
        <f t="shared" si="238"/>
        <v>0</v>
      </c>
      <c r="AE374" s="6">
        <f t="shared" si="219"/>
        <v>0</v>
      </c>
      <c r="AF374" s="70"/>
      <c r="AG374" s="60"/>
      <c r="AH374" s="71"/>
      <c r="AI374" s="60"/>
      <c r="AJ374" s="60"/>
      <c r="AL374" s="13"/>
      <c r="AM374" s="13"/>
      <c r="AW374" s="46"/>
    </row>
    <row r="375" spans="1:49" ht="19.899999999999999" customHeight="1" x14ac:dyDescent="0.25">
      <c r="A375" s="40"/>
      <c r="B375" s="64" t="s">
        <v>34</v>
      </c>
      <c r="C375" s="5">
        <v>1440</v>
      </c>
      <c r="D375" s="5"/>
      <c r="E375" s="5">
        <v>0</v>
      </c>
      <c r="F375" s="5">
        <v>0</v>
      </c>
      <c r="G375" s="6">
        <f>H375+I375+J375</f>
        <v>0</v>
      </c>
      <c r="H375" s="5"/>
      <c r="I375" s="5"/>
      <c r="J375" s="5"/>
      <c r="K375" s="6"/>
      <c r="L375" s="5"/>
      <c r="M375" s="5"/>
      <c r="N375" s="5"/>
      <c r="O375" s="6">
        <f t="shared" si="215"/>
        <v>0</v>
      </c>
      <c r="P375" s="5">
        <v>0</v>
      </c>
      <c r="Q375" s="5">
        <v>0</v>
      </c>
      <c r="R375" s="5">
        <v>0</v>
      </c>
      <c r="S375" s="6">
        <v>0</v>
      </c>
      <c r="T375" s="5"/>
      <c r="U375" s="5"/>
      <c r="V375" s="5"/>
      <c r="W375" s="6">
        <v>0</v>
      </c>
      <c r="X375" s="5"/>
      <c r="Y375" s="5"/>
      <c r="Z375" s="5"/>
      <c r="AA375" s="12">
        <f t="shared" si="237"/>
        <v>0</v>
      </c>
      <c r="AB375" s="5">
        <f t="shared" si="238"/>
        <v>0</v>
      </c>
      <c r="AC375" s="6">
        <f t="shared" si="238"/>
        <v>0</v>
      </c>
      <c r="AD375" s="7">
        <f t="shared" si="238"/>
        <v>0</v>
      </c>
      <c r="AE375" s="6">
        <f t="shared" si="219"/>
        <v>0</v>
      </c>
      <c r="AF375" s="70"/>
      <c r="AG375" s="60"/>
      <c r="AH375" s="71"/>
      <c r="AI375" s="60"/>
      <c r="AJ375" s="60"/>
      <c r="AL375" s="13"/>
      <c r="AM375" s="13"/>
      <c r="AW375" s="46"/>
    </row>
    <row r="376" spans="1:49" ht="19.899999999999999" customHeight="1" x14ac:dyDescent="0.25">
      <c r="A376" s="40"/>
      <c r="B376" s="64" t="s">
        <v>35</v>
      </c>
      <c r="C376" s="5">
        <v>747.85933</v>
      </c>
      <c r="D376" s="5">
        <v>25.43852</v>
      </c>
      <c r="E376" s="5">
        <v>14.24879</v>
      </c>
      <c r="F376" s="5">
        <v>14.24879</v>
      </c>
      <c r="G376" s="6">
        <f t="shared" ref="G376" si="240">H376+I376+J376</f>
        <v>0</v>
      </c>
      <c r="H376" s="5"/>
      <c r="I376" s="5"/>
      <c r="J376" s="5"/>
      <c r="K376" s="6"/>
      <c r="L376" s="5"/>
      <c r="M376" s="5"/>
      <c r="N376" s="5"/>
      <c r="O376" s="6">
        <f t="shared" si="215"/>
        <v>65.049829999998551</v>
      </c>
      <c r="P376" s="5">
        <v>0</v>
      </c>
      <c r="Q376" s="5">
        <v>65.049829999998551</v>
      </c>
      <c r="R376" s="5">
        <v>0</v>
      </c>
      <c r="S376" s="6">
        <f>SUM(T376:V376)</f>
        <v>17.482259999999997</v>
      </c>
      <c r="T376" s="5">
        <f>SUM(T372)-SUM(T373:T375)</f>
        <v>0</v>
      </c>
      <c r="U376" s="5">
        <f>SUM(U372)-SUM(U373:U375)</f>
        <v>17.482259999999997</v>
      </c>
      <c r="V376" s="5">
        <f>SUM(V372)-SUM(V373:V375)</f>
        <v>0</v>
      </c>
      <c r="W376" s="6">
        <f>SUM(X376:Z376)</f>
        <v>11.189709999999991</v>
      </c>
      <c r="X376" s="5">
        <f>SUM(X372)-SUM(X373:X375)</f>
        <v>0</v>
      </c>
      <c r="Y376" s="5">
        <f>SUM(Y372)-SUM(Y373:Y375)</f>
        <v>11.189709999999991</v>
      </c>
      <c r="Z376" s="5">
        <f>SUM(Z372)-SUM(Z373:Z375)</f>
        <v>0</v>
      </c>
      <c r="AA376" s="12">
        <f t="shared" si="237"/>
        <v>0</v>
      </c>
      <c r="AB376" s="5">
        <f t="shared" si="238"/>
        <v>0</v>
      </c>
      <c r="AC376" s="6">
        <f t="shared" si="238"/>
        <v>0</v>
      </c>
      <c r="AD376" s="7">
        <f t="shared" si="238"/>
        <v>0</v>
      </c>
      <c r="AE376" s="6">
        <f t="shared" si="219"/>
        <v>6.2925500000000003</v>
      </c>
      <c r="AF376" s="70"/>
      <c r="AG376" s="6">
        <v>6.2925500000000003</v>
      </c>
      <c r="AH376" s="71"/>
      <c r="AI376" s="60"/>
      <c r="AJ376" s="60"/>
      <c r="AL376" s="13"/>
      <c r="AM376" s="13"/>
      <c r="AW376" s="46"/>
    </row>
    <row r="377" spans="1:49" ht="72.75" customHeight="1" x14ac:dyDescent="0.25">
      <c r="A377" s="40">
        <v>69</v>
      </c>
      <c r="B377" s="77" t="s">
        <v>84</v>
      </c>
      <c r="C377" s="62">
        <v>15321.717369999998</v>
      </c>
      <c r="D377" s="62">
        <f>SUM(D378:D381)</f>
        <v>653.84942000000001</v>
      </c>
      <c r="E377" s="62">
        <v>370.53852999999998</v>
      </c>
      <c r="F377" s="62">
        <v>370.53852999999998</v>
      </c>
      <c r="G377" s="75">
        <f t="shared" si="236"/>
        <v>0</v>
      </c>
      <c r="H377" s="62"/>
      <c r="I377" s="62"/>
      <c r="J377" s="62"/>
      <c r="K377" s="75">
        <f>L377+M377+N377</f>
        <v>0</v>
      </c>
      <c r="L377" s="43"/>
      <c r="M377" s="43"/>
      <c r="N377" s="43"/>
      <c r="O377" s="63">
        <f t="shared" si="215"/>
        <v>377</v>
      </c>
      <c r="P377" s="43">
        <v>0</v>
      </c>
      <c r="Q377" s="43">
        <v>377</v>
      </c>
      <c r="R377" s="43">
        <v>0</v>
      </c>
      <c r="S377" s="6">
        <f>SUM(T377,U377,V377)</f>
        <v>272.83931999999999</v>
      </c>
      <c r="T377" s="5" t="s">
        <v>185</v>
      </c>
      <c r="U377" s="5">
        <v>272.83931999999999</v>
      </c>
      <c r="V377" s="5" t="s">
        <v>185</v>
      </c>
      <c r="W377" s="63">
        <f>SUM(X377,Y377,Z377)</f>
        <v>272.83931999999999</v>
      </c>
      <c r="X377" s="43" t="s">
        <v>185</v>
      </c>
      <c r="Y377" s="43">
        <v>272.83931999999999</v>
      </c>
      <c r="Z377" s="43" t="s">
        <v>185</v>
      </c>
      <c r="AA377" s="12">
        <f t="shared" si="237"/>
        <v>0</v>
      </c>
      <c r="AB377" s="5">
        <f t="shared" si="238"/>
        <v>0</v>
      </c>
      <c r="AC377" s="6">
        <f t="shared" si="238"/>
        <v>0</v>
      </c>
      <c r="AD377" s="7">
        <f t="shared" si="238"/>
        <v>0</v>
      </c>
      <c r="AE377" s="63">
        <f t="shared" si="219"/>
        <v>0</v>
      </c>
      <c r="AF377" s="80"/>
      <c r="AG377" s="81"/>
      <c r="AH377" s="82"/>
      <c r="AI377" s="81"/>
      <c r="AJ377" s="81"/>
      <c r="AL377" s="13"/>
      <c r="AM377" s="13"/>
      <c r="AW377" s="46"/>
    </row>
    <row r="378" spans="1:49" ht="19.899999999999999" customHeight="1" x14ac:dyDescent="0.25">
      <c r="A378" s="40"/>
      <c r="B378" s="64" t="s">
        <v>32</v>
      </c>
      <c r="C378" s="5">
        <v>629.68222000000003</v>
      </c>
      <c r="D378" s="5">
        <f>C378</f>
        <v>629.68222000000003</v>
      </c>
      <c r="E378" s="5">
        <v>356.84289999999999</v>
      </c>
      <c r="F378" s="5">
        <v>356.84289999999999</v>
      </c>
      <c r="G378" s="6">
        <f>H378+I378+J378</f>
        <v>0</v>
      </c>
      <c r="H378" s="5"/>
      <c r="I378" s="5"/>
      <c r="J378" s="5"/>
      <c r="K378" s="6"/>
      <c r="L378" s="5"/>
      <c r="M378" s="5"/>
      <c r="N378" s="5"/>
      <c r="O378" s="6">
        <f t="shared" si="215"/>
        <v>272.83932000000004</v>
      </c>
      <c r="P378" s="5">
        <v>0</v>
      </c>
      <c r="Q378" s="5">
        <v>272.83932000000004</v>
      </c>
      <c r="R378" s="5">
        <v>0</v>
      </c>
      <c r="S378" s="6">
        <v>272.83931999999999</v>
      </c>
      <c r="T378" s="5" t="s">
        <v>185</v>
      </c>
      <c r="U378" s="5">
        <v>272.83931999999999</v>
      </c>
      <c r="V378" s="5" t="s">
        <v>185</v>
      </c>
      <c r="W378" s="6">
        <v>272.83931999999999</v>
      </c>
      <c r="X378" s="5" t="s">
        <v>185</v>
      </c>
      <c r="Y378" s="5">
        <v>272.83931999999999</v>
      </c>
      <c r="Z378" s="5" t="s">
        <v>185</v>
      </c>
      <c r="AA378" s="12">
        <f t="shared" si="237"/>
        <v>0</v>
      </c>
      <c r="AB378" s="5">
        <f t="shared" si="238"/>
        <v>0</v>
      </c>
      <c r="AC378" s="6">
        <f t="shared" si="238"/>
        <v>0</v>
      </c>
      <c r="AD378" s="7">
        <f t="shared" si="238"/>
        <v>0</v>
      </c>
      <c r="AE378" s="6">
        <f t="shared" si="219"/>
        <v>0</v>
      </c>
      <c r="AF378" s="70"/>
      <c r="AG378" s="60"/>
      <c r="AH378" s="71"/>
      <c r="AI378" s="60"/>
      <c r="AJ378" s="60"/>
      <c r="AL378" s="13"/>
      <c r="AM378" s="13"/>
      <c r="AW378" s="46"/>
    </row>
    <row r="379" spans="1:49" ht="19.899999999999999" customHeight="1" x14ac:dyDescent="0.25">
      <c r="A379" s="40"/>
      <c r="B379" s="64" t="s">
        <v>33</v>
      </c>
      <c r="C379" s="5">
        <v>11200.587</v>
      </c>
      <c r="D379" s="5"/>
      <c r="E379" s="5">
        <v>0</v>
      </c>
      <c r="F379" s="5">
        <v>0</v>
      </c>
      <c r="G379" s="6">
        <f t="shared" ref="G379" si="241">H379+I379+J379</f>
        <v>0</v>
      </c>
      <c r="H379" s="5"/>
      <c r="I379" s="5"/>
      <c r="J379" s="5"/>
      <c r="K379" s="6"/>
      <c r="L379" s="5"/>
      <c r="M379" s="5"/>
      <c r="N379" s="5"/>
      <c r="O379" s="6">
        <f t="shared" si="215"/>
        <v>48.914110000000001</v>
      </c>
      <c r="P379" s="5">
        <v>0</v>
      </c>
      <c r="Q379" s="5">
        <v>48.914110000000001</v>
      </c>
      <c r="R379" s="5">
        <v>0</v>
      </c>
      <c r="S379" s="6">
        <v>0</v>
      </c>
      <c r="T379" s="5" t="s">
        <v>185</v>
      </c>
      <c r="U379" s="5" t="s">
        <v>185</v>
      </c>
      <c r="V379" s="5" t="s">
        <v>185</v>
      </c>
      <c r="W379" s="6">
        <v>0</v>
      </c>
      <c r="X379" s="5" t="s">
        <v>185</v>
      </c>
      <c r="Y379" s="5" t="s">
        <v>185</v>
      </c>
      <c r="Z379" s="5" t="s">
        <v>185</v>
      </c>
      <c r="AA379" s="12">
        <f t="shared" si="237"/>
        <v>0</v>
      </c>
      <c r="AB379" s="5">
        <f t="shared" si="238"/>
        <v>0</v>
      </c>
      <c r="AC379" s="6">
        <f t="shared" si="238"/>
        <v>0</v>
      </c>
      <c r="AD379" s="7">
        <f t="shared" si="238"/>
        <v>0</v>
      </c>
      <c r="AE379" s="6">
        <f t="shared" si="219"/>
        <v>0</v>
      </c>
      <c r="AF379" s="70"/>
      <c r="AG379" s="60"/>
      <c r="AH379" s="71"/>
      <c r="AI379" s="60"/>
      <c r="AJ379" s="60"/>
      <c r="AL379" s="13"/>
      <c r="AM379" s="13"/>
      <c r="AW379" s="46"/>
    </row>
    <row r="380" spans="1:49" ht="19.899999999999999" customHeight="1" x14ac:dyDescent="0.25">
      <c r="A380" s="40"/>
      <c r="B380" s="64" t="s">
        <v>34</v>
      </c>
      <c r="C380" s="5">
        <v>2940</v>
      </c>
      <c r="D380" s="5"/>
      <c r="E380" s="5">
        <v>0</v>
      </c>
      <c r="F380" s="5">
        <v>0</v>
      </c>
      <c r="G380" s="6">
        <f>H380+I380+J380</f>
        <v>0</v>
      </c>
      <c r="H380" s="5"/>
      <c r="I380" s="5"/>
      <c r="J380" s="5"/>
      <c r="K380" s="6"/>
      <c r="L380" s="5"/>
      <c r="M380" s="5"/>
      <c r="N380" s="5"/>
      <c r="O380" s="6">
        <f t="shared" si="215"/>
        <v>0</v>
      </c>
      <c r="P380" s="5">
        <v>0</v>
      </c>
      <c r="Q380" s="5">
        <v>0</v>
      </c>
      <c r="R380" s="5">
        <v>0</v>
      </c>
      <c r="S380" s="6">
        <v>0</v>
      </c>
      <c r="T380" s="5"/>
      <c r="U380" s="5"/>
      <c r="V380" s="5"/>
      <c r="W380" s="6">
        <v>0</v>
      </c>
      <c r="X380" s="5"/>
      <c r="Y380" s="5"/>
      <c r="Z380" s="5"/>
      <c r="AA380" s="12">
        <f t="shared" si="237"/>
        <v>0</v>
      </c>
      <c r="AB380" s="5">
        <f t="shared" si="238"/>
        <v>0</v>
      </c>
      <c r="AC380" s="6">
        <f t="shared" si="238"/>
        <v>0</v>
      </c>
      <c r="AD380" s="7">
        <f t="shared" si="238"/>
        <v>0</v>
      </c>
      <c r="AE380" s="6">
        <f t="shared" si="219"/>
        <v>0</v>
      </c>
      <c r="AF380" s="70"/>
      <c r="AG380" s="60"/>
      <c r="AH380" s="71"/>
      <c r="AI380" s="60"/>
      <c r="AJ380" s="60"/>
      <c r="AL380" s="13"/>
      <c r="AM380" s="13"/>
      <c r="AW380" s="46"/>
    </row>
    <row r="381" spans="1:49" ht="19.899999999999999" customHeight="1" x14ac:dyDescent="0.25">
      <c r="A381" s="40"/>
      <c r="B381" s="64" t="s">
        <v>35</v>
      </c>
      <c r="C381" s="5">
        <v>551.44814999999994</v>
      </c>
      <c r="D381" s="5">
        <v>24.167200000000001</v>
      </c>
      <c r="E381" s="5">
        <v>13.69563</v>
      </c>
      <c r="F381" s="5">
        <v>13.69563</v>
      </c>
      <c r="G381" s="6">
        <f t="shared" ref="G381" si="242">H381+I381+J381</f>
        <v>0</v>
      </c>
      <c r="H381" s="5"/>
      <c r="I381" s="5"/>
      <c r="J381" s="5"/>
      <c r="K381" s="6"/>
      <c r="L381" s="5"/>
      <c r="M381" s="5"/>
      <c r="N381" s="5"/>
      <c r="O381" s="6">
        <f t="shared" si="215"/>
        <v>55.246569999999949</v>
      </c>
      <c r="P381" s="5">
        <v>0</v>
      </c>
      <c r="Q381" s="5">
        <v>55.246569999999949</v>
      </c>
      <c r="R381" s="5">
        <v>0</v>
      </c>
      <c r="S381" s="6">
        <f>SUM(T381:V381)</f>
        <v>0</v>
      </c>
      <c r="T381" s="5">
        <f>SUM(T377)-SUM(T378:T380)</f>
        <v>0</v>
      </c>
      <c r="U381" s="5">
        <f>SUM(U377)-SUM(U378:U380)</f>
        <v>0</v>
      </c>
      <c r="V381" s="5">
        <f>SUM(V377)-SUM(V378:V380)</f>
        <v>0</v>
      </c>
      <c r="W381" s="6">
        <f>SUM(X381:Z381)</f>
        <v>0</v>
      </c>
      <c r="X381" s="5">
        <f>SUM(X377)-SUM(X378:X380)</f>
        <v>0</v>
      </c>
      <c r="Y381" s="5">
        <f>SUM(Y377)-SUM(Y378:Y380)</f>
        <v>0</v>
      </c>
      <c r="Z381" s="5">
        <f>SUM(Z377)-SUM(Z378:Z380)</f>
        <v>0</v>
      </c>
      <c r="AA381" s="12">
        <f t="shared" si="237"/>
        <v>0</v>
      </c>
      <c r="AB381" s="5">
        <f t="shared" si="238"/>
        <v>0</v>
      </c>
      <c r="AC381" s="6">
        <f t="shared" si="238"/>
        <v>0</v>
      </c>
      <c r="AD381" s="7">
        <f t="shared" si="238"/>
        <v>0</v>
      </c>
      <c r="AE381" s="6">
        <f t="shared" si="219"/>
        <v>0</v>
      </c>
      <c r="AF381" s="70"/>
      <c r="AG381" s="60"/>
      <c r="AH381" s="71"/>
      <c r="AI381" s="60"/>
      <c r="AJ381" s="60"/>
      <c r="AL381" s="13"/>
      <c r="AM381" s="13"/>
      <c r="AW381" s="46"/>
    </row>
    <row r="382" spans="1:49" ht="89.25" customHeight="1" x14ac:dyDescent="0.25">
      <c r="A382" s="40">
        <v>70</v>
      </c>
      <c r="B382" s="77" t="s">
        <v>85</v>
      </c>
      <c r="C382" s="62">
        <v>15344.68743</v>
      </c>
      <c r="D382" s="62">
        <f>SUM(D383:D386)</f>
        <v>653.84942000000001</v>
      </c>
      <c r="E382" s="62">
        <v>370.53852999999998</v>
      </c>
      <c r="F382" s="62">
        <v>370.53852999999998</v>
      </c>
      <c r="G382" s="75">
        <f t="shared" si="236"/>
        <v>0</v>
      </c>
      <c r="H382" s="62"/>
      <c r="I382" s="62"/>
      <c r="J382" s="62"/>
      <c r="K382" s="75">
        <f>L382+M382+N382</f>
        <v>0</v>
      </c>
      <c r="L382" s="43"/>
      <c r="M382" s="43"/>
      <c r="N382" s="43"/>
      <c r="O382" s="63">
        <f t="shared" si="215"/>
        <v>375</v>
      </c>
      <c r="P382" s="43">
        <v>0</v>
      </c>
      <c r="Q382" s="43">
        <v>375</v>
      </c>
      <c r="R382" s="43">
        <v>0</v>
      </c>
      <c r="S382" s="6">
        <f>SUM(T382,U382,V382)</f>
        <v>289.60343999999998</v>
      </c>
      <c r="T382" s="5" t="s">
        <v>185</v>
      </c>
      <c r="U382" s="5">
        <v>289.60343999999998</v>
      </c>
      <c r="V382" s="5" t="s">
        <v>185</v>
      </c>
      <c r="W382" s="63">
        <f>SUM(X382,Y382,Z382)</f>
        <v>283.31088999999997</v>
      </c>
      <c r="X382" s="43" t="s">
        <v>185</v>
      </c>
      <c r="Y382" s="43">
        <v>283.31088999999997</v>
      </c>
      <c r="Z382" s="43" t="s">
        <v>185</v>
      </c>
      <c r="AA382" s="12">
        <f t="shared" si="237"/>
        <v>0</v>
      </c>
      <c r="AB382" s="5">
        <f t="shared" si="238"/>
        <v>0</v>
      </c>
      <c r="AC382" s="6">
        <f t="shared" si="238"/>
        <v>0</v>
      </c>
      <c r="AD382" s="7">
        <f t="shared" si="238"/>
        <v>0</v>
      </c>
      <c r="AE382" s="63">
        <f t="shared" si="219"/>
        <v>6.2925500000000003</v>
      </c>
      <c r="AF382" s="80"/>
      <c r="AG382" s="63">
        <f>SUM(AG383:AG386)</f>
        <v>6.2925500000000003</v>
      </c>
      <c r="AH382" s="82"/>
      <c r="AI382" s="81"/>
      <c r="AJ382" s="81"/>
      <c r="AL382" s="13"/>
      <c r="AM382" s="13"/>
      <c r="AW382" s="46"/>
    </row>
    <row r="383" spans="1:49" ht="19.899999999999999" customHeight="1" x14ac:dyDescent="0.25">
      <c r="A383" s="40"/>
      <c r="B383" s="64" t="s">
        <v>32</v>
      </c>
      <c r="C383" s="5">
        <v>629.68222000000003</v>
      </c>
      <c r="D383" s="5">
        <f>C383</f>
        <v>629.68222000000003</v>
      </c>
      <c r="E383" s="5">
        <v>356.84289999999999</v>
      </c>
      <c r="F383" s="5">
        <v>356.84289999999999</v>
      </c>
      <c r="G383" s="6">
        <f>H383+I383+J383</f>
        <v>0</v>
      </c>
      <c r="H383" s="5"/>
      <c r="I383" s="5"/>
      <c r="J383" s="5"/>
      <c r="K383" s="6"/>
      <c r="L383" s="5"/>
      <c r="M383" s="5"/>
      <c r="N383" s="5"/>
      <c r="O383" s="6">
        <f t="shared" si="215"/>
        <v>272.83932000000004</v>
      </c>
      <c r="P383" s="5">
        <v>0</v>
      </c>
      <c r="Q383" s="5">
        <v>272.83932000000004</v>
      </c>
      <c r="R383" s="5">
        <v>0</v>
      </c>
      <c r="S383" s="6">
        <v>272.83931999999999</v>
      </c>
      <c r="T383" s="5" t="s">
        <v>185</v>
      </c>
      <c r="U383" s="5">
        <v>272.83931999999999</v>
      </c>
      <c r="V383" s="5" t="s">
        <v>185</v>
      </c>
      <c r="W383" s="6">
        <v>272.83931999999999</v>
      </c>
      <c r="X383" s="5" t="s">
        <v>185</v>
      </c>
      <c r="Y383" s="5">
        <v>272.83931999999999</v>
      </c>
      <c r="Z383" s="5" t="s">
        <v>185</v>
      </c>
      <c r="AA383" s="12">
        <f t="shared" si="237"/>
        <v>0</v>
      </c>
      <c r="AB383" s="5">
        <f t="shared" si="238"/>
        <v>0</v>
      </c>
      <c r="AC383" s="6">
        <f t="shared" si="238"/>
        <v>0</v>
      </c>
      <c r="AD383" s="7">
        <f t="shared" si="238"/>
        <v>0</v>
      </c>
      <c r="AE383" s="6">
        <f t="shared" si="219"/>
        <v>0</v>
      </c>
      <c r="AF383" s="70"/>
      <c r="AG383" s="60"/>
      <c r="AH383" s="71"/>
      <c r="AI383" s="60"/>
      <c r="AJ383" s="60"/>
      <c r="AL383" s="13"/>
      <c r="AM383" s="13"/>
      <c r="AW383" s="46"/>
    </row>
    <row r="384" spans="1:49" ht="19.899999999999999" customHeight="1" x14ac:dyDescent="0.25">
      <c r="A384" s="40"/>
      <c r="B384" s="64" t="s">
        <v>33</v>
      </c>
      <c r="C384" s="5">
        <v>11200.587</v>
      </c>
      <c r="D384" s="5"/>
      <c r="E384" s="5">
        <v>0</v>
      </c>
      <c r="F384" s="5">
        <v>0</v>
      </c>
      <c r="G384" s="6">
        <f t="shared" ref="G384" si="243">H384+I384+J384</f>
        <v>0</v>
      </c>
      <c r="H384" s="5"/>
      <c r="I384" s="5"/>
      <c r="J384" s="5"/>
      <c r="K384" s="6"/>
      <c r="L384" s="5"/>
      <c r="M384" s="5"/>
      <c r="N384" s="5"/>
      <c r="O384" s="6">
        <f t="shared" si="215"/>
        <v>50</v>
      </c>
      <c r="P384" s="5">
        <v>0</v>
      </c>
      <c r="Q384" s="5">
        <v>50</v>
      </c>
      <c r="R384" s="5">
        <v>0</v>
      </c>
      <c r="S384" s="6">
        <v>0</v>
      </c>
      <c r="T384" s="5" t="s">
        <v>185</v>
      </c>
      <c r="U384" s="5" t="s">
        <v>185</v>
      </c>
      <c r="V384" s="5" t="s">
        <v>185</v>
      </c>
      <c r="W384" s="6">
        <v>0</v>
      </c>
      <c r="X384" s="5" t="s">
        <v>185</v>
      </c>
      <c r="Y384" s="5" t="s">
        <v>185</v>
      </c>
      <c r="Z384" s="5" t="s">
        <v>185</v>
      </c>
      <c r="AA384" s="12">
        <f t="shared" si="237"/>
        <v>0</v>
      </c>
      <c r="AB384" s="5">
        <f t="shared" si="238"/>
        <v>0</v>
      </c>
      <c r="AC384" s="6">
        <f t="shared" si="238"/>
        <v>0</v>
      </c>
      <c r="AD384" s="7">
        <f t="shared" si="238"/>
        <v>0</v>
      </c>
      <c r="AE384" s="6">
        <f t="shared" si="219"/>
        <v>0</v>
      </c>
      <c r="AF384" s="70"/>
      <c r="AG384" s="60"/>
      <c r="AH384" s="71"/>
      <c r="AI384" s="60"/>
      <c r="AJ384" s="60"/>
      <c r="AL384" s="13"/>
      <c r="AM384" s="13"/>
      <c r="AW384" s="46"/>
    </row>
    <row r="385" spans="1:49" ht="19.899999999999999" customHeight="1" x14ac:dyDescent="0.25">
      <c r="A385" s="40"/>
      <c r="B385" s="64" t="s">
        <v>34</v>
      </c>
      <c r="C385" s="5">
        <v>2940</v>
      </c>
      <c r="D385" s="5"/>
      <c r="E385" s="5">
        <v>0</v>
      </c>
      <c r="F385" s="5">
        <v>0</v>
      </c>
      <c r="G385" s="6">
        <f>H385+I385+J385</f>
        <v>0</v>
      </c>
      <c r="H385" s="5"/>
      <c r="I385" s="5"/>
      <c r="J385" s="5"/>
      <c r="K385" s="6"/>
      <c r="L385" s="5"/>
      <c r="M385" s="5"/>
      <c r="N385" s="5"/>
      <c r="O385" s="6">
        <f t="shared" si="215"/>
        <v>0</v>
      </c>
      <c r="P385" s="5">
        <v>0</v>
      </c>
      <c r="Q385" s="5">
        <v>0</v>
      </c>
      <c r="R385" s="5">
        <v>0</v>
      </c>
      <c r="S385" s="6">
        <v>0</v>
      </c>
      <c r="T385" s="5"/>
      <c r="U385" s="5"/>
      <c r="V385" s="5"/>
      <c r="W385" s="6">
        <v>0</v>
      </c>
      <c r="X385" s="5"/>
      <c r="Y385" s="5"/>
      <c r="Z385" s="5"/>
      <c r="AA385" s="12">
        <f t="shared" si="237"/>
        <v>0</v>
      </c>
      <c r="AB385" s="5">
        <f t="shared" si="238"/>
        <v>0</v>
      </c>
      <c r="AC385" s="6">
        <f t="shared" si="238"/>
        <v>0</v>
      </c>
      <c r="AD385" s="7">
        <f t="shared" si="238"/>
        <v>0</v>
      </c>
      <c r="AE385" s="6">
        <f t="shared" si="219"/>
        <v>0</v>
      </c>
      <c r="AF385" s="70"/>
      <c r="AG385" s="60"/>
      <c r="AH385" s="71"/>
      <c r="AI385" s="60"/>
      <c r="AJ385" s="60"/>
      <c r="AL385" s="13"/>
      <c r="AM385" s="13"/>
      <c r="AW385" s="46">
        <f t="shared" si="217"/>
        <v>0</v>
      </c>
    </row>
    <row r="386" spans="1:49" ht="19.899999999999999" customHeight="1" x14ac:dyDescent="0.25">
      <c r="A386" s="40"/>
      <c r="B386" s="64" t="s">
        <v>35</v>
      </c>
      <c r="C386" s="5">
        <v>574.41821000000004</v>
      </c>
      <c r="D386" s="5">
        <v>24.167200000000001</v>
      </c>
      <c r="E386" s="5">
        <v>13.69563</v>
      </c>
      <c r="F386" s="5">
        <v>13.69563</v>
      </c>
      <c r="G386" s="6">
        <f t="shared" ref="G386" si="244">H386+I386+J386</f>
        <v>0</v>
      </c>
      <c r="H386" s="5"/>
      <c r="I386" s="5"/>
      <c r="J386" s="5"/>
      <c r="K386" s="6"/>
      <c r="L386" s="5"/>
      <c r="M386" s="5"/>
      <c r="N386" s="5"/>
      <c r="O386" s="6">
        <f t="shared" si="215"/>
        <v>52.160679999999935</v>
      </c>
      <c r="P386" s="5">
        <v>0</v>
      </c>
      <c r="Q386" s="5">
        <v>52.160679999999935</v>
      </c>
      <c r="R386" s="5">
        <v>0</v>
      </c>
      <c r="S386" s="6">
        <f>SUM(T386:V386)</f>
        <v>16.764119999999991</v>
      </c>
      <c r="T386" s="5">
        <f>SUM(T382)-SUM(T383:T385)</f>
        <v>0</v>
      </c>
      <c r="U386" s="5">
        <f>SUM(U382)-SUM(U383:U385)</f>
        <v>16.764119999999991</v>
      </c>
      <c r="V386" s="5">
        <f>SUM(V382)-SUM(V383:V385)</f>
        <v>0</v>
      </c>
      <c r="W386" s="6">
        <f>SUM(X386:Z386)</f>
        <v>10.471569999999986</v>
      </c>
      <c r="X386" s="5">
        <f>SUM(X382)-SUM(X383:X385)</f>
        <v>0</v>
      </c>
      <c r="Y386" s="5">
        <f>SUM(Y382)-SUM(Y383:Y385)</f>
        <v>10.471569999999986</v>
      </c>
      <c r="Z386" s="5">
        <f>SUM(Z382)-SUM(Z383:Z385)</f>
        <v>0</v>
      </c>
      <c r="AA386" s="12">
        <f t="shared" si="237"/>
        <v>0</v>
      </c>
      <c r="AB386" s="5">
        <f t="shared" si="238"/>
        <v>0</v>
      </c>
      <c r="AC386" s="6">
        <f t="shared" si="238"/>
        <v>0</v>
      </c>
      <c r="AD386" s="7">
        <f t="shared" si="238"/>
        <v>0</v>
      </c>
      <c r="AE386" s="6">
        <f t="shared" si="219"/>
        <v>6.2925500000000003</v>
      </c>
      <c r="AF386" s="70"/>
      <c r="AG386" s="6">
        <v>6.2925500000000003</v>
      </c>
      <c r="AH386" s="71"/>
      <c r="AI386" s="60"/>
      <c r="AJ386" s="60"/>
      <c r="AL386" s="13"/>
      <c r="AM386" s="13"/>
      <c r="AW386" s="46">
        <f t="shared" si="217"/>
        <v>0</v>
      </c>
    </row>
    <row r="387" spans="1:49" ht="74.25" customHeight="1" x14ac:dyDescent="0.25">
      <c r="A387" s="40">
        <v>71</v>
      </c>
      <c r="B387" s="77" t="s">
        <v>86</v>
      </c>
      <c r="C387" s="62">
        <v>12113.177819999997</v>
      </c>
      <c r="D387" s="62">
        <f>SUM(D388:D391)</f>
        <v>610.12062000000003</v>
      </c>
      <c r="E387" s="62">
        <v>351.51011</v>
      </c>
      <c r="F387" s="62">
        <v>351.51011</v>
      </c>
      <c r="G387" s="75">
        <f t="shared" si="236"/>
        <v>0</v>
      </c>
      <c r="H387" s="62"/>
      <c r="I387" s="62"/>
      <c r="J387" s="62"/>
      <c r="K387" s="75">
        <f>L387+M387+N387</f>
        <v>0</v>
      </c>
      <c r="L387" s="43"/>
      <c r="M387" s="43"/>
      <c r="N387" s="43"/>
      <c r="O387" s="63">
        <f t="shared" si="215"/>
        <v>347.09999999999854</v>
      </c>
      <c r="P387" s="43">
        <v>0</v>
      </c>
      <c r="Q387" s="43">
        <v>347.09999999999854</v>
      </c>
      <c r="R387" s="43">
        <v>0</v>
      </c>
      <c r="S387" s="6">
        <f>SUM(T387,U387,V387)</f>
        <v>258.61049000000003</v>
      </c>
      <c r="T387" s="5" t="s">
        <v>185</v>
      </c>
      <c r="U387" s="5">
        <v>258.61049000000003</v>
      </c>
      <c r="V387" s="5" t="s">
        <v>185</v>
      </c>
      <c r="W387" s="63">
        <f>SUM(X387,Y387,Z387)</f>
        <v>258.61049000000003</v>
      </c>
      <c r="X387" s="43" t="s">
        <v>185</v>
      </c>
      <c r="Y387" s="43">
        <v>258.61049000000003</v>
      </c>
      <c r="Z387" s="43" t="s">
        <v>185</v>
      </c>
      <c r="AA387" s="12">
        <f t="shared" si="237"/>
        <v>0</v>
      </c>
      <c r="AB387" s="5">
        <f t="shared" si="238"/>
        <v>0</v>
      </c>
      <c r="AC387" s="6">
        <f t="shared" si="238"/>
        <v>0</v>
      </c>
      <c r="AD387" s="7">
        <f t="shared" si="238"/>
        <v>0</v>
      </c>
      <c r="AE387" s="63">
        <f t="shared" si="219"/>
        <v>0</v>
      </c>
      <c r="AF387" s="80"/>
      <c r="AG387" s="81"/>
      <c r="AH387" s="82"/>
      <c r="AI387" s="81"/>
      <c r="AJ387" s="81"/>
      <c r="AL387" s="13"/>
      <c r="AM387" s="13"/>
      <c r="AW387" s="46"/>
    </row>
    <row r="388" spans="1:49" ht="19.899999999999999" customHeight="1" x14ac:dyDescent="0.25">
      <c r="A388" s="40"/>
      <c r="B388" s="64" t="s">
        <v>32</v>
      </c>
      <c r="C388" s="5">
        <v>587.56966</v>
      </c>
      <c r="D388" s="5">
        <f>C388</f>
        <v>587.56966</v>
      </c>
      <c r="E388" s="5">
        <v>338.51780000000002</v>
      </c>
      <c r="F388" s="5">
        <v>338.51780000000002</v>
      </c>
      <c r="G388" s="6">
        <f>H388+I388+J388</f>
        <v>0</v>
      </c>
      <c r="H388" s="5"/>
      <c r="I388" s="5"/>
      <c r="J388" s="5"/>
      <c r="K388" s="6"/>
      <c r="L388" s="5"/>
      <c r="M388" s="5"/>
      <c r="N388" s="5"/>
      <c r="O388" s="6">
        <f t="shared" si="215"/>
        <v>249.05185999999998</v>
      </c>
      <c r="P388" s="5">
        <v>0</v>
      </c>
      <c r="Q388" s="5">
        <v>249.05185999999998</v>
      </c>
      <c r="R388" s="5">
        <v>0</v>
      </c>
      <c r="S388" s="6">
        <v>249.05186</v>
      </c>
      <c r="T388" s="5" t="s">
        <v>185</v>
      </c>
      <c r="U388" s="5">
        <v>249.05186</v>
      </c>
      <c r="V388" s="5" t="s">
        <v>185</v>
      </c>
      <c r="W388" s="6">
        <v>249.05186</v>
      </c>
      <c r="X388" s="5" t="s">
        <v>185</v>
      </c>
      <c r="Y388" s="5">
        <v>249.05186</v>
      </c>
      <c r="Z388" s="5" t="s">
        <v>185</v>
      </c>
      <c r="AA388" s="12">
        <f t="shared" si="237"/>
        <v>0</v>
      </c>
      <c r="AB388" s="5">
        <f t="shared" ref="AB388:AD396" si="245">SUM(X388,H388)-SUM(L388)-SUM(T388,-AF388)</f>
        <v>0</v>
      </c>
      <c r="AC388" s="6">
        <f t="shared" si="245"/>
        <v>0</v>
      </c>
      <c r="AD388" s="7">
        <f t="shared" si="245"/>
        <v>0</v>
      </c>
      <c r="AE388" s="6">
        <f t="shared" si="219"/>
        <v>0</v>
      </c>
      <c r="AF388" s="70"/>
      <c r="AG388" s="60"/>
      <c r="AH388" s="71"/>
      <c r="AI388" s="60"/>
      <c r="AJ388" s="60"/>
      <c r="AL388" s="13"/>
      <c r="AM388" s="13"/>
      <c r="AW388" s="46"/>
    </row>
    <row r="389" spans="1:49" ht="19.899999999999999" customHeight="1" x14ac:dyDescent="0.25">
      <c r="A389" s="40"/>
      <c r="B389" s="64" t="s">
        <v>33</v>
      </c>
      <c r="C389" s="5">
        <v>9652.7240000000002</v>
      </c>
      <c r="D389" s="5"/>
      <c r="E389" s="5">
        <v>0</v>
      </c>
      <c r="F389" s="5">
        <v>0</v>
      </c>
      <c r="G389" s="6">
        <f t="shared" ref="G389" si="246">H389+I389+J389</f>
        <v>0</v>
      </c>
      <c r="H389" s="5"/>
      <c r="I389" s="5"/>
      <c r="J389" s="5"/>
      <c r="K389" s="6"/>
      <c r="L389" s="5"/>
      <c r="M389" s="5"/>
      <c r="N389" s="5"/>
      <c r="O389" s="6">
        <f t="shared" si="215"/>
        <v>50</v>
      </c>
      <c r="P389" s="5">
        <v>0</v>
      </c>
      <c r="Q389" s="5">
        <v>50</v>
      </c>
      <c r="R389" s="5">
        <v>0</v>
      </c>
      <c r="S389" s="6">
        <v>0</v>
      </c>
      <c r="T389" s="5" t="s">
        <v>185</v>
      </c>
      <c r="U389" s="5" t="s">
        <v>185</v>
      </c>
      <c r="V389" s="5" t="s">
        <v>185</v>
      </c>
      <c r="W389" s="6">
        <v>0</v>
      </c>
      <c r="X389" s="5" t="s">
        <v>185</v>
      </c>
      <c r="Y389" s="5" t="s">
        <v>185</v>
      </c>
      <c r="Z389" s="5" t="s">
        <v>185</v>
      </c>
      <c r="AA389" s="12">
        <f t="shared" si="237"/>
        <v>0</v>
      </c>
      <c r="AB389" s="5">
        <f t="shared" si="245"/>
        <v>0</v>
      </c>
      <c r="AC389" s="6">
        <f t="shared" si="245"/>
        <v>0</v>
      </c>
      <c r="AD389" s="7">
        <f t="shared" si="245"/>
        <v>0</v>
      </c>
      <c r="AE389" s="6">
        <f t="shared" si="219"/>
        <v>0</v>
      </c>
      <c r="AF389" s="70"/>
      <c r="AG389" s="60"/>
      <c r="AH389" s="71"/>
      <c r="AI389" s="60"/>
      <c r="AJ389" s="60"/>
      <c r="AL389" s="13"/>
      <c r="AM389" s="13"/>
      <c r="AW389" s="46"/>
    </row>
    <row r="390" spans="1:49" ht="19.899999999999999" customHeight="1" x14ac:dyDescent="0.25">
      <c r="A390" s="40"/>
      <c r="B390" s="64" t="s">
        <v>34</v>
      </c>
      <c r="C390" s="5">
        <v>1370</v>
      </c>
      <c r="D390" s="5"/>
      <c r="E390" s="5">
        <v>0</v>
      </c>
      <c r="F390" s="5">
        <v>0</v>
      </c>
      <c r="G390" s="6">
        <f>H390+I390+J390</f>
        <v>0</v>
      </c>
      <c r="H390" s="5"/>
      <c r="I390" s="5"/>
      <c r="J390" s="5"/>
      <c r="K390" s="6"/>
      <c r="L390" s="5"/>
      <c r="M390" s="5"/>
      <c r="N390" s="5"/>
      <c r="O390" s="6">
        <f t="shared" si="215"/>
        <v>0</v>
      </c>
      <c r="P390" s="5">
        <v>0</v>
      </c>
      <c r="Q390" s="5">
        <v>0</v>
      </c>
      <c r="R390" s="5">
        <v>0</v>
      </c>
      <c r="S390" s="6">
        <v>0</v>
      </c>
      <c r="T390" s="5"/>
      <c r="U390" s="5"/>
      <c r="V390" s="5"/>
      <c r="W390" s="6">
        <v>0</v>
      </c>
      <c r="X390" s="5"/>
      <c r="Y390" s="5"/>
      <c r="Z390" s="5"/>
      <c r="AA390" s="12">
        <f t="shared" si="237"/>
        <v>0</v>
      </c>
      <c r="AB390" s="5">
        <f t="shared" si="245"/>
        <v>0</v>
      </c>
      <c r="AC390" s="6">
        <f t="shared" si="245"/>
        <v>0</v>
      </c>
      <c r="AD390" s="7">
        <f t="shared" si="245"/>
        <v>0</v>
      </c>
      <c r="AE390" s="6">
        <f t="shared" si="219"/>
        <v>0</v>
      </c>
      <c r="AF390" s="70"/>
      <c r="AG390" s="60"/>
      <c r="AH390" s="71"/>
      <c r="AI390" s="60"/>
      <c r="AJ390" s="60"/>
      <c r="AL390" s="13"/>
      <c r="AM390" s="13"/>
      <c r="AW390" s="46"/>
    </row>
    <row r="391" spans="1:49" ht="19.899999999999999" customHeight="1" x14ac:dyDescent="0.25">
      <c r="A391" s="40"/>
      <c r="B391" s="64" t="s">
        <v>35</v>
      </c>
      <c r="C391" s="5">
        <v>502.88415999999995</v>
      </c>
      <c r="D391" s="5">
        <v>22.550960000000003</v>
      </c>
      <c r="E391" s="5">
        <v>12.99231</v>
      </c>
      <c r="F391" s="5">
        <v>12.99231</v>
      </c>
      <c r="G391" s="6">
        <f t="shared" ref="G391" si="247">H391+I391+J391</f>
        <v>0</v>
      </c>
      <c r="H391" s="5"/>
      <c r="I391" s="5"/>
      <c r="J391" s="5"/>
      <c r="K391" s="6"/>
      <c r="L391" s="5"/>
      <c r="M391" s="5"/>
      <c r="N391" s="5"/>
      <c r="O391" s="6">
        <f t="shared" si="215"/>
        <v>48.048139999998526</v>
      </c>
      <c r="P391" s="5">
        <v>0</v>
      </c>
      <c r="Q391" s="5">
        <v>48.048139999998526</v>
      </c>
      <c r="R391" s="5">
        <v>0</v>
      </c>
      <c r="S391" s="6">
        <f>SUM(T391:V391)</f>
        <v>9.5586300000000222</v>
      </c>
      <c r="T391" s="5">
        <f>SUM(T387)-SUM(T388:T390)</f>
        <v>0</v>
      </c>
      <c r="U391" s="5">
        <f>SUM(U387)-SUM(U388:U390)</f>
        <v>9.5586300000000222</v>
      </c>
      <c r="V391" s="5">
        <f>SUM(V387)-SUM(V388:V390)</f>
        <v>0</v>
      </c>
      <c r="W391" s="6">
        <f>SUM(X391:Z391)</f>
        <v>9.5586300000000222</v>
      </c>
      <c r="X391" s="5">
        <f>SUM(X387)-SUM(X388:X390)</f>
        <v>0</v>
      </c>
      <c r="Y391" s="5">
        <f>SUM(Y387)-SUM(Y388:Y390)</f>
        <v>9.5586300000000222</v>
      </c>
      <c r="Z391" s="5">
        <f>SUM(Z387)-SUM(Z388:Z390)</f>
        <v>0</v>
      </c>
      <c r="AA391" s="12">
        <f t="shared" si="237"/>
        <v>0</v>
      </c>
      <c r="AB391" s="5">
        <f t="shared" si="245"/>
        <v>0</v>
      </c>
      <c r="AC391" s="6">
        <f t="shared" si="245"/>
        <v>0</v>
      </c>
      <c r="AD391" s="7">
        <f t="shared" si="245"/>
        <v>0</v>
      </c>
      <c r="AE391" s="6">
        <f t="shared" si="219"/>
        <v>0</v>
      </c>
      <c r="AF391" s="70"/>
      <c r="AG391" s="60"/>
      <c r="AH391" s="71"/>
      <c r="AI391" s="60"/>
      <c r="AJ391" s="60"/>
      <c r="AL391" s="13"/>
      <c r="AM391" s="13"/>
      <c r="AW391" s="46"/>
    </row>
    <row r="392" spans="1:49" ht="72.75" customHeight="1" x14ac:dyDescent="0.25">
      <c r="A392" s="40">
        <v>72</v>
      </c>
      <c r="B392" s="77" t="s">
        <v>238</v>
      </c>
      <c r="C392" s="62">
        <v>7515.4732299999996</v>
      </c>
      <c r="D392" s="62">
        <f>SUM(D393:D396)</f>
        <v>21.310130000000001</v>
      </c>
      <c r="E392" s="62">
        <v>7461.2190000000001</v>
      </c>
      <c r="F392" s="62">
        <v>7461.2190000000001</v>
      </c>
      <c r="G392" s="75">
        <f t="shared" si="236"/>
        <v>0</v>
      </c>
      <c r="H392" s="62"/>
      <c r="I392" s="62"/>
      <c r="J392" s="62"/>
      <c r="K392" s="75">
        <f>L392+M392+N392</f>
        <v>0</v>
      </c>
      <c r="L392" s="43"/>
      <c r="M392" s="43"/>
      <c r="N392" s="43"/>
      <c r="O392" s="63">
        <f t="shared" si="215"/>
        <v>54.3</v>
      </c>
      <c r="P392" s="43">
        <v>0</v>
      </c>
      <c r="Q392" s="43">
        <v>54.3</v>
      </c>
      <c r="R392" s="43">
        <v>0</v>
      </c>
      <c r="S392" s="6">
        <f>SUM(T392,U392,V392)</f>
        <v>53.35</v>
      </c>
      <c r="T392" s="5">
        <v>0</v>
      </c>
      <c r="U392" s="5">
        <v>53.35</v>
      </c>
      <c r="V392" s="5">
        <v>0</v>
      </c>
      <c r="W392" s="63">
        <f>SUM(X392,Y392,Z392)</f>
        <v>53.35</v>
      </c>
      <c r="X392" s="43">
        <v>0</v>
      </c>
      <c r="Y392" s="43">
        <v>53.35</v>
      </c>
      <c r="Z392" s="43">
        <v>0</v>
      </c>
      <c r="AA392" s="12">
        <f t="shared" si="237"/>
        <v>0</v>
      </c>
      <c r="AB392" s="5">
        <f t="shared" si="245"/>
        <v>0</v>
      </c>
      <c r="AC392" s="6">
        <f t="shared" si="245"/>
        <v>0</v>
      </c>
      <c r="AD392" s="7">
        <f t="shared" si="245"/>
        <v>0</v>
      </c>
      <c r="AE392" s="63">
        <f t="shared" si="219"/>
        <v>0</v>
      </c>
      <c r="AF392" s="80"/>
      <c r="AG392" s="81"/>
      <c r="AH392" s="82"/>
      <c r="AI392" s="81"/>
      <c r="AJ392" s="81"/>
      <c r="AL392" s="13"/>
      <c r="AM392" s="13"/>
      <c r="AW392" s="46"/>
    </row>
    <row r="393" spans="1:49" ht="19.899999999999999" customHeight="1" x14ac:dyDescent="0.25">
      <c r="A393" s="40"/>
      <c r="B393" s="64" t="s">
        <v>32</v>
      </c>
      <c r="C393" s="5">
        <v>0</v>
      </c>
      <c r="D393" s="5">
        <f>C393</f>
        <v>0</v>
      </c>
      <c r="E393" s="5">
        <v>0</v>
      </c>
      <c r="F393" s="5">
        <v>0</v>
      </c>
      <c r="G393" s="6">
        <f>H393+I393+J393</f>
        <v>0</v>
      </c>
      <c r="H393" s="5"/>
      <c r="I393" s="5"/>
      <c r="J393" s="5"/>
      <c r="K393" s="6"/>
      <c r="L393" s="5"/>
      <c r="M393" s="5"/>
      <c r="N393" s="5"/>
      <c r="O393" s="6">
        <f t="shared" si="215"/>
        <v>0</v>
      </c>
      <c r="P393" s="5">
        <v>0</v>
      </c>
      <c r="Q393" s="5">
        <v>0</v>
      </c>
      <c r="R393" s="5">
        <v>0</v>
      </c>
      <c r="S393" s="6">
        <v>0</v>
      </c>
      <c r="T393" s="5" t="s">
        <v>185</v>
      </c>
      <c r="U393" s="5" t="s">
        <v>185</v>
      </c>
      <c r="V393" s="5" t="s">
        <v>185</v>
      </c>
      <c r="W393" s="6">
        <v>0</v>
      </c>
      <c r="X393" s="5" t="s">
        <v>185</v>
      </c>
      <c r="Y393" s="5" t="s">
        <v>185</v>
      </c>
      <c r="Z393" s="5" t="s">
        <v>185</v>
      </c>
      <c r="AA393" s="12">
        <f t="shared" si="237"/>
        <v>0</v>
      </c>
      <c r="AB393" s="5">
        <f t="shared" si="245"/>
        <v>0</v>
      </c>
      <c r="AC393" s="6">
        <f t="shared" si="245"/>
        <v>0</v>
      </c>
      <c r="AD393" s="7">
        <f t="shared" si="245"/>
        <v>0</v>
      </c>
      <c r="AE393" s="6">
        <f t="shared" si="219"/>
        <v>0</v>
      </c>
      <c r="AF393" s="70"/>
      <c r="AG393" s="60"/>
      <c r="AH393" s="71"/>
      <c r="AI393" s="60"/>
      <c r="AJ393" s="60"/>
      <c r="AL393" s="13"/>
      <c r="AM393" s="13"/>
      <c r="AW393" s="46"/>
    </row>
    <row r="394" spans="1:49" ht="19.899999999999999" customHeight="1" x14ac:dyDescent="0.25">
      <c r="A394" s="40"/>
      <c r="B394" s="64" t="s">
        <v>33</v>
      </c>
      <c r="C394" s="5">
        <v>7207.1337599999997</v>
      </c>
      <c r="D394" s="5"/>
      <c r="E394" s="5">
        <v>7207.1337599999997</v>
      </c>
      <c r="F394" s="5">
        <v>7207.1337599999997</v>
      </c>
      <c r="G394" s="6">
        <f t="shared" ref="G394" si="248">H394+I394+J394</f>
        <v>0</v>
      </c>
      <c r="H394" s="5"/>
      <c r="I394" s="5"/>
      <c r="J394" s="5"/>
      <c r="K394" s="6"/>
      <c r="L394" s="5"/>
      <c r="M394" s="5"/>
      <c r="N394" s="5"/>
      <c r="O394" s="6">
        <f t="shared" si="215"/>
        <v>0</v>
      </c>
      <c r="P394" s="5">
        <v>0</v>
      </c>
      <c r="Q394" s="5">
        <v>0</v>
      </c>
      <c r="R394" s="5">
        <v>0</v>
      </c>
      <c r="S394" s="6">
        <v>0</v>
      </c>
      <c r="T394" s="5" t="s">
        <v>185</v>
      </c>
      <c r="U394" s="5" t="s">
        <v>185</v>
      </c>
      <c r="V394" s="5" t="s">
        <v>185</v>
      </c>
      <c r="W394" s="6">
        <v>0</v>
      </c>
      <c r="X394" s="5" t="s">
        <v>185</v>
      </c>
      <c r="Y394" s="5" t="s">
        <v>185</v>
      </c>
      <c r="Z394" s="5" t="s">
        <v>185</v>
      </c>
      <c r="AA394" s="12">
        <f t="shared" si="237"/>
        <v>0</v>
      </c>
      <c r="AB394" s="5">
        <f t="shared" si="245"/>
        <v>0</v>
      </c>
      <c r="AC394" s="6">
        <f t="shared" si="245"/>
        <v>0</v>
      </c>
      <c r="AD394" s="7">
        <f t="shared" si="245"/>
        <v>0</v>
      </c>
      <c r="AE394" s="6">
        <f t="shared" si="219"/>
        <v>0</v>
      </c>
      <c r="AF394" s="70"/>
      <c r="AG394" s="60"/>
      <c r="AH394" s="71"/>
      <c r="AI394" s="60"/>
      <c r="AJ394" s="60"/>
      <c r="AL394" s="13"/>
      <c r="AM394" s="13"/>
      <c r="AW394" s="46"/>
    </row>
    <row r="395" spans="1:49" ht="19.899999999999999" customHeight="1" x14ac:dyDescent="0.25">
      <c r="A395" s="40"/>
      <c r="B395" s="64" t="s">
        <v>34</v>
      </c>
      <c r="C395" s="5">
        <v>0</v>
      </c>
      <c r="D395" s="5"/>
      <c r="E395" s="5">
        <v>0</v>
      </c>
      <c r="F395" s="5">
        <v>0</v>
      </c>
      <c r="G395" s="6">
        <f>H395+I395+J395</f>
        <v>0</v>
      </c>
      <c r="H395" s="5"/>
      <c r="I395" s="5"/>
      <c r="J395" s="5"/>
      <c r="K395" s="6"/>
      <c r="L395" s="5"/>
      <c r="M395" s="5"/>
      <c r="N395" s="5"/>
      <c r="O395" s="6">
        <f t="shared" si="215"/>
        <v>0</v>
      </c>
      <c r="P395" s="5">
        <v>0</v>
      </c>
      <c r="Q395" s="5">
        <v>0</v>
      </c>
      <c r="R395" s="5">
        <v>0</v>
      </c>
      <c r="S395" s="6">
        <v>0</v>
      </c>
      <c r="T395" s="5"/>
      <c r="U395" s="5"/>
      <c r="V395" s="5"/>
      <c r="W395" s="6">
        <v>0</v>
      </c>
      <c r="X395" s="5"/>
      <c r="Y395" s="5"/>
      <c r="Z395" s="5"/>
      <c r="AA395" s="12">
        <f t="shared" si="237"/>
        <v>0</v>
      </c>
      <c r="AB395" s="5">
        <f t="shared" si="245"/>
        <v>0</v>
      </c>
      <c r="AC395" s="6">
        <f t="shared" si="245"/>
        <v>0</v>
      </c>
      <c r="AD395" s="7">
        <f t="shared" si="245"/>
        <v>0</v>
      </c>
      <c r="AE395" s="6">
        <f t="shared" si="219"/>
        <v>0</v>
      </c>
      <c r="AF395" s="70"/>
      <c r="AG395" s="60"/>
      <c r="AH395" s="71"/>
      <c r="AI395" s="60"/>
      <c r="AJ395" s="60"/>
      <c r="AL395" s="13"/>
      <c r="AM395" s="13"/>
      <c r="AW395" s="46">
        <f t="shared" ref="AW395:AW450" si="249">P395-T395</f>
        <v>0</v>
      </c>
    </row>
    <row r="396" spans="1:49" ht="19.899999999999999" customHeight="1" x14ac:dyDescent="0.25">
      <c r="A396" s="40"/>
      <c r="B396" s="64" t="s">
        <v>35</v>
      </c>
      <c r="C396" s="5">
        <v>308.33947000000001</v>
      </c>
      <c r="D396" s="5">
        <v>21.310130000000001</v>
      </c>
      <c r="E396" s="5">
        <v>254.08524</v>
      </c>
      <c r="F396" s="5">
        <v>254.08524</v>
      </c>
      <c r="G396" s="6">
        <f t="shared" ref="G396" si="250">H396+I396+J396</f>
        <v>0</v>
      </c>
      <c r="H396" s="5"/>
      <c r="I396" s="5"/>
      <c r="J396" s="5"/>
      <c r="K396" s="6"/>
      <c r="L396" s="5"/>
      <c r="M396" s="5"/>
      <c r="N396" s="5"/>
      <c r="O396" s="6">
        <f t="shared" si="215"/>
        <v>54.3</v>
      </c>
      <c r="P396" s="5">
        <v>0</v>
      </c>
      <c r="Q396" s="5">
        <v>54.3</v>
      </c>
      <c r="R396" s="5">
        <v>0</v>
      </c>
      <c r="S396" s="6">
        <f>SUM(T396:V396)</f>
        <v>53.35</v>
      </c>
      <c r="T396" s="5">
        <f>SUM(T392)-SUM(T393:T395)</f>
        <v>0</v>
      </c>
      <c r="U396" s="5">
        <f>SUM(U392)-SUM(U393:U395)</f>
        <v>53.35</v>
      </c>
      <c r="V396" s="5">
        <f>SUM(V392)-SUM(V393:V395)</f>
        <v>0</v>
      </c>
      <c r="W396" s="6">
        <f>SUM(X396:Z396)</f>
        <v>53.35</v>
      </c>
      <c r="X396" s="5">
        <f>SUM(X392)-SUM(X393:X395)</f>
        <v>0</v>
      </c>
      <c r="Y396" s="5">
        <f>SUM(Y392)-SUM(Y393:Y395)</f>
        <v>53.35</v>
      </c>
      <c r="Z396" s="5">
        <f>SUM(Z392)-SUM(Z393:Z395)</f>
        <v>0</v>
      </c>
      <c r="AA396" s="12">
        <f t="shared" si="237"/>
        <v>0</v>
      </c>
      <c r="AB396" s="5">
        <f t="shared" si="245"/>
        <v>0</v>
      </c>
      <c r="AC396" s="6">
        <f t="shared" si="245"/>
        <v>0</v>
      </c>
      <c r="AD396" s="7">
        <f t="shared" si="245"/>
        <v>0</v>
      </c>
      <c r="AE396" s="6">
        <f t="shared" si="219"/>
        <v>0</v>
      </c>
      <c r="AF396" s="70"/>
      <c r="AG396" s="60"/>
      <c r="AH396" s="71"/>
      <c r="AI396" s="60"/>
      <c r="AJ396" s="60"/>
      <c r="AL396" s="13"/>
      <c r="AM396" s="13"/>
      <c r="AW396" s="46">
        <f t="shared" si="249"/>
        <v>0</v>
      </c>
    </row>
    <row r="397" spans="1:49" ht="21" customHeight="1" x14ac:dyDescent="0.25">
      <c r="A397" s="55"/>
      <c r="B397" s="57" t="s">
        <v>87</v>
      </c>
      <c r="C397" s="12">
        <f t="shared" ref="C397:AI399" si="251">C398</f>
        <v>328784.76464999991</v>
      </c>
      <c r="D397" s="12">
        <f t="shared" si="251"/>
        <v>37452.332390000003</v>
      </c>
      <c r="E397" s="12">
        <f t="shared" si="251"/>
        <v>3766.1476199999997</v>
      </c>
      <c r="F397" s="12">
        <f t="shared" si="251"/>
        <v>3766.1476199999997</v>
      </c>
      <c r="G397" s="12">
        <f t="shared" si="251"/>
        <v>0</v>
      </c>
      <c r="H397" s="12">
        <f t="shared" si="251"/>
        <v>0</v>
      </c>
      <c r="I397" s="12">
        <f t="shared" si="251"/>
        <v>0</v>
      </c>
      <c r="J397" s="12">
        <f t="shared" si="251"/>
        <v>0</v>
      </c>
      <c r="K397" s="12">
        <f t="shared" si="251"/>
        <v>0</v>
      </c>
      <c r="L397" s="12">
        <f t="shared" si="251"/>
        <v>0</v>
      </c>
      <c r="M397" s="12">
        <f t="shared" si="251"/>
        <v>0</v>
      </c>
      <c r="N397" s="12">
        <f t="shared" si="251"/>
        <v>0</v>
      </c>
      <c r="O397" s="12">
        <f t="shared" si="251"/>
        <v>127770.5</v>
      </c>
      <c r="P397" s="12">
        <f t="shared" si="251"/>
        <v>100000</v>
      </c>
      <c r="Q397" s="12">
        <f t="shared" si="251"/>
        <v>27770.5</v>
      </c>
      <c r="R397" s="12">
        <f t="shared" si="251"/>
        <v>0</v>
      </c>
      <c r="S397" s="12">
        <f t="shared" si="251"/>
        <v>121754.19386</v>
      </c>
      <c r="T397" s="12">
        <f t="shared" si="251"/>
        <v>99999.999979999993</v>
      </c>
      <c r="U397" s="12">
        <f t="shared" si="251"/>
        <v>21754.193879999999</v>
      </c>
      <c r="V397" s="12">
        <f t="shared" si="251"/>
        <v>0</v>
      </c>
      <c r="W397" s="12">
        <f t="shared" si="251"/>
        <v>121754.19387941793</v>
      </c>
      <c r="X397" s="12">
        <f t="shared" si="251"/>
        <v>99999.999999417923</v>
      </c>
      <c r="Y397" s="12">
        <f t="shared" si="251"/>
        <v>21754.193879999999</v>
      </c>
      <c r="Z397" s="12">
        <f t="shared" si="251"/>
        <v>0</v>
      </c>
      <c r="AA397" s="12">
        <f t="shared" si="251"/>
        <v>1.9417930161580443E-5</v>
      </c>
      <c r="AB397" s="12">
        <f t="shared" si="251"/>
        <v>1.9417930161580443E-5</v>
      </c>
      <c r="AC397" s="12">
        <f t="shared" si="251"/>
        <v>0</v>
      </c>
      <c r="AD397" s="12">
        <f t="shared" si="251"/>
        <v>0</v>
      </c>
      <c r="AE397" s="12">
        <f t="shared" si="251"/>
        <v>0</v>
      </c>
      <c r="AF397" s="12">
        <f t="shared" si="251"/>
        <v>0</v>
      </c>
      <c r="AG397" s="12">
        <f t="shared" si="251"/>
        <v>0</v>
      </c>
      <c r="AH397" s="12">
        <f t="shared" si="251"/>
        <v>0</v>
      </c>
      <c r="AI397" s="12">
        <f t="shared" si="251"/>
        <v>0</v>
      </c>
      <c r="AJ397" s="12"/>
      <c r="AL397" s="13"/>
      <c r="AM397" s="13"/>
      <c r="AW397" s="46">
        <f t="shared" si="249"/>
        <v>2.0000006770715117E-5</v>
      </c>
    </row>
    <row r="398" spans="1:49" ht="31.15" customHeight="1" x14ac:dyDescent="0.25">
      <c r="A398" s="55"/>
      <c r="B398" s="58" t="s">
        <v>88</v>
      </c>
      <c r="C398" s="12">
        <f t="shared" si="251"/>
        <v>328784.76464999991</v>
      </c>
      <c r="D398" s="12">
        <f t="shared" si="251"/>
        <v>37452.332390000003</v>
      </c>
      <c r="E398" s="12">
        <f t="shared" si="251"/>
        <v>3766.1476199999997</v>
      </c>
      <c r="F398" s="12">
        <f t="shared" si="251"/>
        <v>3766.1476199999997</v>
      </c>
      <c r="G398" s="12">
        <f t="shared" si="251"/>
        <v>0</v>
      </c>
      <c r="H398" s="12">
        <f t="shared" si="251"/>
        <v>0</v>
      </c>
      <c r="I398" s="12">
        <f t="shared" si="251"/>
        <v>0</v>
      </c>
      <c r="J398" s="12">
        <f t="shared" si="251"/>
        <v>0</v>
      </c>
      <c r="K398" s="12">
        <f t="shared" si="251"/>
        <v>0</v>
      </c>
      <c r="L398" s="12">
        <f t="shared" si="251"/>
        <v>0</v>
      </c>
      <c r="M398" s="12">
        <f t="shared" si="251"/>
        <v>0</v>
      </c>
      <c r="N398" s="12">
        <f t="shared" si="251"/>
        <v>0</v>
      </c>
      <c r="O398" s="12">
        <f t="shared" si="251"/>
        <v>127770.5</v>
      </c>
      <c r="P398" s="12">
        <f t="shared" si="251"/>
        <v>100000</v>
      </c>
      <c r="Q398" s="12">
        <f t="shared" si="251"/>
        <v>27770.5</v>
      </c>
      <c r="R398" s="12">
        <f t="shared" si="251"/>
        <v>0</v>
      </c>
      <c r="S398" s="12">
        <f t="shared" si="251"/>
        <v>121754.19386</v>
      </c>
      <c r="T398" s="12">
        <f t="shared" si="251"/>
        <v>99999.999979999993</v>
      </c>
      <c r="U398" s="12">
        <f t="shared" si="251"/>
        <v>21754.193879999999</v>
      </c>
      <c r="V398" s="12">
        <f t="shared" si="251"/>
        <v>0</v>
      </c>
      <c r="W398" s="12">
        <f t="shared" si="251"/>
        <v>121754.19387941793</v>
      </c>
      <c r="X398" s="12">
        <f t="shared" si="251"/>
        <v>99999.999999417923</v>
      </c>
      <c r="Y398" s="12">
        <f t="shared" si="251"/>
        <v>21754.193879999999</v>
      </c>
      <c r="Z398" s="12">
        <f t="shared" si="251"/>
        <v>0</v>
      </c>
      <c r="AA398" s="12">
        <f t="shared" si="251"/>
        <v>1.9417930161580443E-5</v>
      </c>
      <c r="AB398" s="12">
        <f t="shared" si="251"/>
        <v>1.9417930161580443E-5</v>
      </c>
      <c r="AC398" s="12">
        <f t="shared" si="251"/>
        <v>0</v>
      </c>
      <c r="AD398" s="12">
        <f t="shared" si="251"/>
        <v>0</v>
      </c>
      <c r="AE398" s="12">
        <f t="shared" si="251"/>
        <v>0</v>
      </c>
      <c r="AF398" s="12">
        <f t="shared" si="251"/>
        <v>0</v>
      </c>
      <c r="AG398" s="12">
        <f t="shared" si="251"/>
        <v>0</v>
      </c>
      <c r="AH398" s="12">
        <f t="shared" si="251"/>
        <v>0</v>
      </c>
      <c r="AI398" s="12">
        <f t="shared" si="251"/>
        <v>0</v>
      </c>
      <c r="AJ398" s="12"/>
      <c r="AL398" s="13"/>
      <c r="AM398" s="13"/>
      <c r="AW398" s="46">
        <f t="shared" si="249"/>
        <v>2.0000006770715117E-5</v>
      </c>
    </row>
    <row r="399" spans="1:49" ht="61.5" customHeight="1" x14ac:dyDescent="0.25">
      <c r="A399" s="55"/>
      <c r="B399" s="59" t="s">
        <v>89</v>
      </c>
      <c r="C399" s="60">
        <f t="shared" si="251"/>
        <v>328784.76464999991</v>
      </c>
      <c r="D399" s="60">
        <f t="shared" si="251"/>
        <v>37452.332390000003</v>
      </c>
      <c r="E399" s="60">
        <f t="shared" si="251"/>
        <v>3766.1476199999997</v>
      </c>
      <c r="F399" s="60">
        <f t="shared" si="251"/>
        <v>3766.1476199999997</v>
      </c>
      <c r="G399" s="60">
        <f t="shared" si="251"/>
        <v>0</v>
      </c>
      <c r="H399" s="60">
        <f t="shared" si="251"/>
        <v>0</v>
      </c>
      <c r="I399" s="60">
        <f t="shared" si="251"/>
        <v>0</v>
      </c>
      <c r="J399" s="60">
        <f t="shared" si="251"/>
        <v>0</v>
      </c>
      <c r="K399" s="60">
        <f t="shared" si="251"/>
        <v>0</v>
      </c>
      <c r="L399" s="60">
        <f t="shared" si="251"/>
        <v>0</v>
      </c>
      <c r="M399" s="60">
        <f t="shared" si="251"/>
        <v>0</v>
      </c>
      <c r="N399" s="60">
        <f t="shared" si="251"/>
        <v>0</v>
      </c>
      <c r="O399" s="60">
        <f t="shared" si="251"/>
        <v>127770.5</v>
      </c>
      <c r="P399" s="60">
        <f t="shared" si="251"/>
        <v>100000</v>
      </c>
      <c r="Q399" s="60">
        <f t="shared" si="251"/>
        <v>27770.5</v>
      </c>
      <c r="R399" s="60">
        <f t="shared" si="251"/>
        <v>0</v>
      </c>
      <c r="S399" s="60">
        <f t="shared" si="251"/>
        <v>121754.19386</v>
      </c>
      <c r="T399" s="60">
        <f t="shared" si="251"/>
        <v>99999.999979999993</v>
      </c>
      <c r="U399" s="60">
        <f t="shared" si="251"/>
        <v>21754.193879999999</v>
      </c>
      <c r="V399" s="60">
        <f t="shared" si="251"/>
        <v>0</v>
      </c>
      <c r="W399" s="60">
        <f t="shared" si="251"/>
        <v>121754.19387941793</v>
      </c>
      <c r="X399" s="60">
        <f t="shared" si="251"/>
        <v>99999.999999417923</v>
      </c>
      <c r="Y399" s="60">
        <f t="shared" si="251"/>
        <v>21754.193879999999</v>
      </c>
      <c r="Z399" s="60">
        <f t="shared" si="251"/>
        <v>0</v>
      </c>
      <c r="AA399" s="60">
        <f t="shared" si="251"/>
        <v>1.9417930161580443E-5</v>
      </c>
      <c r="AB399" s="60">
        <f t="shared" si="251"/>
        <v>1.9417930161580443E-5</v>
      </c>
      <c r="AC399" s="60">
        <f t="shared" si="251"/>
        <v>0</v>
      </c>
      <c r="AD399" s="60">
        <f t="shared" si="251"/>
        <v>0</v>
      </c>
      <c r="AE399" s="60">
        <f t="shared" si="251"/>
        <v>0</v>
      </c>
      <c r="AF399" s="60">
        <f t="shared" si="251"/>
        <v>0</v>
      </c>
      <c r="AG399" s="60">
        <f t="shared" si="251"/>
        <v>0</v>
      </c>
      <c r="AH399" s="60">
        <f t="shared" si="251"/>
        <v>0</v>
      </c>
      <c r="AI399" s="60">
        <f t="shared" si="251"/>
        <v>0</v>
      </c>
      <c r="AJ399" s="60"/>
      <c r="AL399" s="13"/>
      <c r="AM399" s="13"/>
      <c r="AW399" s="46">
        <f t="shared" si="249"/>
        <v>2.0000006770715117E-5</v>
      </c>
    </row>
    <row r="400" spans="1:49" ht="61.5" customHeight="1" x14ac:dyDescent="0.25">
      <c r="A400" s="55"/>
      <c r="B400" s="59" t="s">
        <v>90</v>
      </c>
      <c r="C400" s="60">
        <f>SUM(C406,C401)</f>
        <v>328784.76464999991</v>
      </c>
      <c r="D400" s="60">
        <f t="shared" ref="D400:N400" si="252">SUM(D406,D401)</f>
        <v>37452.332390000003</v>
      </c>
      <c r="E400" s="60">
        <f t="shared" si="252"/>
        <v>3766.1476199999997</v>
      </c>
      <c r="F400" s="60">
        <f t="shared" si="252"/>
        <v>3766.1476199999997</v>
      </c>
      <c r="G400" s="60">
        <f t="shared" si="252"/>
        <v>0</v>
      </c>
      <c r="H400" s="60">
        <f t="shared" si="252"/>
        <v>0</v>
      </c>
      <c r="I400" s="60">
        <f t="shared" si="252"/>
        <v>0</v>
      </c>
      <c r="J400" s="60">
        <f t="shared" si="252"/>
        <v>0</v>
      </c>
      <c r="K400" s="60">
        <f t="shared" si="252"/>
        <v>0</v>
      </c>
      <c r="L400" s="60">
        <f t="shared" si="252"/>
        <v>0</v>
      </c>
      <c r="M400" s="60">
        <f t="shared" si="252"/>
        <v>0</v>
      </c>
      <c r="N400" s="60">
        <f t="shared" si="252"/>
        <v>0</v>
      </c>
      <c r="O400" s="60">
        <f>SUM(O406,O401)</f>
        <v>127770.5</v>
      </c>
      <c r="P400" s="60">
        <f t="shared" ref="P400:S400" si="253">SUM(P406,P401)</f>
        <v>100000</v>
      </c>
      <c r="Q400" s="60">
        <f t="shared" si="253"/>
        <v>27770.5</v>
      </c>
      <c r="R400" s="60">
        <f t="shared" si="253"/>
        <v>0</v>
      </c>
      <c r="S400" s="60">
        <f t="shared" si="253"/>
        <v>121754.19386</v>
      </c>
      <c r="T400" s="60">
        <f>SUM(T406,T401)</f>
        <v>99999.999979999993</v>
      </c>
      <c r="U400" s="60">
        <f t="shared" ref="U400:AI400" si="254">SUM(U406,U401)</f>
        <v>21754.193879999999</v>
      </c>
      <c r="V400" s="60">
        <f t="shared" si="254"/>
        <v>0</v>
      </c>
      <c r="W400" s="60">
        <f t="shared" si="254"/>
        <v>121754.19387941793</v>
      </c>
      <c r="X400" s="60">
        <f t="shared" si="254"/>
        <v>99999.999999417923</v>
      </c>
      <c r="Y400" s="60">
        <f t="shared" si="254"/>
        <v>21754.193879999999</v>
      </c>
      <c r="Z400" s="60">
        <f t="shared" si="254"/>
        <v>0</v>
      </c>
      <c r="AA400" s="60">
        <f t="shared" si="254"/>
        <v>1.9417930161580443E-5</v>
      </c>
      <c r="AB400" s="60">
        <f t="shared" si="254"/>
        <v>1.9417930161580443E-5</v>
      </c>
      <c r="AC400" s="60">
        <f t="shared" si="254"/>
        <v>0</v>
      </c>
      <c r="AD400" s="60">
        <f t="shared" si="254"/>
        <v>0</v>
      </c>
      <c r="AE400" s="60">
        <f t="shared" si="254"/>
        <v>0</v>
      </c>
      <c r="AF400" s="60">
        <f t="shared" si="254"/>
        <v>0</v>
      </c>
      <c r="AG400" s="60">
        <f t="shared" si="254"/>
        <v>0</v>
      </c>
      <c r="AH400" s="60">
        <f t="shared" si="254"/>
        <v>0</v>
      </c>
      <c r="AI400" s="60">
        <f t="shared" si="254"/>
        <v>0</v>
      </c>
      <c r="AJ400" s="60"/>
      <c r="AL400" s="13"/>
      <c r="AM400" s="13"/>
      <c r="AW400" s="46">
        <f t="shared" si="249"/>
        <v>2.0000006770715117E-5</v>
      </c>
    </row>
    <row r="401" spans="1:49" ht="87" customHeight="1" x14ac:dyDescent="0.25">
      <c r="A401" s="40">
        <v>73</v>
      </c>
      <c r="B401" s="83" t="s">
        <v>285</v>
      </c>
      <c r="C401" s="62">
        <v>5932.36877</v>
      </c>
      <c r="D401" s="62">
        <f>SUM(D402:D405)</f>
        <v>5932.36877</v>
      </c>
      <c r="E401" s="62">
        <v>200</v>
      </c>
      <c r="F401" s="62">
        <v>200</v>
      </c>
      <c r="G401" s="63">
        <f>H401+I401+J401</f>
        <v>0</v>
      </c>
      <c r="H401" s="43"/>
      <c r="I401" s="43"/>
      <c r="J401" s="43"/>
      <c r="K401" s="63">
        <f>L401+M401+N401</f>
        <v>0</v>
      </c>
      <c r="L401" s="43"/>
      <c r="M401" s="43"/>
      <c r="N401" s="43"/>
      <c r="O401" s="63">
        <f>P401+Q401+R401</f>
        <v>5726</v>
      </c>
      <c r="P401" s="43">
        <v>0</v>
      </c>
      <c r="Q401" s="43">
        <v>5726</v>
      </c>
      <c r="R401" s="43">
        <v>0</v>
      </c>
      <c r="S401" s="6">
        <f>SUM(T401,U401,V401)</f>
        <v>5725.76037</v>
      </c>
      <c r="T401" s="5" t="s">
        <v>185</v>
      </c>
      <c r="U401" s="5">
        <v>5725.76037</v>
      </c>
      <c r="V401" s="5" t="s">
        <v>185</v>
      </c>
      <c r="W401" s="63">
        <f>SUM(X401,Y401,Z401)</f>
        <v>5725.76037</v>
      </c>
      <c r="X401" s="43" t="s">
        <v>185</v>
      </c>
      <c r="Y401" s="43">
        <v>5725.76037</v>
      </c>
      <c r="Z401" s="43" t="s">
        <v>185</v>
      </c>
      <c r="AA401" s="12">
        <f>SUM(AB401:AD401)</f>
        <v>0</v>
      </c>
      <c r="AB401" s="5">
        <f t="shared" ref="AB401:AD405" si="255">SUM(X401,H401)-SUM(L401)-SUM(T401,-AF401)</f>
        <v>0</v>
      </c>
      <c r="AC401" s="6">
        <f t="shared" si="255"/>
        <v>0</v>
      </c>
      <c r="AD401" s="7">
        <f t="shared" si="255"/>
        <v>0</v>
      </c>
      <c r="AE401" s="63">
        <f>AF401+AG401+AH401</f>
        <v>0</v>
      </c>
      <c r="AF401" s="43"/>
      <c r="AG401" s="63"/>
      <c r="AH401" s="44"/>
      <c r="AI401" s="63"/>
      <c r="AJ401" s="63"/>
      <c r="AL401" s="13"/>
      <c r="AM401" s="13"/>
      <c r="AW401" s="46"/>
    </row>
    <row r="402" spans="1:49" ht="19.899999999999999" customHeight="1" x14ac:dyDescent="0.25">
      <c r="A402" s="40"/>
      <c r="B402" s="64" t="s">
        <v>32</v>
      </c>
      <c r="C402" s="5">
        <v>5665</v>
      </c>
      <c r="D402" s="5">
        <f>C402</f>
        <v>5665</v>
      </c>
      <c r="E402" s="5">
        <v>191.33475000000001</v>
      </c>
      <c r="F402" s="5">
        <v>191.33475000000001</v>
      </c>
      <c r="G402" s="6">
        <f>H402+I402+J402</f>
        <v>0</v>
      </c>
      <c r="H402" s="5"/>
      <c r="I402" s="5"/>
      <c r="J402" s="5"/>
      <c r="K402" s="6"/>
      <c r="L402" s="5"/>
      <c r="M402" s="5"/>
      <c r="N402" s="5"/>
      <c r="O402" s="6">
        <f t="shared" ref="O402:O405" si="256">P402+Q402+R402</f>
        <v>5473.66525</v>
      </c>
      <c r="P402" s="5">
        <v>0</v>
      </c>
      <c r="Q402" s="5">
        <v>5473.66525</v>
      </c>
      <c r="R402" s="5">
        <v>0</v>
      </c>
      <c r="S402" s="6">
        <v>5473.66525</v>
      </c>
      <c r="T402" s="5" t="s">
        <v>185</v>
      </c>
      <c r="U402" s="5">
        <v>5473.66525</v>
      </c>
      <c r="V402" s="5" t="s">
        <v>185</v>
      </c>
      <c r="W402" s="6">
        <v>5473.66525</v>
      </c>
      <c r="X402" s="5" t="s">
        <v>185</v>
      </c>
      <c r="Y402" s="5">
        <v>5473.66525</v>
      </c>
      <c r="Z402" s="5" t="s">
        <v>185</v>
      </c>
      <c r="AA402" s="12">
        <f>SUM(AB402:AD402)</f>
        <v>0</v>
      </c>
      <c r="AB402" s="5">
        <f t="shared" si="255"/>
        <v>0</v>
      </c>
      <c r="AC402" s="6">
        <f t="shared" si="255"/>
        <v>0</v>
      </c>
      <c r="AD402" s="7">
        <f t="shared" si="255"/>
        <v>0</v>
      </c>
      <c r="AE402" s="6">
        <f>AF402+AG402+AH402</f>
        <v>0</v>
      </c>
      <c r="AF402" s="5"/>
      <c r="AG402" s="6"/>
      <c r="AH402" s="7"/>
      <c r="AI402" s="6"/>
      <c r="AJ402" s="6"/>
      <c r="AL402" s="13"/>
      <c r="AM402" s="13"/>
      <c r="AW402" s="46"/>
    </row>
    <row r="403" spans="1:49" ht="19.899999999999999" customHeight="1" x14ac:dyDescent="0.25">
      <c r="A403" s="40"/>
      <c r="B403" s="64" t="s">
        <v>33</v>
      </c>
      <c r="C403" s="5">
        <v>0</v>
      </c>
      <c r="D403" s="5"/>
      <c r="E403" s="5">
        <v>0</v>
      </c>
      <c r="F403" s="5">
        <v>0</v>
      </c>
      <c r="G403" s="6">
        <f t="shared" ref="G403" si="257">H403+I403+J403</f>
        <v>0</v>
      </c>
      <c r="H403" s="5"/>
      <c r="I403" s="5"/>
      <c r="J403" s="5"/>
      <c r="K403" s="6"/>
      <c r="L403" s="5"/>
      <c r="M403" s="5"/>
      <c r="N403" s="5"/>
      <c r="O403" s="6">
        <f t="shared" si="256"/>
        <v>0</v>
      </c>
      <c r="P403" s="5">
        <v>0</v>
      </c>
      <c r="Q403" s="5">
        <v>0</v>
      </c>
      <c r="R403" s="5">
        <v>0</v>
      </c>
      <c r="S403" s="6">
        <v>0</v>
      </c>
      <c r="T403" s="5" t="s">
        <v>185</v>
      </c>
      <c r="U403" s="5" t="s">
        <v>185</v>
      </c>
      <c r="V403" s="5" t="s">
        <v>185</v>
      </c>
      <c r="W403" s="6">
        <v>0</v>
      </c>
      <c r="X403" s="5" t="s">
        <v>185</v>
      </c>
      <c r="Y403" s="5" t="s">
        <v>185</v>
      </c>
      <c r="Z403" s="5" t="s">
        <v>185</v>
      </c>
      <c r="AA403" s="12">
        <f>SUM(AB403:AD403)</f>
        <v>0</v>
      </c>
      <c r="AB403" s="5">
        <f t="shared" si="255"/>
        <v>0</v>
      </c>
      <c r="AC403" s="6">
        <f t="shared" si="255"/>
        <v>0</v>
      </c>
      <c r="AD403" s="7">
        <f t="shared" si="255"/>
        <v>0</v>
      </c>
      <c r="AE403" s="6">
        <f>AF403+AG403+AH403</f>
        <v>0</v>
      </c>
      <c r="AF403" s="5"/>
      <c r="AG403" s="6"/>
      <c r="AH403" s="7"/>
      <c r="AI403" s="6"/>
      <c r="AJ403" s="6"/>
      <c r="AL403" s="13"/>
      <c r="AM403" s="13"/>
      <c r="AW403" s="46"/>
    </row>
    <row r="404" spans="1:49" ht="19.899999999999999" customHeight="1" x14ac:dyDescent="0.25">
      <c r="A404" s="40"/>
      <c r="B404" s="64" t="s">
        <v>34</v>
      </c>
      <c r="C404" s="5">
        <v>0</v>
      </c>
      <c r="D404" s="5"/>
      <c r="E404" s="5">
        <v>0</v>
      </c>
      <c r="F404" s="5">
        <v>0</v>
      </c>
      <c r="G404" s="6">
        <f>H404+I404+J404</f>
        <v>0</v>
      </c>
      <c r="H404" s="5"/>
      <c r="I404" s="5"/>
      <c r="J404" s="5"/>
      <c r="K404" s="6"/>
      <c r="L404" s="5"/>
      <c r="M404" s="5"/>
      <c r="N404" s="5"/>
      <c r="O404" s="6">
        <f t="shared" si="256"/>
        <v>0</v>
      </c>
      <c r="P404" s="5">
        <v>0</v>
      </c>
      <c r="Q404" s="5">
        <v>0</v>
      </c>
      <c r="R404" s="5">
        <v>0</v>
      </c>
      <c r="S404" s="6">
        <v>0</v>
      </c>
      <c r="T404" s="5"/>
      <c r="U404" s="5"/>
      <c r="V404" s="5"/>
      <c r="W404" s="6">
        <v>0</v>
      </c>
      <c r="X404" s="5"/>
      <c r="Y404" s="5"/>
      <c r="Z404" s="5"/>
      <c r="AA404" s="12">
        <f>SUM(AB404:AD404)</f>
        <v>0</v>
      </c>
      <c r="AB404" s="5">
        <f t="shared" si="255"/>
        <v>0</v>
      </c>
      <c r="AC404" s="6">
        <f t="shared" si="255"/>
        <v>0</v>
      </c>
      <c r="AD404" s="7">
        <f t="shared" si="255"/>
        <v>0</v>
      </c>
      <c r="AE404" s="6">
        <f>AF404+AG404+AH404</f>
        <v>0</v>
      </c>
      <c r="AF404" s="5"/>
      <c r="AG404" s="6"/>
      <c r="AH404" s="7"/>
      <c r="AI404" s="6"/>
      <c r="AJ404" s="6"/>
      <c r="AL404" s="13"/>
      <c r="AM404" s="13"/>
      <c r="AW404" s="46"/>
    </row>
    <row r="405" spans="1:49" ht="19.899999999999999" customHeight="1" x14ac:dyDescent="0.25">
      <c r="A405" s="40"/>
      <c r="B405" s="64" t="s">
        <v>35</v>
      </c>
      <c r="C405" s="5">
        <v>267.36876999999998</v>
      </c>
      <c r="D405" s="5">
        <f>C405</f>
        <v>267.36876999999998</v>
      </c>
      <c r="E405" s="5">
        <v>8.6652500000000003</v>
      </c>
      <c r="F405" s="5">
        <v>8.6652500000000003</v>
      </c>
      <c r="G405" s="6">
        <f t="shared" ref="G405" si="258">H405+I405+J405</f>
        <v>0</v>
      </c>
      <c r="H405" s="5"/>
      <c r="I405" s="5"/>
      <c r="J405" s="5"/>
      <c r="K405" s="6"/>
      <c r="L405" s="5"/>
      <c r="M405" s="5"/>
      <c r="N405" s="5"/>
      <c r="O405" s="6">
        <f t="shared" si="256"/>
        <v>252.33475000000004</v>
      </c>
      <c r="P405" s="5">
        <v>0</v>
      </c>
      <c r="Q405" s="5">
        <v>252.33475000000004</v>
      </c>
      <c r="R405" s="5">
        <v>0</v>
      </c>
      <c r="S405" s="6">
        <f>SUM(T405:V405)</f>
        <v>252.09511999999995</v>
      </c>
      <c r="T405" s="5">
        <f>SUM(T401)-SUM(T402:T404)</f>
        <v>0</v>
      </c>
      <c r="U405" s="5">
        <f>SUM(U401)-SUM(U402:U404)</f>
        <v>252.09511999999995</v>
      </c>
      <c r="V405" s="5">
        <f>SUM(V401)-SUM(V402:V404)</f>
        <v>0</v>
      </c>
      <c r="W405" s="6">
        <f>SUM(X405:Z405)</f>
        <v>252.09511999999995</v>
      </c>
      <c r="X405" s="5">
        <f>SUM(X401)-SUM(X402:X404)</f>
        <v>0</v>
      </c>
      <c r="Y405" s="5">
        <f>SUM(Y401)-SUM(Y402:Y404)</f>
        <v>252.09511999999995</v>
      </c>
      <c r="Z405" s="5">
        <f>SUM(Z401)-SUM(Z402:Z404)</f>
        <v>0</v>
      </c>
      <c r="AA405" s="12">
        <f>SUM(AB405:AD405)</f>
        <v>0</v>
      </c>
      <c r="AB405" s="5">
        <f t="shared" si="255"/>
        <v>0</v>
      </c>
      <c r="AC405" s="6">
        <f t="shared" si="255"/>
        <v>0</v>
      </c>
      <c r="AD405" s="7">
        <f t="shared" si="255"/>
        <v>0</v>
      </c>
      <c r="AE405" s="6">
        <f>AF405+AG405+AH405</f>
        <v>0</v>
      </c>
      <c r="AF405" s="5"/>
      <c r="AG405" s="6"/>
      <c r="AH405" s="7"/>
      <c r="AI405" s="6"/>
      <c r="AJ405" s="6"/>
      <c r="AL405" s="13"/>
      <c r="AM405" s="13"/>
      <c r="AW405" s="46"/>
    </row>
    <row r="406" spans="1:49" ht="39" customHeight="1" x14ac:dyDescent="0.25">
      <c r="A406" s="66"/>
      <c r="B406" s="79" t="s">
        <v>91</v>
      </c>
      <c r="C406" s="60">
        <f>SUM(C407,C412,C417,C422)</f>
        <v>322852.39587999991</v>
      </c>
      <c r="D406" s="60">
        <f t="shared" ref="D406:AI406" si="259">SUM(D407,D412,D417,D422)</f>
        <v>31519.963620000002</v>
      </c>
      <c r="E406" s="60">
        <f t="shared" si="259"/>
        <v>3566.1476199999997</v>
      </c>
      <c r="F406" s="60">
        <f t="shared" si="259"/>
        <v>3566.1476199999997</v>
      </c>
      <c r="G406" s="60">
        <f t="shared" si="259"/>
        <v>0</v>
      </c>
      <c r="H406" s="60">
        <f t="shared" si="259"/>
        <v>0</v>
      </c>
      <c r="I406" s="60">
        <f t="shared" si="259"/>
        <v>0</v>
      </c>
      <c r="J406" s="60">
        <f t="shared" si="259"/>
        <v>0</v>
      </c>
      <c r="K406" s="60">
        <f t="shared" si="259"/>
        <v>0</v>
      </c>
      <c r="L406" s="60">
        <f t="shared" si="259"/>
        <v>0</v>
      </c>
      <c r="M406" s="60">
        <f t="shared" si="259"/>
        <v>0</v>
      </c>
      <c r="N406" s="60">
        <f t="shared" si="259"/>
        <v>0</v>
      </c>
      <c r="O406" s="60">
        <f t="shared" si="259"/>
        <v>122044.5</v>
      </c>
      <c r="P406" s="60">
        <f t="shared" si="259"/>
        <v>100000</v>
      </c>
      <c r="Q406" s="60">
        <f t="shared" si="259"/>
        <v>22044.5</v>
      </c>
      <c r="R406" s="60">
        <f t="shared" si="259"/>
        <v>0</v>
      </c>
      <c r="S406" s="60">
        <f t="shared" si="259"/>
        <v>116028.43349</v>
      </c>
      <c r="T406" s="60">
        <f t="shared" si="259"/>
        <v>99999.999979999993</v>
      </c>
      <c r="U406" s="60">
        <f t="shared" si="259"/>
        <v>16028.433509999999</v>
      </c>
      <c r="V406" s="60">
        <f t="shared" si="259"/>
        <v>0</v>
      </c>
      <c r="W406" s="60">
        <f t="shared" si="259"/>
        <v>116028.43350941793</v>
      </c>
      <c r="X406" s="60">
        <f t="shared" si="259"/>
        <v>99999.999999417923</v>
      </c>
      <c r="Y406" s="60">
        <f t="shared" si="259"/>
        <v>16028.433509999999</v>
      </c>
      <c r="Z406" s="60">
        <f t="shared" si="259"/>
        <v>0</v>
      </c>
      <c r="AA406" s="60">
        <f t="shared" si="259"/>
        <v>1.9417930161580443E-5</v>
      </c>
      <c r="AB406" s="60">
        <f t="shared" si="259"/>
        <v>1.9417930161580443E-5</v>
      </c>
      <c r="AC406" s="60">
        <f t="shared" si="259"/>
        <v>0</v>
      </c>
      <c r="AD406" s="60">
        <f t="shared" si="259"/>
        <v>0</v>
      </c>
      <c r="AE406" s="60">
        <f t="shared" si="259"/>
        <v>0</v>
      </c>
      <c r="AF406" s="60">
        <f t="shared" si="259"/>
        <v>0</v>
      </c>
      <c r="AG406" s="60">
        <f t="shared" si="259"/>
        <v>0</v>
      </c>
      <c r="AH406" s="60">
        <f t="shared" si="259"/>
        <v>0</v>
      </c>
      <c r="AI406" s="60">
        <f t="shared" si="259"/>
        <v>0</v>
      </c>
      <c r="AJ406" s="60"/>
      <c r="AL406" s="13"/>
      <c r="AM406" s="13"/>
      <c r="AW406" s="46"/>
    </row>
    <row r="407" spans="1:49" ht="78" customHeight="1" x14ac:dyDescent="0.25">
      <c r="A407" s="66">
        <v>74</v>
      </c>
      <c r="B407" s="84" t="s">
        <v>286</v>
      </c>
      <c r="C407" s="62">
        <v>295040.63365999988</v>
      </c>
      <c r="D407" s="62">
        <f>SUM(D408:D411)</f>
        <v>3566.1476199999997</v>
      </c>
      <c r="E407" s="62">
        <v>3566.1476199999997</v>
      </c>
      <c r="F407" s="62">
        <v>3566.1476199999997</v>
      </c>
      <c r="G407" s="63">
        <f>H407+I407+J407</f>
        <v>0</v>
      </c>
      <c r="H407" s="43"/>
      <c r="I407" s="43"/>
      <c r="J407" s="43"/>
      <c r="K407" s="63">
        <f>L407+M407+N407</f>
        <v>0</v>
      </c>
      <c r="L407" s="43"/>
      <c r="M407" s="43"/>
      <c r="N407" s="43"/>
      <c r="O407" s="63">
        <f>P407+Q407+R407</f>
        <v>105632.3</v>
      </c>
      <c r="P407" s="43">
        <v>100000</v>
      </c>
      <c r="Q407" s="43">
        <v>5632.3</v>
      </c>
      <c r="R407" s="43">
        <v>0</v>
      </c>
      <c r="S407" s="6">
        <f>SUM(T407,U407,V407)</f>
        <v>102749.90690999999</v>
      </c>
      <c r="T407" s="5">
        <v>99999.999979999993</v>
      </c>
      <c r="U407" s="5">
        <v>2749.9069299999996</v>
      </c>
      <c r="V407" s="5" t="s">
        <v>185</v>
      </c>
      <c r="W407" s="63">
        <f>SUM(X407,Y407,Z407)</f>
        <v>102749.90692941792</v>
      </c>
      <c r="X407" s="43">
        <v>99999.999999417923</v>
      </c>
      <c r="Y407" s="43">
        <v>2749.906930000001</v>
      </c>
      <c r="Z407" s="43" t="s">
        <v>185</v>
      </c>
      <c r="AA407" s="12">
        <f>SUM(AB407:AD407)</f>
        <v>1.9417930161580443E-5</v>
      </c>
      <c r="AB407" s="5">
        <f t="shared" ref="AB407:AD422" si="260">SUM(X407,H407)-SUM(L407)-SUM(T407,-AF407)</f>
        <v>1.9417930161580443E-5</v>
      </c>
      <c r="AC407" s="6">
        <f t="shared" si="260"/>
        <v>0</v>
      </c>
      <c r="AD407" s="7">
        <f t="shared" si="260"/>
        <v>0</v>
      </c>
      <c r="AE407" s="63">
        <f>AF407+AG407+AH407</f>
        <v>0</v>
      </c>
      <c r="AF407" s="43"/>
      <c r="AG407" s="63">
        <f>SUM(AG408:AG411)</f>
        <v>0</v>
      </c>
      <c r="AH407" s="44"/>
      <c r="AI407" s="63"/>
      <c r="AJ407" s="63"/>
      <c r="AL407" s="13"/>
      <c r="AM407" s="13"/>
      <c r="AW407" s="46"/>
    </row>
    <row r="408" spans="1:49" ht="19.899999999999999" customHeight="1" x14ac:dyDescent="0.25">
      <c r="A408" s="66"/>
      <c r="B408" s="64" t="s">
        <v>32</v>
      </c>
      <c r="C408" s="5">
        <v>3435.5949999999998</v>
      </c>
      <c r="D408" s="5">
        <f>C408</f>
        <v>3435.5949999999998</v>
      </c>
      <c r="E408" s="5">
        <v>3435.5949999999998</v>
      </c>
      <c r="F408" s="5">
        <v>3435.5949999999998</v>
      </c>
      <c r="G408" s="6">
        <f>H408+I408+J408</f>
        <v>0</v>
      </c>
      <c r="H408" s="5"/>
      <c r="I408" s="5"/>
      <c r="J408" s="5"/>
      <c r="K408" s="6"/>
      <c r="L408" s="5"/>
      <c r="M408" s="5"/>
      <c r="N408" s="5"/>
      <c r="O408" s="6">
        <f t="shared" ref="O408:O426" si="261">P408+Q408+R408</f>
        <v>0</v>
      </c>
      <c r="P408" s="5">
        <v>0</v>
      </c>
      <c r="Q408" s="5">
        <v>0</v>
      </c>
      <c r="R408" s="5">
        <v>0</v>
      </c>
      <c r="S408" s="6">
        <v>0</v>
      </c>
      <c r="T408" s="5" t="s">
        <v>185</v>
      </c>
      <c r="U408" s="5" t="s">
        <v>185</v>
      </c>
      <c r="V408" s="5" t="s">
        <v>185</v>
      </c>
      <c r="W408" s="6">
        <v>0</v>
      </c>
      <c r="X408" s="5" t="s">
        <v>185</v>
      </c>
      <c r="Y408" s="5" t="s">
        <v>185</v>
      </c>
      <c r="Z408" s="5" t="s">
        <v>185</v>
      </c>
      <c r="AA408" s="12">
        <f>SUM(AB408:AD408)</f>
        <v>0</v>
      </c>
      <c r="AB408" s="5">
        <f t="shared" si="260"/>
        <v>0</v>
      </c>
      <c r="AC408" s="6">
        <f t="shared" si="260"/>
        <v>0</v>
      </c>
      <c r="AD408" s="7">
        <f t="shared" si="260"/>
        <v>0</v>
      </c>
      <c r="AE408" s="6">
        <f>AF408+AG408+AH408</f>
        <v>0</v>
      </c>
      <c r="AF408" s="5"/>
      <c r="AG408" s="6"/>
      <c r="AH408" s="7"/>
      <c r="AI408" s="6"/>
      <c r="AJ408" s="6"/>
      <c r="AL408" s="13"/>
      <c r="AM408" s="13"/>
      <c r="AW408" s="46"/>
    </row>
    <row r="409" spans="1:49" ht="19.899999999999999" customHeight="1" x14ac:dyDescent="0.25">
      <c r="A409" s="66"/>
      <c r="B409" s="64" t="s">
        <v>33</v>
      </c>
      <c r="C409" s="5">
        <v>250246.18495</v>
      </c>
      <c r="D409" s="5"/>
      <c r="E409" s="5">
        <v>0</v>
      </c>
      <c r="F409" s="5">
        <v>0</v>
      </c>
      <c r="G409" s="6">
        <f t="shared" ref="G409" si="262">H409+I409+J409</f>
        <v>0</v>
      </c>
      <c r="H409" s="5"/>
      <c r="I409" s="5"/>
      <c r="J409" s="5"/>
      <c r="K409" s="6"/>
      <c r="L409" s="5"/>
      <c r="M409" s="5"/>
      <c r="N409" s="5"/>
      <c r="O409" s="6">
        <f t="shared" si="261"/>
        <v>92340.323469999988</v>
      </c>
      <c r="P409" s="5">
        <v>90448.053499999995</v>
      </c>
      <c r="Q409" s="5">
        <v>1892.2699700000001</v>
      </c>
      <c r="R409" s="5">
        <v>0</v>
      </c>
      <c r="S409" s="6">
        <v>92350.112399999998</v>
      </c>
      <c r="T409" s="5">
        <v>90448.053500000009</v>
      </c>
      <c r="U409" s="5">
        <v>1902.0589</v>
      </c>
      <c r="V409" s="5" t="s">
        <v>185</v>
      </c>
      <c r="W409" s="6">
        <v>92350.112399999998</v>
      </c>
      <c r="X409" s="5">
        <v>90448.053500000009</v>
      </c>
      <c r="Y409" s="5">
        <v>1902.0589</v>
      </c>
      <c r="Z409" s="5" t="s">
        <v>185</v>
      </c>
      <c r="AA409" s="12">
        <f>SUM(AB409:AD409)</f>
        <v>0</v>
      </c>
      <c r="AB409" s="5">
        <f t="shared" si="260"/>
        <v>0</v>
      </c>
      <c r="AC409" s="6">
        <f t="shared" si="260"/>
        <v>0</v>
      </c>
      <c r="AD409" s="7">
        <f t="shared" si="260"/>
        <v>0</v>
      </c>
      <c r="AE409" s="6">
        <f>AF409+AG409+AH409</f>
        <v>0</v>
      </c>
      <c r="AF409" s="5"/>
      <c r="AG409" s="6"/>
      <c r="AH409" s="7"/>
      <c r="AI409" s="6"/>
      <c r="AJ409" s="6"/>
      <c r="AL409" s="13"/>
      <c r="AM409" s="13"/>
      <c r="AW409" s="46"/>
    </row>
    <row r="410" spans="1:49" ht="19.899999999999999" customHeight="1" x14ac:dyDescent="0.25">
      <c r="A410" s="66"/>
      <c r="B410" s="64" t="s">
        <v>34</v>
      </c>
      <c r="C410" s="5">
        <v>23271</v>
      </c>
      <c r="D410" s="5"/>
      <c r="E410" s="5">
        <v>0</v>
      </c>
      <c r="F410" s="5">
        <v>0</v>
      </c>
      <c r="G410" s="6">
        <f>H410+I410+J410</f>
        <v>0</v>
      </c>
      <c r="H410" s="5"/>
      <c r="I410" s="5"/>
      <c r="J410" s="5"/>
      <c r="K410" s="6"/>
      <c r="L410" s="5"/>
      <c r="M410" s="5"/>
      <c r="N410" s="5"/>
      <c r="O410" s="6">
        <f t="shared" si="261"/>
        <v>0</v>
      </c>
      <c r="P410" s="5">
        <v>0</v>
      </c>
      <c r="Q410" s="5">
        <v>0</v>
      </c>
      <c r="R410" s="5">
        <v>0</v>
      </c>
      <c r="S410" s="6">
        <v>0</v>
      </c>
      <c r="T410" s="5"/>
      <c r="U410" s="5"/>
      <c r="V410" s="5"/>
      <c r="W410" s="6">
        <v>0</v>
      </c>
      <c r="X410" s="5"/>
      <c r="Y410" s="5"/>
      <c r="Z410" s="5"/>
      <c r="AA410" s="12">
        <f>SUM(AB410:AD410)</f>
        <v>0</v>
      </c>
      <c r="AB410" s="5">
        <f t="shared" si="260"/>
        <v>0</v>
      </c>
      <c r="AC410" s="6">
        <f t="shared" si="260"/>
        <v>0</v>
      </c>
      <c r="AD410" s="7">
        <f t="shared" si="260"/>
        <v>0</v>
      </c>
      <c r="AE410" s="6">
        <f>AF410+AG410+AH410</f>
        <v>0</v>
      </c>
      <c r="AF410" s="5"/>
      <c r="AG410" s="6"/>
      <c r="AH410" s="7"/>
      <c r="AI410" s="6"/>
      <c r="AJ410" s="6"/>
      <c r="AL410" s="13"/>
      <c r="AM410" s="13"/>
      <c r="AW410" s="46"/>
    </row>
    <row r="411" spans="1:49" ht="19.899999999999999" customHeight="1" x14ac:dyDescent="0.25">
      <c r="A411" s="66"/>
      <c r="B411" s="64" t="s">
        <v>35</v>
      </c>
      <c r="C411" s="5">
        <v>18087.853709999999</v>
      </c>
      <c r="D411" s="5">
        <v>130.55261999999999</v>
      </c>
      <c r="E411" s="5">
        <v>130.55261999999999</v>
      </c>
      <c r="F411" s="5">
        <v>130.55261999999999</v>
      </c>
      <c r="G411" s="6">
        <f t="shared" ref="G411:G412" si="263">H411+I411+J411</f>
        <v>0</v>
      </c>
      <c r="H411" s="5"/>
      <c r="I411" s="5"/>
      <c r="J411" s="5"/>
      <c r="K411" s="6"/>
      <c r="L411" s="5"/>
      <c r="M411" s="5"/>
      <c r="N411" s="5"/>
      <c r="O411" s="6">
        <f t="shared" si="261"/>
        <v>13291.976530000005</v>
      </c>
      <c r="P411" s="5">
        <v>9551.9465000000055</v>
      </c>
      <c r="Q411" s="5">
        <v>3740.0300299999994</v>
      </c>
      <c r="R411" s="5">
        <v>0</v>
      </c>
      <c r="S411" s="6">
        <f>SUM(T411:V411)</f>
        <v>10399.794509999983</v>
      </c>
      <c r="T411" s="5">
        <f>SUM(T407)-SUM(T408:T410)</f>
        <v>9551.9464799999841</v>
      </c>
      <c r="U411" s="5">
        <f>SUM(U407)-SUM(U408:U410)</f>
        <v>847.84802999999965</v>
      </c>
      <c r="V411" s="5">
        <f>SUM(V407)-SUM(V408:V410)</f>
        <v>0</v>
      </c>
      <c r="W411" s="6">
        <f>SUM(X411:Z411)</f>
        <v>10399.794529417915</v>
      </c>
      <c r="X411" s="5">
        <f>SUM(X407)-SUM(X408:X410)</f>
        <v>9551.9464994179143</v>
      </c>
      <c r="Y411" s="5">
        <f>SUM(Y407)-SUM(Y408:Y410)</f>
        <v>847.84803000000102</v>
      </c>
      <c r="Z411" s="5">
        <f>SUM(Z407)-SUM(Z408:Z410)</f>
        <v>0</v>
      </c>
      <c r="AA411" s="12">
        <f>SUM(AB411:AD411)</f>
        <v>1.9417931525822496E-5</v>
      </c>
      <c r="AB411" s="5">
        <f t="shared" si="260"/>
        <v>1.9417930161580443E-5</v>
      </c>
      <c r="AC411" s="6">
        <f t="shared" si="260"/>
        <v>1.3642420526593924E-12</v>
      </c>
      <c r="AD411" s="7">
        <f t="shared" si="260"/>
        <v>0</v>
      </c>
      <c r="AE411" s="6">
        <f>AF411+AG411+AH411</f>
        <v>0</v>
      </c>
      <c r="AF411" s="5"/>
      <c r="AG411" s="6"/>
      <c r="AH411" s="7"/>
      <c r="AI411" s="6"/>
      <c r="AJ411" s="6"/>
      <c r="AL411" s="13"/>
      <c r="AM411" s="13"/>
      <c r="AW411" s="46"/>
    </row>
    <row r="412" spans="1:49" ht="87" customHeight="1" x14ac:dyDescent="0.25">
      <c r="A412" s="40">
        <v>75</v>
      </c>
      <c r="B412" s="61" t="s">
        <v>196</v>
      </c>
      <c r="C412" s="62">
        <v>7749.3942200000001</v>
      </c>
      <c r="D412" s="62">
        <f>SUM(D413:D416)</f>
        <v>7891.99</v>
      </c>
      <c r="E412" s="62">
        <v>0</v>
      </c>
      <c r="F412" s="62">
        <v>0</v>
      </c>
      <c r="G412" s="63">
        <f t="shared" si="263"/>
        <v>0</v>
      </c>
      <c r="H412" s="63"/>
      <c r="I412" s="63"/>
      <c r="J412" s="63"/>
      <c r="K412" s="63">
        <f t="shared" ref="K412" si="264">L412+M412+N412</f>
        <v>0</v>
      </c>
      <c r="L412" s="63"/>
      <c r="M412" s="63"/>
      <c r="N412" s="63"/>
      <c r="O412" s="63">
        <f t="shared" si="261"/>
        <v>7996.4</v>
      </c>
      <c r="P412" s="43">
        <v>0</v>
      </c>
      <c r="Q412" s="43">
        <v>7996.4</v>
      </c>
      <c r="R412" s="43">
        <v>0</v>
      </c>
      <c r="S412" s="6">
        <f>SUM(T412,U412,V412)</f>
        <v>6627.5180599999994</v>
      </c>
      <c r="T412" s="5" t="s">
        <v>185</v>
      </c>
      <c r="U412" s="5">
        <v>6627.5180599999994</v>
      </c>
      <c r="V412" s="5" t="s">
        <v>185</v>
      </c>
      <c r="W412" s="63">
        <f>SUM(X412,Y412,Z412)</f>
        <v>6627.5180599999994</v>
      </c>
      <c r="X412" s="43" t="s">
        <v>185</v>
      </c>
      <c r="Y412" s="43">
        <v>6627.5180599999994</v>
      </c>
      <c r="Z412" s="43" t="s">
        <v>185</v>
      </c>
      <c r="AA412" s="12">
        <f t="shared" ref="AA412:AA426" si="265">SUM(AB412:AD412)</f>
        <v>0</v>
      </c>
      <c r="AB412" s="5">
        <f t="shared" si="260"/>
        <v>0</v>
      </c>
      <c r="AC412" s="6">
        <f t="shared" si="260"/>
        <v>0</v>
      </c>
      <c r="AD412" s="7">
        <f t="shared" si="260"/>
        <v>0</v>
      </c>
      <c r="AE412" s="63">
        <f t="shared" ref="AE412:AE426" si="266">AF412+AG412+AH412</f>
        <v>0</v>
      </c>
      <c r="AF412" s="43"/>
      <c r="AG412" s="63"/>
      <c r="AH412" s="44"/>
      <c r="AI412" s="63"/>
      <c r="AJ412" s="63"/>
      <c r="AL412" s="13"/>
      <c r="AM412" s="13"/>
      <c r="AW412" s="46"/>
    </row>
    <row r="413" spans="1:49" ht="19.899999999999999" customHeight="1" x14ac:dyDescent="0.25">
      <c r="A413" s="40"/>
      <c r="B413" s="64" t="s">
        <v>32</v>
      </c>
      <c r="C413" s="5">
        <v>7700</v>
      </c>
      <c r="D413" s="5">
        <f>C413</f>
        <v>7700</v>
      </c>
      <c r="E413" s="5">
        <v>0</v>
      </c>
      <c r="F413" s="5">
        <v>0</v>
      </c>
      <c r="G413" s="6">
        <f>H413+I413+J413</f>
        <v>0</v>
      </c>
      <c r="H413" s="6"/>
      <c r="I413" s="6"/>
      <c r="J413" s="6"/>
      <c r="K413" s="6"/>
      <c r="L413" s="5"/>
      <c r="M413" s="5"/>
      <c r="N413" s="5"/>
      <c r="O413" s="6">
        <f t="shared" si="261"/>
        <v>7700</v>
      </c>
      <c r="P413" s="5">
        <v>0</v>
      </c>
      <c r="Q413" s="5">
        <v>7700</v>
      </c>
      <c r="R413" s="5">
        <v>0</v>
      </c>
      <c r="S413" s="6">
        <v>6627.5180599999994</v>
      </c>
      <c r="T413" s="5" t="s">
        <v>185</v>
      </c>
      <c r="U413" s="5">
        <v>6627.5180599999994</v>
      </c>
      <c r="V413" s="5" t="s">
        <v>185</v>
      </c>
      <c r="W413" s="6">
        <v>6627.5180599999994</v>
      </c>
      <c r="X413" s="5" t="s">
        <v>185</v>
      </c>
      <c r="Y413" s="5">
        <v>6627.5180599999994</v>
      </c>
      <c r="Z413" s="5" t="s">
        <v>185</v>
      </c>
      <c r="AA413" s="12">
        <f t="shared" si="265"/>
        <v>0</v>
      </c>
      <c r="AB413" s="5">
        <f t="shared" si="260"/>
        <v>0</v>
      </c>
      <c r="AC413" s="6">
        <f t="shared" si="260"/>
        <v>0</v>
      </c>
      <c r="AD413" s="7">
        <f t="shared" si="260"/>
        <v>0</v>
      </c>
      <c r="AE413" s="6">
        <f t="shared" si="266"/>
        <v>0</v>
      </c>
      <c r="AF413" s="5"/>
      <c r="AG413" s="6"/>
      <c r="AH413" s="7"/>
      <c r="AI413" s="6"/>
      <c r="AJ413" s="6"/>
      <c r="AL413" s="13"/>
      <c r="AM413" s="13"/>
      <c r="AW413" s="46"/>
    </row>
    <row r="414" spans="1:49" ht="19.899999999999999" customHeight="1" x14ac:dyDescent="0.25">
      <c r="A414" s="40"/>
      <c r="B414" s="64" t="s">
        <v>33</v>
      </c>
      <c r="C414" s="5">
        <v>0</v>
      </c>
      <c r="D414" s="5"/>
      <c r="E414" s="5">
        <v>0</v>
      </c>
      <c r="F414" s="5">
        <v>0</v>
      </c>
      <c r="G414" s="6">
        <f t="shared" ref="G414" si="267">H414+I414+J414</f>
        <v>0</v>
      </c>
      <c r="H414" s="6"/>
      <c r="I414" s="6"/>
      <c r="J414" s="6"/>
      <c r="K414" s="6"/>
      <c r="L414" s="5"/>
      <c r="M414" s="5"/>
      <c r="N414" s="5"/>
      <c r="O414" s="6">
        <f t="shared" si="261"/>
        <v>0</v>
      </c>
      <c r="P414" s="5">
        <v>0</v>
      </c>
      <c r="Q414" s="5">
        <v>0</v>
      </c>
      <c r="R414" s="5">
        <v>0</v>
      </c>
      <c r="S414" s="6">
        <v>0</v>
      </c>
      <c r="T414" s="5" t="s">
        <v>185</v>
      </c>
      <c r="U414" s="5" t="s">
        <v>185</v>
      </c>
      <c r="V414" s="5" t="s">
        <v>185</v>
      </c>
      <c r="W414" s="6">
        <v>0</v>
      </c>
      <c r="X414" s="5" t="s">
        <v>185</v>
      </c>
      <c r="Y414" s="5" t="s">
        <v>185</v>
      </c>
      <c r="Z414" s="5" t="s">
        <v>185</v>
      </c>
      <c r="AA414" s="12">
        <f t="shared" si="265"/>
        <v>0</v>
      </c>
      <c r="AB414" s="5">
        <f t="shared" si="260"/>
        <v>0</v>
      </c>
      <c r="AC414" s="6">
        <f t="shared" si="260"/>
        <v>0</v>
      </c>
      <c r="AD414" s="7">
        <f t="shared" si="260"/>
        <v>0</v>
      </c>
      <c r="AE414" s="6">
        <f t="shared" si="266"/>
        <v>0</v>
      </c>
      <c r="AF414" s="5"/>
      <c r="AG414" s="6"/>
      <c r="AH414" s="7"/>
      <c r="AI414" s="6"/>
      <c r="AJ414" s="6"/>
      <c r="AL414" s="13"/>
      <c r="AM414" s="13"/>
      <c r="AW414" s="46"/>
    </row>
    <row r="415" spans="1:49" ht="19.899999999999999" customHeight="1" x14ac:dyDescent="0.25">
      <c r="A415" s="40"/>
      <c r="B415" s="64" t="s">
        <v>34</v>
      </c>
      <c r="C415" s="5">
        <v>0</v>
      </c>
      <c r="D415" s="5"/>
      <c r="E415" s="5">
        <v>0</v>
      </c>
      <c r="F415" s="5">
        <v>0</v>
      </c>
      <c r="G415" s="6">
        <f>H415+I415+J415</f>
        <v>0</v>
      </c>
      <c r="H415" s="6"/>
      <c r="I415" s="6"/>
      <c r="J415" s="6"/>
      <c r="K415" s="6"/>
      <c r="L415" s="5"/>
      <c r="M415" s="5"/>
      <c r="N415" s="5"/>
      <c r="O415" s="6">
        <f t="shared" si="261"/>
        <v>0</v>
      </c>
      <c r="P415" s="5">
        <v>0</v>
      </c>
      <c r="Q415" s="5">
        <v>0</v>
      </c>
      <c r="R415" s="5">
        <v>0</v>
      </c>
      <c r="S415" s="6">
        <v>0</v>
      </c>
      <c r="T415" s="5"/>
      <c r="U415" s="5"/>
      <c r="V415" s="5"/>
      <c r="W415" s="6">
        <v>0</v>
      </c>
      <c r="X415" s="5"/>
      <c r="Y415" s="5"/>
      <c r="Z415" s="5"/>
      <c r="AA415" s="12">
        <f t="shared" si="265"/>
        <v>0</v>
      </c>
      <c r="AB415" s="5">
        <f t="shared" si="260"/>
        <v>0</v>
      </c>
      <c r="AC415" s="6">
        <f t="shared" si="260"/>
        <v>0</v>
      </c>
      <c r="AD415" s="7">
        <f t="shared" si="260"/>
        <v>0</v>
      </c>
      <c r="AE415" s="6">
        <f t="shared" si="266"/>
        <v>0</v>
      </c>
      <c r="AF415" s="5"/>
      <c r="AG415" s="6"/>
      <c r="AH415" s="7"/>
      <c r="AI415" s="6"/>
      <c r="AJ415" s="6"/>
      <c r="AL415" s="13"/>
      <c r="AM415" s="13"/>
      <c r="AW415" s="46">
        <f t="shared" si="249"/>
        <v>0</v>
      </c>
    </row>
    <row r="416" spans="1:49" ht="19.899999999999999" customHeight="1" x14ac:dyDescent="0.25">
      <c r="A416" s="40"/>
      <c r="B416" s="64" t="s">
        <v>35</v>
      </c>
      <c r="C416" s="5">
        <v>49.394219999999997</v>
      </c>
      <c r="D416" s="5">
        <v>191.99</v>
      </c>
      <c r="E416" s="5">
        <v>0</v>
      </c>
      <c r="F416" s="5">
        <v>0</v>
      </c>
      <c r="G416" s="6">
        <f t="shared" ref="G416:G417" si="268">H416+I416+J416</f>
        <v>0</v>
      </c>
      <c r="H416" s="6"/>
      <c r="I416" s="6"/>
      <c r="J416" s="6"/>
      <c r="K416" s="6"/>
      <c r="L416" s="5"/>
      <c r="M416" s="5"/>
      <c r="N416" s="5"/>
      <c r="O416" s="6">
        <f t="shared" si="261"/>
        <v>296.39999999999952</v>
      </c>
      <c r="P416" s="5">
        <v>0</v>
      </c>
      <c r="Q416" s="5">
        <v>296.39999999999952</v>
      </c>
      <c r="R416" s="5">
        <v>0</v>
      </c>
      <c r="S416" s="6">
        <f>SUM(T416:V416)</f>
        <v>0</v>
      </c>
      <c r="T416" s="5">
        <f>SUM(T412)-SUM(T413:T415)</f>
        <v>0</v>
      </c>
      <c r="U416" s="5">
        <f>SUM(U412)-SUM(U413:U415)</f>
        <v>0</v>
      </c>
      <c r="V416" s="5">
        <f>SUM(V412)-SUM(V413:V415)</f>
        <v>0</v>
      </c>
      <c r="W416" s="6">
        <f>SUM(X416:Z416)</f>
        <v>0</v>
      </c>
      <c r="X416" s="5">
        <f>SUM(X412)-SUM(X413:X415)</f>
        <v>0</v>
      </c>
      <c r="Y416" s="5">
        <f>SUM(Y412)-SUM(Y413:Y415)</f>
        <v>0</v>
      </c>
      <c r="Z416" s="5">
        <f>SUM(Z412)-SUM(Z413:Z415)</f>
        <v>0</v>
      </c>
      <c r="AA416" s="12">
        <f t="shared" si="265"/>
        <v>0</v>
      </c>
      <c r="AB416" s="5">
        <f t="shared" si="260"/>
        <v>0</v>
      </c>
      <c r="AC416" s="6">
        <f t="shared" si="260"/>
        <v>0</v>
      </c>
      <c r="AD416" s="7">
        <f t="shared" si="260"/>
        <v>0</v>
      </c>
      <c r="AE416" s="6">
        <f t="shared" si="266"/>
        <v>0</v>
      </c>
      <c r="AF416" s="5"/>
      <c r="AG416" s="6"/>
      <c r="AH416" s="7"/>
      <c r="AI416" s="6"/>
      <c r="AJ416" s="6"/>
      <c r="AL416" s="13"/>
      <c r="AM416" s="13"/>
      <c r="AW416" s="46">
        <f t="shared" si="249"/>
        <v>0</v>
      </c>
    </row>
    <row r="417" spans="1:49" ht="78" customHeight="1" x14ac:dyDescent="0.25">
      <c r="A417" s="40">
        <v>76</v>
      </c>
      <c r="B417" s="61" t="s">
        <v>197</v>
      </c>
      <c r="C417" s="62">
        <v>7947.0630000000001</v>
      </c>
      <c r="D417" s="62">
        <f>SUM(D418:D421)</f>
        <v>8144.76</v>
      </c>
      <c r="E417" s="62">
        <v>0</v>
      </c>
      <c r="F417" s="62">
        <v>0</v>
      </c>
      <c r="G417" s="63">
        <f t="shared" si="268"/>
        <v>0</v>
      </c>
      <c r="H417" s="63"/>
      <c r="I417" s="63"/>
      <c r="J417" s="63"/>
      <c r="K417" s="63">
        <f t="shared" ref="K417" si="269">L417+M417+N417</f>
        <v>0</v>
      </c>
      <c r="L417" s="63"/>
      <c r="M417" s="63"/>
      <c r="N417" s="63"/>
      <c r="O417" s="63">
        <f t="shared" si="261"/>
        <v>8254.7999999999993</v>
      </c>
      <c r="P417" s="43">
        <v>0</v>
      </c>
      <c r="Q417" s="43">
        <v>8254.7999999999993</v>
      </c>
      <c r="R417" s="43">
        <v>0</v>
      </c>
      <c r="S417" s="6">
        <f>SUM(T417,U417,V417)</f>
        <v>6651.0085200000003</v>
      </c>
      <c r="T417" s="5" t="s">
        <v>185</v>
      </c>
      <c r="U417" s="5">
        <v>6651.0085200000003</v>
      </c>
      <c r="V417" s="5" t="s">
        <v>185</v>
      </c>
      <c r="W417" s="63">
        <f>SUM(X417,Y417,Z417)</f>
        <v>6651.0085199999994</v>
      </c>
      <c r="X417" s="43" t="s">
        <v>185</v>
      </c>
      <c r="Y417" s="43">
        <v>6651.0085199999994</v>
      </c>
      <c r="Z417" s="43" t="s">
        <v>185</v>
      </c>
      <c r="AA417" s="12">
        <f t="shared" si="265"/>
        <v>0</v>
      </c>
      <c r="AB417" s="5">
        <f t="shared" si="260"/>
        <v>0</v>
      </c>
      <c r="AC417" s="6">
        <f t="shared" si="260"/>
        <v>0</v>
      </c>
      <c r="AD417" s="7">
        <f t="shared" si="260"/>
        <v>0</v>
      </c>
      <c r="AE417" s="63">
        <f t="shared" si="266"/>
        <v>0</v>
      </c>
      <c r="AF417" s="43"/>
      <c r="AG417" s="63"/>
      <c r="AH417" s="44"/>
      <c r="AI417" s="63"/>
      <c r="AJ417" s="63"/>
      <c r="AL417" s="13"/>
      <c r="AM417" s="13"/>
      <c r="AW417" s="46"/>
    </row>
    <row r="418" spans="1:49" ht="19.899999999999999" customHeight="1" x14ac:dyDescent="0.25">
      <c r="A418" s="40"/>
      <c r="B418" s="64" t="s">
        <v>32</v>
      </c>
      <c r="C418" s="5">
        <v>7890</v>
      </c>
      <c r="D418" s="5">
        <f>C418</f>
        <v>7890</v>
      </c>
      <c r="E418" s="5">
        <v>0</v>
      </c>
      <c r="F418" s="5">
        <v>0</v>
      </c>
      <c r="G418" s="6">
        <f>H418+I418+J418</f>
        <v>0</v>
      </c>
      <c r="H418" s="6"/>
      <c r="I418" s="6"/>
      <c r="J418" s="6"/>
      <c r="K418" s="6"/>
      <c r="L418" s="5"/>
      <c r="M418" s="5"/>
      <c r="N418" s="5"/>
      <c r="O418" s="6">
        <f t="shared" si="261"/>
        <v>7890</v>
      </c>
      <c r="P418" s="5">
        <v>0</v>
      </c>
      <c r="Q418" s="5">
        <v>7890</v>
      </c>
      <c r="R418" s="5">
        <v>0</v>
      </c>
      <c r="S418" s="6">
        <v>6651.0085200000003</v>
      </c>
      <c r="T418" s="5" t="s">
        <v>185</v>
      </c>
      <c r="U418" s="5">
        <v>6651.0085200000003</v>
      </c>
      <c r="V418" s="5" t="s">
        <v>185</v>
      </c>
      <c r="W418" s="6">
        <v>6651.0085199999994</v>
      </c>
      <c r="X418" s="5" t="s">
        <v>185</v>
      </c>
      <c r="Y418" s="5">
        <v>6651.0085199999994</v>
      </c>
      <c r="Z418" s="5" t="s">
        <v>185</v>
      </c>
      <c r="AA418" s="12">
        <f t="shared" si="265"/>
        <v>0</v>
      </c>
      <c r="AB418" s="5">
        <f t="shared" si="260"/>
        <v>0</v>
      </c>
      <c r="AC418" s="6">
        <f t="shared" si="260"/>
        <v>0</v>
      </c>
      <c r="AD418" s="7">
        <f t="shared" si="260"/>
        <v>0</v>
      </c>
      <c r="AE418" s="6">
        <f t="shared" si="266"/>
        <v>0</v>
      </c>
      <c r="AF418" s="5"/>
      <c r="AG418" s="6"/>
      <c r="AH418" s="7"/>
      <c r="AI418" s="6"/>
      <c r="AJ418" s="6"/>
      <c r="AL418" s="13"/>
      <c r="AM418" s="13"/>
      <c r="AW418" s="46"/>
    </row>
    <row r="419" spans="1:49" ht="19.899999999999999" customHeight="1" x14ac:dyDescent="0.25">
      <c r="A419" s="40"/>
      <c r="B419" s="64" t="s">
        <v>33</v>
      </c>
      <c r="C419" s="5">
        <v>0</v>
      </c>
      <c r="D419" s="5"/>
      <c r="E419" s="5">
        <v>0</v>
      </c>
      <c r="F419" s="5">
        <v>0</v>
      </c>
      <c r="G419" s="6">
        <f t="shared" ref="G419" si="270">H419+I419+J419</f>
        <v>0</v>
      </c>
      <c r="H419" s="6"/>
      <c r="I419" s="6"/>
      <c r="J419" s="6"/>
      <c r="K419" s="6"/>
      <c r="L419" s="5"/>
      <c r="M419" s="5"/>
      <c r="N419" s="5"/>
      <c r="O419" s="6">
        <f t="shared" si="261"/>
        <v>0</v>
      </c>
      <c r="P419" s="5">
        <v>0</v>
      </c>
      <c r="Q419" s="5">
        <v>0</v>
      </c>
      <c r="R419" s="5">
        <v>0</v>
      </c>
      <c r="S419" s="6">
        <v>0</v>
      </c>
      <c r="T419" s="5" t="s">
        <v>185</v>
      </c>
      <c r="U419" s="5" t="s">
        <v>185</v>
      </c>
      <c r="V419" s="5" t="s">
        <v>185</v>
      </c>
      <c r="W419" s="6">
        <v>0</v>
      </c>
      <c r="X419" s="5" t="s">
        <v>185</v>
      </c>
      <c r="Y419" s="5" t="s">
        <v>185</v>
      </c>
      <c r="Z419" s="5" t="s">
        <v>185</v>
      </c>
      <c r="AA419" s="12">
        <f t="shared" si="265"/>
        <v>0</v>
      </c>
      <c r="AB419" s="5">
        <f t="shared" si="260"/>
        <v>0</v>
      </c>
      <c r="AC419" s="6">
        <f t="shared" si="260"/>
        <v>0</v>
      </c>
      <c r="AD419" s="7">
        <f t="shared" si="260"/>
        <v>0</v>
      </c>
      <c r="AE419" s="6">
        <f t="shared" si="266"/>
        <v>0</v>
      </c>
      <c r="AF419" s="5"/>
      <c r="AG419" s="6"/>
      <c r="AH419" s="7"/>
      <c r="AI419" s="6"/>
      <c r="AJ419" s="6"/>
      <c r="AL419" s="13"/>
      <c r="AM419" s="13"/>
      <c r="AW419" s="46"/>
    </row>
    <row r="420" spans="1:49" ht="19.899999999999999" customHeight="1" x14ac:dyDescent="0.25">
      <c r="A420" s="40"/>
      <c r="B420" s="64" t="s">
        <v>34</v>
      </c>
      <c r="C420" s="5">
        <v>0</v>
      </c>
      <c r="D420" s="5"/>
      <c r="E420" s="5">
        <v>0</v>
      </c>
      <c r="F420" s="5">
        <v>0</v>
      </c>
      <c r="G420" s="6">
        <f>H420+I420+J420</f>
        <v>0</v>
      </c>
      <c r="H420" s="6"/>
      <c r="I420" s="6"/>
      <c r="J420" s="6"/>
      <c r="K420" s="6"/>
      <c r="L420" s="5"/>
      <c r="M420" s="5"/>
      <c r="N420" s="5"/>
      <c r="O420" s="6">
        <f t="shared" si="261"/>
        <v>0</v>
      </c>
      <c r="P420" s="5">
        <v>0</v>
      </c>
      <c r="Q420" s="5">
        <v>0</v>
      </c>
      <c r="R420" s="5">
        <v>0</v>
      </c>
      <c r="S420" s="6">
        <v>0</v>
      </c>
      <c r="T420" s="5"/>
      <c r="U420" s="5"/>
      <c r="V420" s="5"/>
      <c r="W420" s="6">
        <v>0</v>
      </c>
      <c r="X420" s="5"/>
      <c r="Y420" s="5"/>
      <c r="Z420" s="5"/>
      <c r="AA420" s="12">
        <f t="shared" si="265"/>
        <v>0</v>
      </c>
      <c r="AB420" s="5">
        <f t="shared" si="260"/>
        <v>0</v>
      </c>
      <c r="AC420" s="6">
        <f t="shared" si="260"/>
        <v>0</v>
      </c>
      <c r="AD420" s="7">
        <f t="shared" si="260"/>
        <v>0</v>
      </c>
      <c r="AE420" s="6">
        <f t="shared" si="266"/>
        <v>0</v>
      </c>
      <c r="AF420" s="5"/>
      <c r="AG420" s="6"/>
      <c r="AH420" s="7"/>
      <c r="AI420" s="6"/>
      <c r="AJ420" s="6"/>
      <c r="AL420" s="13"/>
      <c r="AM420" s="13"/>
      <c r="AW420" s="46"/>
    </row>
    <row r="421" spans="1:49" ht="19.899999999999999" customHeight="1" x14ac:dyDescent="0.25">
      <c r="A421" s="40"/>
      <c r="B421" s="64" t="s">
        <v>35</v>
      </c>
      <c r="C421" s="5">
        <v>57.063000000000002</v>
      </c>
      <c r="D421" s="5">
        <v>254.76</v>
      </c>
      <c r="E421" s="5">
        <v>0</v>
      </c>
      <c r="F421" s="5">
        <v>0</v>
      </c>
      <c r="G421" s="6">
        <f t="shared" ref="G421:G422" si="271">H421+I421+J421</f>
        <v>0</v>
      </c>
      <c r="H421" s="6"/>
      <c r="I421" s="6"/>
      <c r="J421" s="6"/>
      <c r="K421" s="6"/>
      <c r="L421" s="5"/>
      <c r="M421" s="5"/>
      <c r="N421" s="5"/>
      <c r="O421" s="6">
        <f t="shared" si="261"/>
        <v>364.79999999999916</v>
      </c>
      <c r="P421" s="5">
        <v>0</v>
      </c>
      <c r="Q421" s="5">
        <v>364.79999999999916</v>
      </c>
      <c r="R421" s="5">
        <v>0</v>
      </c>
      <c r="S421" s="6">
        <f>SUM(T421:V421)</f>
        <v>0</v>
      </c>
      <c r="T421" s="5">
        <f>SUM(T417)-SUM(T418:T420)</f>
        <v>0</v>
      </c>
      <c r="U421" s="5">
        <f>SUM(U417)-SUM(U418:U420)</f>
        <v>0</v>
      </c>
      <c r="V421" s="5">
        <f>SUM(V417)-SUM(V418:V420)</f>
        <v>0</v>
      </c>
      <c r="W421" s="6">
        <f>SUM(X421:Z421)</f>
        <v>0</v>
      </c>
      <c r="X421" s="5">
        <f>SUM(X417)-SUM(X418:X420)</f>
        <v>0</v>
      </c>
      <c r="Y421" s="5">
        <f>SUM(Y417)-SUM(Y418:Y420)</f>
        <v>0</v>
      </c>
      <c r="Z421" s="5">
        <f>SUM(Z417)-SUM(Z418:Z420)</f>
        <v>0</v>
      </c>
      <c r="AA421" s="12">
        <f t="shared" si="265"/>
        <v>0</v>
      </c>
      <c r="AB421" s="5">
        <f t="shared" si="260"/>
        <v>0</v>
      </c>
      <c r="AC421" s="6">
        <f t="shared" si="260"/>
        <v>0</v>
      </c>
      <c r="AD421" s="7">
        <f t="shared" si="260"/>
        <v>0</v>
      </c>
      <c r="AE421" s="6">
        <f t="shared" si="266"/>
        <v>0</v>
      </c>
      <c r="AF421" s="5"/>
      <c r="AG421" s="6"/>
      <c r="AH421" s="7"/>
      <c r="AI421" s="6"/>
      <c r="AJ421" s="6"/>
      <c r="AL421" s="13"/>
      <c r="AM421" s="13"/>
      <c r="AW421" s="46"/>
    </row>
    <row r="422" spans="1:49" ht="78" customHeight="1" x14ac:dyDescent="0.25">
      <c r="A422" s="40">
        <v>77</v>
      </c>
      <c r="B422" s="61" t="s">
        <v>287</v>
      </c>
      <c r="C422" s="62">
        <v>12115.305</v>
      </c>
      <c r="D422" s="62">
        <f>SUM(D423:D426)</f>
        <v>11917.066000000001</v>
      </c>
      <c r="E422" s="62">
        <v>0</v>
      </c>
      <c r="F422" s="62">
        <v>0</v>
      </c>
      <c r="G422" s="63">
        <f t="shared" si="271"/>
        <v>0</v>
      </c>
      <c r="H422" s="63"/>
      <c r="I422" s="63"/>
      <c r="J422" s="63"/>
      <c r="K422" s="63">
        <f t="shared" ref="K422" si="272">L422+M422+N422</f>
        <v>0</v>
      </c>
      <c r="L422" s="63"/>
      <c r="M422" s="63"/>
      <c r="N422" s="63"/>
      <c r="O422" s="63">
        <f t="shared" si="261"/>
        <v>161</v>
      </c>
      <c r="P422" s="43">
        <v>0</v>
      </c>
      <c r="Q422" s="43">
        <v>161</v>
      </c>
      <c r="R422" s="43">
        <v>0</v>
      </c>
      <c r="S422" s="6">
        <f>SUM(T422,U422,V422)</f>
        <v>0</v>
      </c>
      <c r="T422" s="5">
        <v>0</v>
      </c>
      <c r="U422" s="5">
        <v>0</v>
      </c>
      <c r="V422" s="5">
        <v>0</v>
      </c>
      <c r="W422" s="63">
        <f>SUM(X422,Y422,Z422)</f>
        <v>0</v>
      </c>
      <c r="X422" s="43">
        <v>0</v>
      </c>
      <c r="Y422" s="43">
        <v>0</v>
      </c>
      <c r="Z422" s="43">
        <v>0</v>
      </c>
      <c r="AA422" s="12">
        <f t="shared" si="265"/>
        <v>0</v>
      </c>
      <c r="AB422" s="5">
        <f t="shared" si="260"/>
        <v>0</v>
      </c>
      <c r="AC422" s="6">
        <f t="shared" ref="AC422:AD426" si="273">SUM(Y422,I422)-SUM(M422)-SUM(U422,-AG422)</f>
        <v>0</v>
      </c>
      <c r="AD422" s="7">
        <f t="shared" si="273"/>
        <v>0</v>
      </c>
      <c r="AE422" s="63">
        <f t="shared" si="266"/>
        <v>0</v>
      </c>
      <c r="AF422" s="43"/>
      <c r="AG422" s="63"/>
      <c r="AH422" s="44"/>
      <c r="AI422" s="63"/>
      <c r="AJ422" s="63"/>
      <c r="AL422" s="13"/>
      <c r="AM422" s="13"/>
      <c r="AW422" s="46"/>
    </row>
    <row r="423" spans="1:49" ht="19.899999999999999" customHeight="1" x14ac:dyDescent="0.25">
      <c r="A423" s="40"/>
      <c r="B423" s="64" t="s">
        <v>32</v>
      </c>
      <c r="C423" s="5">
        <v>11662.306</v>
      </c>
      <c r="D423" s="5">
        <f>C423</f>
        <v>11662.306</v>
      </c>
      <c r="E423" s="5">
        <v>0</v>
      </c>
      <c r="F423" s="5">
        <v>0</v>
      </c>
      <c r="G423" s="6">
        <f>H423+I423+J423</f>
        <v>0</v>
      </c>
      <c r="H423" s="6"/>
      <c r="I423" s="6"/>
      <c r="J423" s="6"/>
      <c r="K423" s="6"/>
      <c r="L423" s="5"/>
      <c r="M423" s="5"/>
      <c r="N423" s="5"/>
      <c r="O423" s="6">
        <f t="shared" si="261"/>
        <v>161</v>
      </c>
      <c r="P423" s="5">
        <v>0</v>
      </c>
      <c r="Q423" s="5">
        <v>161</v>
      </c>
      <c r="R423" s="5">
        <v>0</v>
      </c>
      <c r="S423" s="6">
        <v>0</v>
      </c>
      <c r="T423" s="5" t="s">
        <v>185</v>
      </c>
      <c r="U423" s="5" t="s">
        <v>185</v>
      </c>
      <c r="V423" s="5" t="s">
        <v>185</v>
      </c>
      <c r="W423" s="6">
        <v>0</v>
      </c>
      <c r="X423" s="5" t="s">
        <v>185</v>
      </c>
      <c r="Y423" s="5" t="s">
        <v>185</v>
      </c>
      <c r="Z423" s="5" t="s">
        <v>185</v>
      </c>
      <c r="AA423" s="12">
        <f t="shared" si="265"/>
        <v>0</v>
      </c>
      <c r="AB423" s="5">
        <f t="shared" ref="AB423:AB426" si="274">SUM(X423,H423)-SUM(L423)-SUM(T423,-AF423)</f>
        <v>0</v>
      </c>
      <c r="AC423" s="6">
        <f t="shared" si="273"/>
        <v>0</v>
      </c>
      <c r="AD423" s="7">
        <f t="shared" si="273"/>
        <v>0</v>
      </c>
      <c r="AE423" s="6">
        <f t="shared" si="266"/>
        <v>0</v>
      </c>
      <c r="AF423" s="5"/>
      <c r="AG423" s="6"/>
      <c r="AH423" s="7"/>
      <c r="AI423" s="6"/>
      <c r="AJ423" s="6"/>
      <c r="AL423" s="13"/>
      <c r="AM423" s="13"/>
      <c r="AW423" s="46"/>
    </row>
    <row r="424" spans="1:49" ht="19.899999999999999" customHeight="1" x14ac:dyDescent="0.25">
      <c r="A424" s="40"/>
      <c r="B424" s="64" t="s">
        <v>33</v>
      </c>
      <c r="C424" s="5">
        <v>0</v>
      </c>
      <c r="D424" s="5"/>
      <c r="E424" s="5">
        <v>0</v>
      </c>
      <c r="F424" s="5">
        <v>0</v>
      </c>
      <c r="G424" s="6">
        <f t="shared" ref="G424" si="275">H424+I424+J424</f>
        <v>0</v>
      </c>
      <c r="H424" s="6"/>
      <c r="I424" s="6"/>
      <c r="J424" s="6"/>
      <c r="K424" s="6"/>
      <c r="L424" s="5"/>
      <c r="M424" s="5"/>
      <c r="N424" s="5"/>
      <c r="O424" s="6">
        <f t="shared" si="261"/>
        <v>0</v>
      </c>
      <c r="P424" s="5">
        <v>0</v>
      </c>
      <c r="Q424" s="5">
        <v>0</v>
      </c>
      <c r="R424" s="5">
        <v>0</v>
      </c>
      <c r="S424" s="6">
        <v>0</v>
      </c>
      <c r="T424" s="5" t="s">
        <v>185</v>
      </c>
      <c r="U424" s="5" t="s">
        <v>185</v>
      </c>
      <c r="V424" s="5" t="s">
        <v>185</v>
      </c>
      <c r="W424" s="6">
        <v>0</v>
      </c>
      <c r="X424" s="5" t="s">
        <v>185</v>
      </c>
      <c r="Y424" s="5" t="s">
        <v>185</v>
      </c>
      <c r="Z424" s="5" t="s">
        <v>185</v>
      </c>
      <c r="AA424" s="12">
        <f t="shared" si="265"/>
        <v>0</v>
      </c>
      <c r="AB424" s="5">
        <f t="shared" si="274"/>
        <v>0</v>
      </c>
      <c r="AC424" s="6">
        <f t="shared" si="273"/>
        <v>0</v>
      </c>
      <c r="AD424" s="7">
        <f t="shared" si="273"/>
        <v>0</v>
      </c>
      <c r="AE424" s="6">
        <f t="shared" si="266"/>
        <v>0</v>
      </c>
      <c r="AF424" s="5"/>
      <c r="AG424" s="6"/>
      <c r="AH424" s="7"/>
      <c r="AI424" s="6"/>
      <c r="AJ424" s="6"/>
      <c r="AL424" s="13"/>
      <c r="AM424" s="13"/>
      <c r="AW424" s="46"/>
    </row>
    <row r="425" spans="1:49" ht="19.899999999999999" customHeight="1" x14ac:dyDescent="0.25">
      <c r="A425" s="40"/>
      <c r="B425" s="64" t="s">
        <v>34</v>
      </c>
      <c r="C425" s="5">
        <v>0</v>
      </c>
      <c r="D425" s="5"/>
      <c r="E425" s="5">
        <v>0</v>
      </c>
      <c r="F425" s="5">
        <v>0</v>
      </c>
      <c r="G425" s="6">
        <f>H425+I425+J425</f>
        <v>0</v>
      </c>
      <c r="H425" s="6"/>
      <c r="I425" s="6"/>
      <c r="J425" s="6"/>
      <c r="K425" s="6"/>
      <c r="L425" s="5"/>
      <c r="M425" s="5"/>
      <c r="N425" s="5"/>
      <c r="O425" s="6">
        <f t="shared" si="261"/>
        <v>0</v>
      </c>
      <c r="P425" s="5">
        <v>0</v>
      </c>
      <c r="Q425" s="5">
        <v>0</v>
      </c>
      <c r="R425" s="5">
        <v>0</v>
      </c>
      <c r="S425" s="6">
        <v>0</v>
      </c>
      <c r="T425" s="5" t="s">
        <v>185</v>
      </c>
      <c r="U425" s="5" t="s">
        <v>185</v>
      </c>
      <c r="V425" s="5" t="s">
        <v>185</v>
      </c>
      <c r="W425" s="6">
        <v>0</v>
      </c>
      <c r="X425" s="5"/>
      <c r="Y425" s="5"/>
      <c r="Z425" s="5"/>
      <c r="AA425" s="12">
        <f t="shared" si="265"/>
        <v>0</v>
      </c>
      <c r="AB425" s="5">
        <f t="shared" si="274"/>
        <v>0</v>
      </c>
      <c r="AC425" s="6">
        <f t="shared" si="273"/>
        <v>0</v>
      </c>
      <c r="AD425" s="7">
        <f t="shared" si="273"/>
        <v>0</v>
      </c>
      <c r="AE425" s="6">
        <f t="shared" si="266"/>
        <v>0</v>
      </c>
      <c r="AF425" s="5"/>
      <c r="AG425" s="6"/>
      <c r="AH425" s="7"/>
      <c r="AI425" s="6"/>
      <c r="AJ425" s="6"/>
      <c r="AL425" s="13"/>
      <c r="AM425" s="13"/>
      <c r="AW425" s="46"/>
    </row>
    <row r="426" spans="1:49" ht="19.899999999999999" customHeight="1" x14ac:dyDescent="0.25">
      <c r="A426" s="40"/>
      <c r="B426" s="64" t="s">
        <v>35</v>
      </c>
      <c r="C426" s="5">
        <v>452.99900000000002</v>
      </c>
      <c r="D426" s="5">
        <v>254.76</v>
      </c>
      <c r="E426" s="5">
        <v>0</v>
      </c>
      <c r="F426" s="5">
        <v>0</v>
      </c>
      <c r="G426" s="6">
        <f t="shared" ref="G426" si="276">H426+I426+J426</f>
        <v>0</v>
      </c>
      <c r="H426" s="6"/>
      <c r="I426" s="6"/>
      <c r="J426" s="6"/>
      <c r="K426" s="6"/>
      <c r="L426" s="5"/>
      <c r="M426" s="5"/>
      <c r="N426" s="5"/>
      <c r="O426" s="6">
        <f t="shared" si="261"/>
        <v>0</v>
      </c>
      <c r="P426" s="5">
        <v>0</v>
      </c>
      <c r="Q426" s="5">
        <v>0</v>
      </c>
      <c r="R426" s="5">
        <v>0</v>
      </c>
      <c r="S426" s="6">
        <f>SUM(T426:V426)</f>
        <v>0</v>
      </c>
      <c r="T426" s="5">
        <f>SUM(T422)-SUM(T423:T425)</f>
        <v>0</v>
      </c>
      <c r="U426" s="5">
        <f>SUM(U422)-SUM(U423:U425)</f>
        <v>0</v>
      </c>
      <c r="V426" s="5">
        <f>SUM(V422)-SUM(V423:V425)</f>
        <v>0</v>
      </c>
      <c r="W426" s="6">
        <f>SUM(X426:Z426)</f>
        <v>0</v>
      </c>
      <c r="X426" s="5">
        <f>SUM(X422)-SUM(X423:X425)</f>
        <v>0</v>
      </c>
      <c r="Y426" s="5">
        <f>SUM(Y422)-SUM(Y423:Y425)</f>
        <v>0</v>
      </c>
      <c r="Z426" s="5">
        <f>SUM(Z422)-SUM(Z423:Z425)</f>
        <v>0</v>
      </c>
      <c r="AA426" s="12">
        <f t="shared" si="265"/>
        <v>0</v>
      </c>
      <c r="AB426" s="5">
        <f t="shared" si="274"/>
        <v>0</v>
      </c>
      <c r="AC426" s="6">
        <f t="shared" si="273"/>
        <v>0</v>
      </c>
      <c r="AD426" s="7">
        <f t="shared" si="273"/>
        <v>0</v>
      </c>
      <c r="AE426" s="6">
        <f t="shared" si="266"/>
        <v>0</v>
      </c>
      <c r="AF426" s="5"/>
      <c r="AG426" s="6"/>
      <c r="AH426" s="7"/>
      <c r="AI426" s="6"/>
      <c r="AJ426" s="6"/>
      <c r="AL426" s="13"/>
      <c r="AM426" s="13"/>
      <c r="AW426" s="46"/>
    </row>
    <row r="427" spans="1:49" ht="32.25" customHeight="1" x14ac:dyDescent="0.25">
      <c r="A427" s="55"/>
      <c r="B427" s="57" t="s">
        <v>92</v>
      </c>
      <c r="C427" s="12">
        <f t="shared" ref="C427:AI428" si="277">C428</f>
        <v>1579324.255979999</v>
      </c>
      <c r="D427" s="12">
        <f t="shared" si="277"/>
        <v>65173.201929999996</v>
      </c>
      <c r="E427" s="12">
        <f t="shared" si="277"/>
        <v>425496.24517999997</v>
      </c>
      <c r="F427" s="12">
        <f t="shared" si="277"/>
        <v>408848.39003000013</v>
      </c>
      <c r="G427" s="12">
        <f t="shared" si="277"/>
        <v>4.5770000058837468E-2</v>
      </c>
      <c r="H427" s="12">
        <f t="shared" si="277"/>
        <v>0</v>
      </c>
      <c r="I427" s="12">
        <f t="shared" si="277"/>
        <v>4.5770000058837468E-2</v>
      </c>
      <c r="J427" s="12">
        <f t="shared" si="277"/>
        <v>0</v>
      </c>
      <c r="K427" s="12">
        <f t="shared" si="277"/>
        <v>16647.90092</v>
      </c>
      <c r="L427" s="12">
        <f t="shared" si="277"/>
        <v>0</v>
      </c>
      <c r="M427" s="12">
        <f t="shared" si="277"/>
        <v>16647.90092</v>
      </c>
      <c r="N427" s="12">
        <f t="shared" si="277"/>
        <v>0</v>
      </c>
      <c r="O427" s="12">
        <f t="shared" si="277"/>
        <v>753452.79999999993</v>
      </c>
      <c r="P427" s="12">
        <f t="shared" si="277"/>
        <v>150000</v>
      </c>
      <c r="Q427" s="12">
        <f t="shared" si="277"/>
        <v>603452.79999999993</v>
      </c>
      <c r="R427" s="12">
        <f t="shared" si="277"/>
        <v>0</v>
      </c>
      <c r="S427" s="12">
        <f t="shared" si="277"/>
        <v>717183.8036300001</v>
      </c>
      <c r="T427" s="12">
        <f t="shared" si="277"/>
        <v>150000</v>
      </c>
      <c r="U427" s="12">
        <f t="shared" si="277"/>
        <v>567183.80362999998</v>
      </c>
      <c r="V427" s="12">
        <f t="shared" si="277"/>
        <v>0</v>
      </c>
      <c r="W427" s="12">
        <f t="shared" si="277"/>
        <v>733831.65877999901</v>
      </c>
      <c r="X427" s="12">
        <f t="shared" si="277"/>
        <v>149999.99713500004</v>
      </c>
      <c r="Y427" s="12">
        <f t="shared" si="277"/>
        <v>583831.66164499894</v>
      </c>
      <c r="Z427" s="12">
        <f t="shared" si="277"/>
        <v>0</v>
      </c>
      <c r="AA427" s="12">
        <f t="shared" si="277"/>
        <v>-9.0221874415874481E-10</v>
      </c>
      <c r="AB427" s="12">
        <f t="shared" si="277"/>
        <v>-2.8649999585468322E-3</v>
      </c>
      <c r="AC427" s="12">
        <f t="shared" si="277"/>
        <v>2.864999056328088E-3</v>
      </c>
      <c r="AD427" s="12">
        <f t="shared" si="277"/>
        <v>0</v>
      </c>
      <c r="AE427" s="12">
        <f t="shared" si="277"/>
        <v>0</v>
      </c>
      <c r="AF427" s="12">
        <f t="shared" si="277"/>
        <v>0</v>
      </c>
      <c r="AG427" s="12">
        <f t="shared" si="277"/>
        <v>0</v>
      </c>
      <c r="AH427" s="12">
        <f t="shared" si="277"/>
        <v>0</v>
      </c>
      <c r="AI427" s="12">
        <f t="shared" si="277"/>
        <v>0</v>
      </c>
      <c r="AJ427" s="12"/>
      <c r="AL427" s="13"/>
      <c r="AM427" s="13"/>
      <c r="AW427" s="46"/>
    </row>
    <row r="428" spans="1:49" ht="45.75" customHeight="1" x14ac:dyDescent="0.25">
      <c r="A428" s="55"/>
      <c r="B428" s="58" t="s">
        <v>93</v>
      </c>
      <c r="C428" s="12">
        <f t="shared" si="277"/>
        <v>1579324.255979999</v>
      </c>
      <c r="D428" s="12">
        <f t="shared" si="277"/>
        <v>65173.201929999996</v>
      </c>
      <c r="E428" s="12">
        <f t="shared" si="277"/>
        <v>425496.24517999997</v>
      </c>
      <c r="F428" s="12">
        <f t="shared" si="277"/>
        <v>408848.39003000013</v>
      </c>
      <c r="G428" s="12">
        <f t="shared" si="277"/>
        <v>4.5770000058837468E-2</v>
      </c>
      <c r="H428" s="12">
        <f t="shared" si="277"/>
        <v>0</v>
      </c>
      <c r="I428" s="12">
        <f t="shared" si="277"/>
        <v>4.5770000058837468E-2</v>
      </c>
      <c r="J428" s="12">
        <f t="shared" si="277"/>
        <v>0</v>
      </c>
      <c r="K428" s="12">
        <f t="shared" si="277"/>
        <v>16647.90092</v>
      </c>
      <c r="L428" s="12">
        <f t="shared" si="277"/>
        <v>0</v>
      </c>
      <c r="M428" s="12">
        <f t="shared" si="277"/>
        <v>16647.90092</v>
      </c>
      <c r="N428" s="12">
        <f t="shared" si="277"/>
        <v>0</v>
      </c>
      <c r="O428" s="12">
        <f t="shared" si="277"/>
        <v>753452.79999999993</v>
      </c>
      <c r="P428" s="12">
        <f t="shared" si="277"/>
        <v>150000</v>
      </c>
      <c r="Q428" s="12">
        <f t="shared" si="277"/>
        <v>603452.79999999993</v>
      </c>
      <c r="R428" s="12">
        <f t="shared" si="277"/>
        <v>0</v>
      </c>
      <c r="S428" s="12">
        <f t="shared" si="277"/>
        <v>717183.8036300001</v>
      </c>
      <c r="T428" s="12">
        <f t="shared" si="277"/>
        <v>150000</v>
      </c>
      <c r="U428" s="12">
        <f t="shared" si="277"/>
        <v>567183.80362999998</v>
      </c>
      <c r="V428" s="12">
        <f t="shared" si="277"/>
        <v>0</v>
      </c>
      <c r="W428" s="12">
        <f t="shared" si="277"/>
        <v>733831.65877999901</v>
      </c>
      <c r="X428" s="12">
        <f t="shared" si="277"/>
        <v>149999.99713500004</v>
      </c>
      <c r="Y428" s="12">
        <f t="shared" si="277"/>
        <v>583831.66164499894</v>
      </c>
      <c r="Z428" s="12">
        <f t="shared" si="277"/>
        <v>0</v>
      </c>
      <c r="AA428" s="12">
        <f t="shared" si="277"/>
        <v>-9.0221874415874481E-10</v>
      </c>
      <c r="AB428" s="12">
        <f t="shared" si="277"/>
        <v>-2.8649999585468322E-3</v>
      </c>
      <c r="AC428" s="12">
        <f t="shared" si="277"/>
        <v>2.864999056328088E-3</v>
      </c>
      <c r="AD428" s="12">
        <f t="shared" si="277"/>
        <v>0</v>
      </c>
      <c r="AE428" s="12">
        <f t="shared" si="277"/>
        <v>0</v>
      </c>
      <c r="AF428" s="12">
        <f t="shared" si="277"/>
        <v>0</v>
      </c>
      <c r="AG428" s="12">
        <f t="shared" si="277"/>
        <v>0</v>
      </c>
      <c r="AH428" s="12">
        <f t="shared" si="277"/>
        <v>0</v>
      </c>
      <c r="AI428" s="12">
        <f t="shared" si="277"/>
        <v>0</v>
      </c>
      <c r="AJ428" s="12"/>
      <c r="AL428" s="13"/>
      <c r="AM428" s="13"/>
      <c r="AW428" s="46"/>
    </row>
    <row r="429" spans="1:49" ht="60" customHeight="1" x14ac:dyDescent="0.25">
      <c r="A429" s="55"/>
      <c r="B429" s="59" t="s">
        <v>94</v>
      </c>
      <c r="C429" s="60">
        <f t="shared" ref="C429:AI429" si="278">C430+C456</f>
        <v>1579324.255979999</v>
      </c>
      <c r="D429" s="60">
        <f t="shared" si="278"/>
        <v>65173.201929999996</v>
      </c>
      <c r="E429" s="60">
        <f t="shared" si="278"/>
        <v>425496.24517999997</v>
      </c>
      <c r="F429" s="60">
        <f t="shared" si="278"/>
        <v>408848.39003000013</v>
      </c>
      <c r="G429" s="60">
        <f t="shared" si="278"/>
        <v>4.5770000058837468E-2</v>
      </c>
      <c r="H429" s="60">
        <f t="shared" si="278"/>
        <v>0</v>
      </c>
      <c r="I429" s="60">
        <f t="shared" si="278"/>
        <v>4.5770000058837468E-2</v>
      </c>
      <c r="J429" s="60">
        <f t="shared" si="278"/>
        <v>0</v>
      </c>
      <c r="K429" s="60">
        <f t="shared" si="278"/>
        <v>16647.90092</v>
      </c>
      <c r="L429" s="60">
        <f t="shared" si="278"/>
        <v>0</v>
      </c>
      <c r="M429" s="60">
        <f t="shared" si="278"/>
        <v>16647.90092</v>
      </c>
      <c r="N429" s="60">
        <f t="shared" si="278"/>
        <v>0</v>
      </c>
      <c r="O429" s="60">
        <f t="shared" si="278"/>
        <v>753452.79999999993</v>
      </c>
      <c r="P429" s="60">
        <f t="shared" si="278"/>
        <v>150000</v>
      </c>
      <c r="Q429" s="60">
        <f t="shared" si="278"/>
        <v>603452.79999999993</v>
      </c>
      <c r="R429" s="60">
        <f t="shared" si="278"/>
        <v>0</v>
      </c>
      <c r="S429" s="60">
        <f t="shared" si="278"/>
        <v>717183.8036300001</v>
      </c>
      <c r="T429" s="60">
        <f t="shared" si="278"/>
        <v>150000</v>
      </c>
      <c r="U429" s="60">
        <f t="shared" si="278"/>
        <v>567183.80362999998</v>
      </c>
      <c r="V429" s="60">
        <f t="shared" si="278"/>
        <v>0</v>
      </c>
      <c r="W429" s="60">
        <f t="shared" si="278"/>
        <v>733831.65877999901</v>
      </c>
      <c r="X429" s="60">
        <f t="shared" si="278"/>
        <v>149999.99713500004</v>
      </c>
      <c r="Y429" s="60">
        <f t="shared" si="278"/>
        <v>583831.66164499894</v>
      </c>
      <c r="Z429" s="60">
        <f t="shared" si="278"/>
        <v>0</v>
      </c>
      <c r="AA429" s="60">
        <f t="shared" si="278"/>
        <v>-9.0221874415874481E-10</v>
      </c>
      <c r="AB429" s="60">
        <f t="shared" si="278"/>
        <v>-2.8649999585468322E-3</v>
      </c>
      <c r="AC429" s="60">
        <f t="shared" si="278"/>
        <v>2.864999056328088E-3</v>
      </c>
      <c r="AD429" s="60">
        <f t="shared" si="278"/>
        <v>0</v>
      </c>
      <c r="AE429" s="60">
        <f t="shared" si="278"/>
        <v>0</v>
      </c>
      <c r="AF429" s="60">
        <f t="shared" si="278"/>
        <v>0</v>
      </c>
      <c r="AG429" s="60">
        <f t="shared" si="278"/>
        <v>0</v>
      </c>
      <c r="AH429" s="60">
        <f t="shared" si="278"/>
        <v>0</v>
      </c>
      <c r="AI429" s="60">
        <f t="shared" si="278"/>
        <v>0</v>
      </c>
      <c r="AJ429" s="60"/>
      <c r="AL429" s="13"/>
      <c r="AM429" s="13"/>
      <c r="AW429" s="46"/>
    </row>
    <row r="430" spans="1:49" ht="75" customHeight="1" x14ac:dyDescent="0.25">
      <c r="A430" s="55"/>
      <c r="B430" s="59" t="s">
        <v>95</v>
      </c>
      <c r="C430" s="60">
        <f>SUM(C431,C436,C441,C446,C451)</f>
        <v>495827.81803000008</v>
      </c>
      <c r="D430" s="60">
        <f t="shared" ref="D430:AI430" si="279">SUM(D431,D436,D441,D446,D451)</f>
        <v>23194.01888</v>
      </c>
      <c r="E430" s="60">
        <f t="shared" si="279"/>
        <v>26073.114889999997</v>
      </c>
      <c r="F430" s="60">
        <f t="shared" si="279"/>
        <v>26073.114889999997</v>
      </c>
      <c r="G430" s="60">
        <f t="shared" si="279"/>
        <v>0</v>
      </c>
      <c r="H430" s="60">
        <f t="shared" si="279"/>
        <v>0</v>
      </c>
      <c r="I430" s="60">
        <f t="shared" si="279"/>
        <v>0</v>
      </c>
      <c r="J430" s="60">
        <f t="shared" si="279"/>
        <v>0</v>
      </c>
      <c r="K430" s="60">
        <f t="shared" si="279"/>
        <v>0</v>
      </c>
      <c r="L430" s="60">
        <f t="shared" si="279"/>
        <v>0</v>
      </c>
      <c r="M430" s="60">
        <f t="shared" si="279"/>
        <v>0</v>
      </c>
      <c r="N430" s="60">
        <f t="shared" si="279"/>
        <v>0</v>
      </c>
      <c r="O430" s="60">
        <f t="shared" si="279"/>
        <v>40890.699999999997</v>
      </c>
      <c r="P430" s="60">
        <f t="shared" si="279"/>
        <v>0</v>
      </c>
      <c r="Q430" s="60">
        <f t="shared" si="279"/>
        <v>40890.699999999997</v>
      </c>
      <c r="R430" s="60">
        <f t="shared" si="279"/>
        <v>0</v>
      </c>
      <c r="S430" s="60">
        <f t="shared" si="279"/>
        <v>39880.937039999997</v>
      </c>
      <c r="T430" s="60">
        <f t="shared" si="279"/>
        <v>0</v>
      </c>
      <c r="U430" s="60">
        <f t="shared" si="279"/>
        <v>39880.937039999997</v>
      </c>
      <c r="V430" s="60">
        <f t="shared" si="279"/>
        <v>0</v>
      </c>
      <c r="W430" s="60">
        <f t="shared" si="279"/>
        <v>39880.93703999999</v>
      </c>
      <c r="X430" s="60">
        <f t="shared" si="279"/>
        <v>0</v>
      </c>
      <c r="Y430" s="60">
        <f t="shared" si="279"/>
        <v>39880.93703999999</v>
      </c>
      <c r="Z430" s="60">
        <f t="shared" si="279"/>
        <v>0</v>
      </c>
      <c r="AA430" s="60">
        <f t="shared" si="279"/>
        <v>0</v>
      </c>
      <c r="AB430" s="60">
        <f t="shared" si="279"/>
        <v>0</v>
      </c>
      <c r="AC430" s="60">
        <f t="shared" si="279"/>
        <v>0</v>
      </c>
      <c r="AD430" s="60">
        <f t="shared" si="279"/>
        <v>0</v>
      </c>
      <c r="AE430" s="60">
        <f t="shared" si="279"/>
        <v>0</v>
      </c>
      <c r="AF430" s="60">
        <f t="shared" si="279"/>
        <v>0</v>
      </c>
      <c r="AG430" s="60">
        <f t="shared" si="279"/>
        <v>0</v>
      </c>
      <c r="AH430" s="60">
        <f t="shared" si="279"/>
        <v>0</v>
      </c>
      <c r="AI430" s="60">
        <f t="shared" si="279"/>
        <v>0</v>
      </c>
      <c r="AJ430" s="60"/>
      <c r="AL430" s="13"/>
      <c r="AM430" s="13"/>
      <c r="AW430" s="46"/>
    </row>
    <row r="431" spans="1:49" ht="84" customHeight="1" x14ac:dyDescent="0.25">
      <c r="A431" s="40">
        <v>78</v>
      </c>
      <c r="B431" s="85" t="s">
        <v>288</v>
      </c>
      <c r="C431" s="62">
        <v>163741.81558000002</v>
      </c>
      <c r="D431" s="62">
        <f>SUM(D432:D435)</f>
        <v>2671.9895200000001</v>
      </c>
      <c r="E431" s="62">
        <v>1748.8798099999999</v>
      </c>
      <c r="F431" s="62">
        <v>1748.8798099999999</v>
      </c>
      <c r="G431" s="63">
        <f t="shared" ref="G431:G441" si="280">H431+I431+J431</f>
        <v>0</v>
      </c>
      <c r="H431" s="43"/>
      <c r="I431" s="43"/>
      <c r="J431" s="43"/>
      <c r="K431" s="63">
        <f>L431+M431+N431</f>
        <v>0</v>
      </c>
      <c r="L431" s="43"/>
      <c r="M431" s="43"/>
      <c r="N431" s="43"/>
      <c r="O431" s="63">
        <f t="shared" ref="O431:O455" si="281">P431+Q431+R431</f>
        <v>996.19999999999993</v>
      </c>
      <c r="P431" s="43">
        <v>0</v>
      </c>
      <c r="Q431" s="43">
        <v>996.19999999999993</v>
      </c>
      <c r="R431" s="43">
        <v>0</v>
      </c>
      <c r="S431" s="6">
        <f>SUM(T431,U431,V431)</f>
        <v>923.10971000000006</v>
      </c>
      <c r="T431" s="5" t="s">
        <v>185</v>
      </c>
      <c r="U431" s="5">
        <v>923.10971000000006</v>
      </c>
      <c r="V431" s="5" t="s">
        <v>185</v>
      </c>
      <c r="W431" s="63">
        <f>SUM(X431,Y431,Z431)</f>
        <v>923.10971000000006</v>
      </c>
      <c r="X431" s="43" t="s">
        <v>185</v>
      </c>
      <c r="Y431" s="43">
        <v>923.10971000000006</v>
      </c>
      <c r="Z431" s="43" t="s">
        <v>185</v>
      </c>
      <c r="AA431" s="12">
        <f t="shared" ref="AA431:AA455" si="282">SUM(AB431:AD431)</f>
        <v>0</v>
      </c>
      <c r="AB431" s="5">
        <f t="shared" ref="AB431:AD445" si="283">SUM(X431,H431)-SUM(L431)-SUM(T431,-AF431)</f>
        <v>0</v>
      </c>
      <c r="AC431" s="6">
        <f t="shared" si="283"/>
        <v>0</v>
      </c>
      <c r="AD431" s="7">
        <f t="shared" si="283"/>
        <v>0</v>
      </c>
      <c r="AE431" s="63">
        <f t="shared" ref="AE431:AE455" si="284">AF431+AG431+AH431</f>
        <v>0</v>
      </c>
      <c r="AF431" s="43"/>
      <c r="AG431" s="63"/>
      <c r="AH431" s="44"/>
      <c r="AI431" s="63"/>
      <c r="AJ431" s="63"/>
      <c r="AL431" s="13"/>
      <c r="AM431" s="13"/>
      <c r="AW431" s="46"/>
    </row>
    <row r="432" spans="1:49" ht="19.899999999999999" customHeight="1" x14ac:dyDescent="0.25">
      <c r="A432" s="40"/>
      <c r="B432" s="64" t="s">
        <v>32</v>
      </c>
      <c r="C432" s="5">
        <v>2581.895</v>
      </c>
      <c r="D432" s="5">
        <f>C432</f>
        <v>2581.895</v>
      </c>
      <c r="E432" s="5">
        <v>1689.91086</v>
      </c>
      <c r="F432" s="5">
        <v>1689.91086</v>
      </c>
      <c r="G432" s="6">
        <f>H432+I432+J432</f>
        <v>0</v>
      </c>
      <c r="H432" s="5"/>
      <c r="I432" s="5"/>
      <c r="J432" s="5"/>
      <c r="K432" s="6"/>
      <c r="L432" s="5"/>
      <c r="M432" s="5"/>
      <c r="N432" s="5"/>
      <c r="O432" s="6">
        <f t="shared" si="281"/>
        <v>891.98414000000002</v>
      </c>
      <c r="P432" s="5">
        <v>0</v>
      </c>
      <c r="Q432" s="5">
        <v>891.98414000000002</v>
      </c>
      <c r="R432" s="5">
        <v>0</v>
      </c>
      <c r="S432" s="6">
        <v>891.98414000000002</v>
      </c>
      <c r="T432" s="5" t="s">
        <v>185</v>
      </c>
      <c r="U432" s="5">
        <v>891.98414000000002</v>
      </c>
      <c r="V432" s="5" t="s">
        <v>185</v>
      </c>
      <c r="W432" s="6">
        <v>891.98414000000002</v>
      </c>
      <c r="X432" s="5" t="s">
        <v>185</v>
      </c>
      <c r="Y432" s="5">
        <v>891.98414000000002</v>
      </c>
      <c r="Z432" s="5" t="s">
        <v>185</v>
      </c>
      <c r="AA432" s="12">
        <f t="shared" si="282"/>
        <v>0</v>
      </c>
      <c r="AB432" s="5">
        <f t="shared" si="283"/>
        <v>0</v>
      </c>
      <c r="AC432" s="6">
        <f t="shared" si="283"/>
        <v>0</v>
      </c>
      <c r="AD432" s="7">
        <f t="shared" si="283"/>
        <v>0</v>
      </c>
      <c r="AE432" s="6">
        <f t="shared" si="284"/>
        <v>0</v>
      </c>
      <c r="AF432" s="5"/>
      <c r="AG432" s="6"/>
      <c r="AH432" s="7"/>
      <c r="AI432" s="6"/>
      <c r="AJ432" s="6"/>
      <c r="AL432" s="13"/>
      <c r="AM432" s="13"/>
      <c r="AW432" s="46"/>
    </row>
    <row r="433" spans="1:49" ht="19.899999999999999" customHeight="1" x14ac:dyDescent="0.25">
      <c r="A433" s="40"/>
      <c r="B433" s="64" t="s">
        <v>33</v>
      </c>
      <c r="C433" s="5">
        <v>125000</v>
      </c>
      <c r="D433" s="5"/>
      <c r="E433" s="5">
        <v>0</v>
      </c>
      <c r="F433" s="5">
        <v>0</v>
      </c>
      <c r="G433" s="6">
        <f t="shared" ref="G433" si="285">H433+I433+J433</f>
        <v>0</v>
      </c>
      <c r="H433" s="5"/>
      <c r="I433" s="5"/>
      <c r="J433" s="5"/>
      <c r="K433" s="6"/>
      <c r="L433" s="5"/>
      <c r="M433" s="5"/>
      <c r="N433" s="5"/>
      <c r="O433" s="6">
        <f t="shared" si="281"/>
        <v>0</v>
      </c>
      <c r="P433" s="5">
        <v>0</v>
      </c>
      <c r="Q433" s="5">
        <v>0</v>
      </c>
      <c r="R433" s="5">
        <v>0</v>
      </c>
      <c r="S433" s="6">
        <v>0</v>
      </c>
      <c r="T433" s="5" t="s">
        <v>185</v>
      </c>
      <c r="U433" s="5" t="s">
        <v>185</v>
      </c>
      <c r="V433" s="5" t="s">
        <v>185</v>
      </c>
      <c r="W433" s="6">
        <v>0</v>
      </c>
      <c r="X433" s="5" t="s">
        <v>185</v>
      </c>
      <c r="Y433" s="5" t="s">
        <v>185</v>
      </c>
      <c r="Z433" s="5" t="s">
        <v>185</v>
      </c>
      <c r="AA433" s="12">
        <f t="shared" si="282"/>
        <v>0</v>
      </c>
      <c r="AB433" s="5">
        <f t="shared" si="283"/>
        <v>0</v>
      </c>
      <c r="AC433" s="6">
        <f t="shared" si="283"/>
        <v>0</v>
      </c>
      <c r="AD433" s="7">
        <f t="shared" si="283"/>
        <v>0</v>
      </c>
      <c r="AE433" s="6">
        <f t="shared" si="284"/>
        <v>0</v>
      </c>
      <c r="AF433" s="5"/>
      <c r="AG433" s="6"/>
      <c r="AH433" s="7"/>
      <c r="AI433" s="6"/>
      <c r="AJ433" s="6"/>
      <c r="AL433" s="13"/>
      <c r="AM433" s="13"/>
      <c r="AW433" s="46"/>
    </row>
    <row r="434" spans="1:49" ht="19.899999999999999" customHeight="1" x14ac:dyDescent="0.25">
      <c r="A434" s="40"/>
      <c r="B434" s="64" t="s">
        <v>34</v>
      </c>
      <c r="C434" s="5">
        <v>30000</v>
      </c>
      <c r="D434" s="5"/>
      <c r="E434" s="5">
        <v>0</v>
      </c>
      <c r="F434" s="5">
        <v>0</v>
      </c>
      <c r="G434" s="6">
        <f>H434+I434+J434</f>
        <v>0</v>
      </c>
      <c r="H434" s="5"/>
      <c r="I434" s="5"/>
      <c r="J434" s="5"/>
      <c r="K434" s="6"/>
      <c r="L434" s="5"/>
      <c r="M434" s="5"/>
      <c r="N434" s="5"/>
      <c r="O434" s="6">
        <f t="shared" si="281"/>
        <v>0</v>
      </c>
      <c r="P434" s="5">
        <v>0</v>
      </c>
      <c r="Q434" s="5">
        <v>0</v>
      </c>
      <c r="R434" s="5">
        <v>0</v>
      </c>
      <c r="S434" s="6">
        <v>0</v>
      </c>
      <c r="T434" s="5"/>
      <c r="U434" s="5"/>
      <c r="V434" s="5"/>
      <c r="W434" s="6">
        <v>0</v>
      </c>
      <c r="X434" s="5"/>
      <c r="Y434" s="5"/>
      <c r="Z434" s="5"/>
      <c r="AA434" s="12">
        <f t="shared" si="282"/>
        <v>0</v>
      </c>
      <c r="AB434" s="5">
        <f t="shared" si="283"/>
        <v>0</v>
      </c>
      <c r="AC434" s="6">
        <f t="shared" si="283"/>
        <v>0</v>
      </c>
      <c r="AD434" s="7">
        <f t="shared" si="283"/>
        <v>0</v>
      </c>
      <c r="AE434" s="6">
        <f t="shared" si="284"/>
        <v>0</v>
      </c>
      <c r="AF434" s="5"/>
      <c r="AG434" s="6"/>
      <c r="AH434" s="7"/>
      <c r="AI434" s="6"/>
      <c r="AJ434" s="6"/>
      <c r="AL434" s="13"/>
      <c r="AM434" s="13"/>
      <c r="AW434" s="46"/>
    </row>
    <row r="435" spans="1:49" ht="19.899999999999999" customHeight="1" x14ac:dyDescent="0.25">
      <c r="A435" s="40"/>
      <c r="B435" s="64" t="s">
        <v>35</v>
      </c>
      <c r="C435" s="5">
        <v>6159.92058</v>
      </c>
      <c r="D435" s="5">
        <v>90.094520000000003</v>
      </c>
      <c r="E435" s="5">
        <v>58.96895</v>
      </c>
      <c r="F435" s="5">
        <v>58.96895</v>
      </c>
      <c r="G435" s="6">
        <f t="shared" ref="G435" si="286">H435+I435+J435</f>
        <v>0</v>
      </c>
      <c r="H435" s="5"/>
      <c r="I435" s="5"/>
      <c r="J435" s="5"/>
      <c r="K435" s="6"/>
      <c r="L435" s="5"/>
      <c r="M435" s="5"/>
      <c r="N435" s="5"/>
      <c r="O435" s="6">
        <f t="shared" si="281"/>
        <v>104.21585999999988</v>
      </c>
      <c r="P435" s="5">
        <v>0</v>
      </c>
      <c r="Q435" s="5">
        <v>104.21585999999988</v>
      </c>
      <c r="R435" s="5">
        <v>0</v>
      </c>
      <c r="S435" s="6">
        <f>SUM(T435:V435)</f>
        <v>31.125570000000039</v>
      </c>
      <c r="T435" s="5">
        <f>SUM(T431)-SUM(T432:T434)</f>
        <v>0</v>
      </c>
      <c r="U435" s="5">
        <f>SUM(U431)-SUM(U432:U434)</f>
        <v>31.125570000000039</v>
      </c>
      <c r="V435" s="5">
        <f>SUM(V431)-SUM(V432:V434)</f>
        <v>0</v>
      </c>
      <c r="W435" s="6">
        <f>SUM(X435:Z435)</f>
        <v>31.125570000000039</v>
      </c>
      <c r="X435" s="5">
        <f>SUM(X431)-SUM(X432:X434)</f>
        <v>0</v>
      </c>
      <c r="Y435" s="5">
        <f>SUM(Y431)-SUM(Y432:Y434)</f>
        <v>31.125570000000039</v>
      </c>
      <c r="Z435" s="5">
        <f>SUM(Z431)-SUM(Z432:Z434)</f>
        <v>0</v>
      </c>
      <c r="AA435" s="12">
        <f t="shared" si="282"/>
        <v>0</v>
      </c>
      <c r="AB435" s="5">
        <f t="shared" si="283"/>
        <v>0</v>
      </c>
      <c r="AC435" s="6">
        <f t="shared" si="283"/>
        <v>0</v>
      </c>
      <c r="AD435" s="7">
        <f t="shared" si="283"/>
        <v>0</v>
      </c>
      <c r="AE435" s="6">
        <f t="shared" si="284"/>
        <v>0</v>
      </c>
      <c r="AF435" s="5"/>
      <c r="AG435" s="6"/>
      <c r="AH435" s="7"/>
      <c r="AI435" s="6"/>
      <c r="AJ435" s="6"/>
      <c r="AL435" s="13"/>
      <c r="AM435" s="13"/>
      <c r="AW435" s="46"/>
    </row>
    <row r="436" spans="1:49" ht="43.5" customHeight="1" x14ac:dyDescent="0.25">
      <c r="A436" s="40">
        <v>79</v>
      </c>
      <c r="B436" s="85" t="s">
        <v>289</v>
      </c>
      <c r="C436" s="62">
        <v>15575.7</v>
      </c>
      <c r="D436" s="62">
        <f>SUM(D437:D440)</f>
        <v>15575.7</v>
      </c>
      <c r="E436" s="62">
        <v>0</v>
      </c>
      <c r="F436" s="62">
        <v>0</v>
      </c>
      <c r="G436" s="63">
        <f t="shared" si="280"/>
        <v>0</v>
      </c>
      <c r="H436" s="43"/>
      <c r="I436" s="43"/>
      <c r="J436" s="43"/>
      <c r="K436" s="63">
        <f>L436+M436+N436</f>
        <v>0</v>
      </c>
      <c r="L436" s="43"/>
      <c r="M436" s="43"/>
      <c r="N436" s="43"/>
      <c r="O436" s="63">
        <f t="shared" si="281"/>
        <v>50</v>
      </c>
      <c r="P436" s="43">
        <v>0</v>
      </c>
      <c r="Q436" s="43">
        <v>50</v>
      </c>
      <c r="R436" s="43">
        <v>0</v>
      </c>
      <c r="S436" s="6">
        <f>SUM(T436,U436,V436)</f>
        <v>0</v>
      </c>
      <c r="T436" s="5" t="s">
        <v>185</v>
      </c>
      <c r="U436" s="5" t="s">
        <v>185</v>
      </c>
      <c r="V436" s="5" t="s">
        <v>185</v>
      </c>
      <c r="W436" s="63">
        <f>SUM(X436,Y436,Z436)</f>
        <v>0</v>
      </c>
      <c r="X436" s="43" t="s">
        <v>185</v>
      </c>
      <c r="Y436" s="43" t="s">
        <v>185</v>
      </c>
      <c r="Z436" s="43" t="s">
        <v>185</v>
      </c>
      <c r="AA436" s="12">
        <f t="shared" si="282"/>
        <v>0</v>
      </c>
      <c r="AB436" s="5">
        <f t="shared" si="283"/>
        <v>0</v>
      </c>
      <c r="AC436" s="6">
        <f t="shared" si="283"/>
        <v>0</v>
      </c>
      <c r="AD436" s="7">
        <f t="shared" si="283"/>
        <v>0</v>
      </c>
      <c r="AE436" s="63">
        <f t="shared" si="284"/>
        <v>0</v>
      </c>
      <c r="AF436" s="43"/>
      <c r="AG436" s="63"/>
      <c r="AH436" s="44"/>
      <c r="AI436" s="63"/>
      <c r="AJ436" s="63"/>
      <c r="AL436" s="13"/>
      <c r="AM436" s="13"/>
      <c r="AW436" s="46"/>
    </row>
    <row r="437" spans="1:49" ht="19.899999999999999" customHeight="1" x14ac:dyDescent="0.25">
      <c r="A437" s="40"/>
      <c r="B437" s="64" t="s">
        <v>32</v>
      </c>
      <c r="C437" s="5">
        <v>15000</v>
      </c>
      <c r="D437" s="5">
        <f>C437</f>
        <v>15000</v>
      </c>
      <c r="E437" s="5">
        <v>0</v>
      </c>
      <c r="F437" s="5">
        <v>0</v>
      </c>
      <c r="G437" s="6">
        <f>H437+I437+J437</f>
        <v>0</v>
      </c>
      <c r="H437" s="5"/>
      <c r="I437" s="5"/>
      <c r="J437" s="5"/>
      <c r="K437" s="6"/>
      <c r="L437" s="5"/>
      <c r="M437" s="5"/>
      <c r="N437" s="5"/>
      <c r="O437" s="6">
        <f t="shared" si="281"/>
        <v>50</v>
      </c>
      <c r="P437" s="5">
        <v>0</v>
      </c>
      <c r="Q437" s="5">
        <v>50</v>
      </c>
      <c r="R437" s="5">
        <v>0</v>
      </c>
      <c r="S437" s="6">
        <v>0</v>
      </c>
      <c r="T437" s="5" t="s">
        <v>185</v>
      </c>
      <c r="U437" s="5" t="s">
        <v>185</v>
      </c>
      <c r="V437" s="5" t="s">
        <v>185</v>
      </c>
      <c r="W437" s="6">
        <v>0</v>
      </c>
      <c r="X437" s="5" t="s">
        <v>185</v>
      </c>
      <c r="Y437" s="5" t="s">
        <v>185</v>
      </c>
      <c r="Z437" s="5" t="s">
        <v>185</v>
      </c>
      <c r="AA437" s="12">
        <f t="shared" si="282"/>
        <v>0</v>
      </c>
      <c r="AB437" s="5">
        <f t="shared" si="283"/>
        <v>0</v>
      </c>
      <c r="AC437" s="6">
        <f t="shared" si="283"/>
        <v>0</v>
      </c>
      <c r="AD437" s="7">
        <f t="shared" si="283"/>
        <v>0</v>
      </c>
      <c r="AE437" s="6">
        <f t="shared" si="284"/>
        <v>0</v>
      </c>
      <c r="AF437" s="5"/>
      <c r="AG437" s="6"/>
      <c r="AH437" s="7"/>
      <c r="AI437" s="6"/>
      <c r="AJ437" s="6"/>
      <c r="AL437" s="13"/>
      <c r="AM437" s="13"/>
      <c r="AW437" s="46"/>
    </row>
    <row r="438" spans="1:49" ht="19.899999999999999" customHeight="1" x14ac:dyDescent="0.25">
      <c r="A438" s="40"/>
      <c r="B438" s="64" t="s">
        <v>33</v>
      </c>
      <c r="C438" s="5">
        <v>0</v>
      </c>
      <c r="D438" s="5"/>
      <c r="E438" s="5">
        <v>0</v>
      </c>
      <c r="F438" s="5">
        <v>0</v>
      </c>
      <c r="G438" s="6">
        <f t="shared" ref="G438" si="287">H438+I438+J438</f>
        <v>0</v>
      </c>
      <c r="H438" s="5"/>
      <c r="I438" s="5"/>
      <c r="J438" s="5"/>
      <c r="K438" s="6"/>
      <c r="L438" s="5"/>
      <c r="M438" s="5"/>
      <c r="N438" s="5"/>
      <c r="O438" s="6">
        <f t="shared" si="281"/>
        <v>0</v>
      </c>
      <c r="P438" s="5">
        <v>0</v>
      </c>
      <c r="Q438" s="5">
        <v>0</v>
      </c>
      <c r="R438" s="5">
        <v>0</v>
      </c>
      <c r="S438" s="6">
        <v>0</v>
      </c>
      <c r="T438" s="5" t="s">
        <v>185</v>
      </c>
      <c r="U438" s="5" t="s">
        <v>185</v>
      </c>
      <c r="V438" s="5" t="s">
        <v>185</v>
      </c>
      <c r="W438" s="6">
        <v>0</v>
      </c>
      <c r="X438" s="5" t="s">
        <v>185</v>
      </c>
      <c r="Y438" s="5" t="s">
        <v>185</v>
      </c>
      <c r="Z438" s="5" t="s">
        <v>185</v>
      </c>
      <c r="AA438" s="12">
        <f t="shared" si="282"/>
        <v>0</v>
      </c>
      <c r="AB438" s="5">
        <f t="shared" si="283"/>
        <v>0</v>
      </c>
      <c r="AC438" s="6">
        <f t="shared" si="283"/>
        <v>0</v>
      </c>
      <c r="AD438" s="7">
        <f t="shared" si="283"/>
        <v>0</v>
      </c>
      <c r="AE438" s="6">
        <f t="shared" si="284"/>
        <v>0</v>
      </c>
      <c r="AF438" s="5"/>
      <c r="AG438" s="6"/>
      <c r="AH438" s="7"/>
      <c r="AI438" s="6"/>
      <c r="AJ438" s="6"/>
      <c r="AL438" s="13"/>
      <c r="AM438" s="13"/>
      <c r="AW438" s="46"/>
    </row>
    <row r="439" spans="1:49" ht="19.899999999999999" customHeight="1" x14ac:dyDescent="0.25">
      <c r="A439" s="40"/>
      <c r="B439" s="64" t="s">
        <v>34</v>
      </c>
      <c r="C439" s="5">
        <v>0</v>
      </c>
      <c r="D439" s="5"/>
      <c r="E439" s="5">
        <v>0</v>
      </c>
      <c r="F439" s="5">
        <v>0</v>
      </c>
      <c r="G439" s="6">
        <f>H439+I439+J439</f>
        <v>0</v>
      </c>
      <c r="H439" s="5"/>
      <c r="I439" s="5"/>
      <c r="J439" s="5"/>
      <c r="K439" s="6"/>
      <c r="L439" s="5"/>
      <c r="M439" s="5"/>
      <c r="N439" s="5"/>
      <c r="O439" s="6">
        <f t="shared" si="281"/>
        <v>0</v>
      </c>
      <c r="P439" s="5">
        <v>0</v>
      </c>
      <c r="Q439" s="5">
        <v>0</v>
      </c>
      <c r="R439" s="5">
        <v>0</v>
      </c>
      <c r="S439" s="6">
        <v>0</v>
      </c>
      <c r="T439" s="5" t="s">
        <v>185</v>
      </c>
      <c r="U439" s="5" t="s">
        <v>185</v>
      </c>
      <c r="V439" s="5" t="s">
        <v>185</v>
      </c>
      <c r="W439" s="6">
        <v>0</v>
      </c>
      <c r="X439" s="5"/>
      <c r="Y439" s="5"/>
      <c r="Z439" s="5"/>
      <c r="AA439" s="12">
        <f t="shared" si="282"/>
        <v>0</v>
      </c>
      <c r="AB439" s="5">
        <f t="shared" si="283"/>
        <v>0</v>
      </c>
      <c r="AC439" s="6">
        <f t="shared" si="283"/>
        <v>0</v>
      </c>
      <c r="AD439" s="7">
        <f t="shared" si="283"/>
        <v>0</v>
      </c>
      <c r="AE439" s="6">
        <f t="shared" si="284"/>
        <v>0</v>
      </c>
      <c r="AF439" s="5"/>
      <c r="AG439" s="6"/>
      <c r="AH439" s="7"/>
      <c r="AI439" s="6"/>
      <c r="AJ439" s="6"/>
      <c r="AL439" s="13"/>
      <c r="AM439" s="13"/>
      <c r="AW439" s="46"/>
    </row>
    <row r="440" spans="1:49" ht="19.899999999999999" customHeight="1" x14ac:dyDescent="0.25">
      <c r="A440" s="40"/>
      <c r="B440" s="64" t="s">
        <v>35</v>
      </c>
      <c r="C440" s="5">
        <v>575.70000000000005</v>
      </c>
      <c r="D440" s="5">
        <f>C440</f>
        <v>575.70000000000005</v>
      </c>
      <c r="E440" s="5">
        <v>0</v>
      </c>
      <c r="F440" s="5">
        <v>0</v>
      </c>
      <c r="G440" s="6">
        <f t="shared" ref="G440" si="288">H440+I440+J440</f>
        <v>0</v>
      </c>
      <c r="H440" s="5"/>
      <c r="I440" s="5"/>
      <c r="J440" s="5"/>
      <c r="K440" s="6"/>
      <c r="L440" s="5"/>
      <c r="M440" s="5"/>
      <c r="N440" s="5"/>
      <c r="O440" s="6">
        <f t="shared" si="281"/>
        <v>0</v>
      </c>
      <c r="P440" s="5">
        <v>0</v>
      </c>
      <c r="Q440" s="5">
        <v>0</v>
      </c>
      <c r="R440" s="5">
        <v>0</v>
      </c>
      <c r="S440" s="6">
        <f>SUM(T440:V440)</f>
        <v>0</v>
      </c>
      <c r="T440" s="5">
        <f>SUM(T436)-SUM(T437:T439)</f>
        <v>0</v>
      </c>
      <c r="U440" s="5">
        <f>SUM(U436)-SUM(U437:U439)</f>
        <v>0</v>
      </c>
      <c r="V440" s="5">
        <f>SUM(V436)-SUM(V437:V439)</f>
        <v>0</v>
      </c>
      <c r="W440" s="6">
        <f>SUM(X440:Z440)</f>
        <v>0</v>
      </c>
      <c r="X440" s="5">
        <f>SUM(X436)-SUM(X437:X439)</f>
        <v>0</v>
      </c>
      <c r="Y440" s="5">
        <f>SUM(Y436)-SUM(Y437:Y439)</f>
        <v>0</v>
      </c>
      <c r="Z440" s="5">
        <f>SUM(Z436)-SUM(Z437:Z439)</f>
        <v>0</v>
      </c>
      <c r="AA440" s="12">
        <f t="shared" si="282"/>
        <v>0</v>
      </c>
      <c r="AB440" s="5">
        <f t="shared" si="283"/>
        <v>0</v>
      </c>
      <c r="AC440" s="6">
        <f t="shared" si="283"/>
        <v>0</v>
      </c>
      <c r="AD440" s="7">
        <f t="shared" si="283"/>
        <v>0</v>
      </c>
      <c r="AE440" s="6">
        <f t="shared" si="284"/>
        <v>0</v>
      </c>
      <c r="AF440" s="5"/>
      <c r="AG440" s="6"/>
      <c r="AH440" s="7"/>
      <c r="AI440" s="6"/>
      <c r="AJ440" s="6"/>
      <c r="AL440" s="13"/>
      <c r="AM440" s="13"/>
      <c r="AW440" s="46"/>
    </row>
    <row r="441" spans="1:49" ht="74.25" customHeight="1" x14ac:dyDescent="0.25">
      <c r="A441" s="40">
        <v>80</v>
      </c>
      <c r="B441" s="85" t="s">
        <v>290</v>
      </c>
      <c r="C441" s="62">
        <v>32696.640150000007</v>
      </c>
      <c r="D441" s="62">
        <f>SUM(D442:D445)</f>
        <v>0</v>
      </c>
      <c r="E441" s="62">
        <v>19278.288400000001</v>
      </c>
      <c r="F441" s="62">
        <v>19278.288400000001</v>
      </c>
      <c r="G441" s="63">
        <f t="shared" si="280"/>
        <v>0</v>
      </c>
      <c r="H441" s="43"/>
      <c r="I441" s="43"/>
      <c r="J441" s="43"/>
      <c r="K441" s="63">
        <f>L441+M441+N441</f>
        <v>0</v>
      </c>
      <c r="L441" s="43"/>
      <c r="M441" s="43"/>
      <c r="N441" s="43"/>
      <c r="O441" s="63">
        <f t="shared" si="281"/>
        <v>13644.5</v>
      </c>
      <c r="P441" s="43">
        <v>0</v>
      </c>
      <c r="Q441" s="43">
        <v>13644.5</v>
      </c>
      <c r="R441" s="43">
        <v>0</v>
      </c>
      <c r="S441" s="6">
        <f>SUM(T441,U441,V441)</f>
        <v>13324.64921</v>
      </c>
      <c r="T441" s="5" t="s">
        <v>185</v>
      </c>
      <c r="U441" s="5">
        <v>13324.64921</v>
      </c>
      <c r="V441" s="5" t="s">
        <v>185</v>
      </c>
      <c r="W441" s="63">
        <f>SUM(X441,Y441,Z441)</f>
        <v>13324.64921</v>
      </c>
      <c r="X441" s="43" t="s">
        <v>185</v>
      </c>
      <c r="Y441" s="43">
        <v>13324.64921</v>
      </c>
      <c r="Z441" s="43" t="s">
        <v>185</v>
      </c>
      <c r="AA441" s="12">
        <f t="shared" si="282"/>
        <v>0</v>
      </c>
      <c r="AB441" s="5">
        <f t="shared" si="283"/>
        <v>0</v>
      </c>
      <c r="AC441" s="6">
        <f t="shared" si="283"/>
        <v>0</v>
      </c>
      <c r="AD441" s="7">
        <f t="shared" si="283"/>
        <v>0</v>
      </c>
      <c r="AE441" s="63">
        <f t="shared" si="284"/>
        <v>0</v>
      </c>
      <c r="AF441" s="43"/>
      <c r="AG441" s="63"/>
      <c r="AH441" s="44"/>
      <c r="AI441" s="63" t="s">
        <v>239</v>
      </c>
      <c r="AJ441" s="63" t="s">
        <v>239</v>
      </c>
      <c r="AL441" s="13"/>
      <c r="AM441" s="13"/>
      <c r="AW441" s="46"/>
    </row>
    <row r="442" spans="1:49" ht="19.899999999999999" customHeight="1" x14ac:dyDescent="0.25">
      <c r="A442" s="40"/>
      <c r="B442" s="64" t="s">
        <v>32</v>
      </c>
      <c r="C442" s="5">
        <v>0</v>
      </c>
      <c r="D442" s="5">
        <f>C442</f>
        <v>0</v>
      </c>
      <c r="E442" s="5">
        <v>0</v>
      </c>
      <c r="F442" s="5">
        <v>0</v>
      </c>
      <c r="G442" s="6">
        <f>H442+I442+J442</f>
        <v>0</v>
      </c>
      <c r="H442" s="5"/>
      <c r="I442" s="5"/>
      <c r="J442" s="5"/>
      <c r="K442" s="6"/>
      <c r="L442" s="5"/>
      <c r="M442" s="5"/>
      <c r="N442" s="5"/>
      <c r="O442" s="6">
        <f t="shared" si="281"/>
        <v>0</v>
      </c>
      <c r="P442" s="5">
        <v>0</v>
      </c>
      <c r="Q442" s="5">
        <v>0</v>
      </c>
      <c r="R442" s="5">
        <v>0</v>
      </c>
      <c r="S442" s="6">
        <v>0</v>
      </c>
      <c r="T442" s="5" t="s">
        <v>185</v>
      </c>
      <c r="U442" s="5" t="s">
        <v>185</v>
      </c>
      <c r="V442" s="5" t="s">
        <v>185</v>
      </c>
      <c r="W442" s="6">
        <v>0</v>
      </c>
      <c r="X442" s="5" t="s">
        <v>185</v>
      </c>
      <c r="Y442" s="5" t="s">
        <v>185</v>
      </c>
      <c r="Z442" s="5" t="s">
        <v>185</v>
      </c>
      <c r="AA442" s="12">
        <f t="shared" si="282"/>
        <v>0</v>
      </c>
      <c r="AB442" s="5">
        <f t="shared" si="283"/>
        <v>0</v>
      </c>
      <c r="AC442" s="6">
        <f t="shared" si="283"/>
        <v>0</v>
      </c>
      <c r="AD442" s="7">
        <f t="shared" si="283"/>
        <v>0</v>
      </c>
      <c r="AE442" s="6">
        <f t="shared" si="284"/>
        <v>0</v>
      </c>
      <c r="AF442" s="5"/>
      <c r="AG442" s="6"/>
      <c r="AH442" s="7"/>
      <c r="AI442" s="6"/>
      <c r="AJ442" s="6"/>
      <c r="AL442" s="13"/>
      <c r="AM442" s="13"/>
      <c r="AW442" s="46"/>
    </row>
    <row r="443" spans="1:49" ht="19.899999999999999" customHeight="1" x14ac:dyDescent="0.25">
      <c r="A443" s="40"/>
      <c r="B443" s="64" t="s">
        <v>33</v>
      </c>
      <c r="C443" s="5">
        <v>29950.571049999999</v>
      </c>
      <c r="D443" s="5"/>
      <c r="E443" s="5">
        <v>17908.79047</v>
      </c>
      <c r="F443" s="5">
        <v>17908.79047</v>
      </c>
      <c r="G443" s="6">
        <f t="shared" ref="G443" si="289">H443+I443+J443</f>
        <v>0</v>
      </c>
      <c r="H443" s="5"/>
      <c r="I443" s="5"/>
      <c r="J443" s="5"/>
      <c r="K443" s="6"/>
      <c r="L443" s="5"/>
      <c r="M443" s="5"/>
      <c r="N443" s="5"/>
      <c r="O443" s="6">
        <f t="shared" si="281"/>
        <v>12041.780580000001</v>
      </c>
      <c r="P443" s="5">
        <v>0</v>
      </c>
      <c r="Q443" s="5">
        <v>12041.780580000001</v>
      </c>
      <c r="R443" s="5">
        <v>0</v>
      </c>
      <c r="S443" s="6">
        <v>12041.780580000001</v>
      </c>
      <c r="T443" s="5" t="s">
        <v>185</v>
      </c>
      <c r="U443" s="5">
        <v>12041.780580000001</v>
      </c>
      <c r="V443" s="5" t="s">
        <v>185</v>
      </c>
      <c r="W443" s="6">
        <v>12041.780580000001</v>
      </c>
      <c r="X443" s="5" t="s">
        <v>185</v>
      </c>
      <c r="Y443" s="5">
        <v>12041.780580000001</v>
      </c>
      <c r="Z443" s="5" t="s">
        <v>185</v>
      </c>
      <c r="AA443" s="12">
        <f t="shared" si="282"/>
        <v>0</v>
      </c>
      <c r="AB443" s="5">
        <f t="shared" si="283"/>
        <v>0</v>
      </c>
      <c r="AC443" s="6">
        <f t="shared" si="283"/>
        <v>0</v>
      </c>
      <c r="AD443" s="7">
        <f t="shared" si="283"/>
        <v>0</v>
      </c>
      <c r="AE443" s="6">
        <f t="shared" si="284"/>
        <v>0</v>
      </c>
      <c r="AF443" s="5"/>
      <c r="AG443" s="6"/>
      <c r="AH443" s="7"/>
      <c r="AI443" s="6"/>
      <c r="AJ443" s="6"/>
      <c r="AL443" s="13"/>
      <c r="AM443" s="13"/>
      <c r="AW443" s="46"/>
    </row>
    <row r="444" spans="1:49" ht="19.899999999999999" customHeight="1" x14ac:dyDescent="0.25">
      <c r="A444" s="40"/>
      <c r="B444" s="64" t="s">
        <v>34</v>
      </c>
      <c r="C444" s="5">
        <v>618.62593999999979</v>
      </c>
      <c r="D444" s="5"/>
      <c r="E444" s="5">
        <v>0</v>
      </c>
      <c r="F444" s="5">
        <v>0</v>
      </c>
      <c r="G444" s="6">
        <f>H444+I444+J444</f>
        <v>0</v>
      </c>
      <c r="H444" s="5"/>
      <c r="I444" s="5"/>
      <c r="J444" s="5"/>
      <c r="K444" s="6"/>
      <c r="L444" s="5"/>
      <c r="M444" s="5"/>
      <c r="N444" s="5"/>
      <c r="O444" s="6">
        <f t="shared" si="281"/>
        <v>618.62593999999979</v>
      </c>
      <c r="P444" s="5">
        <v>0</v>
      </c>
      <c r="Q444" s="5">
        <v>618.62593999999979</v>
      </c>
      <c r="R444" s="5">
        <v>0</v>
      </c>
      <c r="S444" s="6">
        <v>579.93593999999985</v>
      </c>
      <c r="T444" s="5"/>
      <c r="U444" s="5">
        <v>579.93593999999985</v>
      </c>
      <c r="V444" s="5"/>
      <c r="W444" s="6">
        <v>579.93593999999985</v>
      </c>
      <c r="X444" s="5"/>
      <c r="Y444" s="5">
        <v>579.93593999999985</v>
      </c>
      <c r="Z444" s="5"/>
      <c r="AA444" s="12">
        <f t="shared" si="282"/>
        <v>0</v>
      </c>
      <c r="AB444" s="5">
        <f t="shared" si="283"/>
        <v>0</v>
      </c>
      <c r="AC444" s="6">
        <f t="shared" si="283"/>
        <v>0</v>
      </c>
      <c r="AD444" s="7">
        <f t="shared" si="283"/>
        <v>0</v>
      </c>
      <c r="AE444" s="6">
        <f t="shared" si="284"/>
        <v>0</v>
      </c>
      <c r="AF444" s="5"/>
      <c r="AG444" s="6"/>
      <c r="AH444" s="7"/>
      <c r="AI444" s="6"/>
      <c r="AJ444" s="6"/>
      <c r="AL444" s="13"/>
      <c r="AM444" s="13"/>
      <c r="AW444" s="46"/>
    </row>
    <row r="445" spans="1:49" ht="19.899999999999999" customHeight="1" x14ac:dyDescent="0.25">
      <c r="A445" s="40"/>
      <c r="B445" s="64" t="s">
        <v>35</v>
      </c>
      <c r="C445" s="5">
        <v>2127.4431599999998</v>
      </c>
      <c r="D445" s="5"/>
      <c r="E445" s="5">
        <v>1369.4979299999998</v>
      </c>
      <c r="F445" s="5">
        <v>1369.4979299999998</v>
      </c>
      <c r="G445" s="6">
        <f t="shared" ref="G445:G446" si="290">H445+I445+J445</f>
        <v>0</v>
      </c>
      <c r="H445" s="5"/>
      <c r="I445" s="5"/>
      <c r="J445" s="5"/>
      <c r="K445" s="6"/>
      <c r="L445" s="5"/>
      <c r="M445" s="5"/>
      <c r="N445" s="5"/>
      <c r="O445" s="6">
        <f t="shared" si="281"/>
        <v>984.09347999999829</v>
      </c>
      <c r="P445" s="5">
        <v>0</v>
      </c>
      <c r="Q445" s="5">
        <v>984.09347999999829</v>
      </c>
      <c r="R445" s="5">
        <v>0</v>
      </c>
      <c r="S445" s="6">
        <f>SUM(T445:V445)</f>
        <v>702.93268999999964</v>
      </c>
      <c r="T445" s="5">
        <f>SUM(T441)-SUM(T442:T444)</f>
        <v>0</v>
      </c>
      <c r="U445" s="5">
        <f>SUM(U441)-SUM(U442:U444)</f>
        <v>702.93268999999964</v>
      </c>
      <c r="V445" s="5">
        <f>SUM(V441)-SUM(V442:V444)</f>
        <v>0</v>
      </c>
      <c r="W445" s="6">
        <f>SUM(X445:Z445)</f>
        <v>702.93268999999964</v>
      </c>
      <c r="X445" s="5">
        <f>SUM(X441)-SUM(X442:X444)</f>
        <v>0</v>
      </c>
      <c r="Y445" s="5">
        <f>SUM(Y441)-SUM(Y442:Y444)</f>
        <v>702.93268999999964</v>
      </c>
      <c r="Z445" s="5">
        <f>SUM(Z441)-SUM(Z442:Z444)</f>
        <v>0</v>
      </c>
      <c r="AA445" s="12">
        <f t="shared" si="282"/>
        <v>0</v>
      </c>
      <c r="AB445" s="5">
        <f t="shared" si="283"/>
        <v>0</v>
      </c>
      <c r="AC445" s="6">
        <f t="shared" si="283"/>
        <v>0</v>
      </c>
      <c r="AD445" s="7">
        <f t="shared" si="283"/>
        <v>0</v>
      </c>
      <c r="AE445" s="6">
        <f t="shared" si="284"/>
        <v>0</v>
      </c>
      <c r="AF445" s="5"/>
      <c r="AG445" s="6"/>
      <c r="AH445" s="7"/>
      <c r="AI445" s="6"/>
      <c r="AJ445" s="6"/>
      <c r="AL445" s="13"/>
      <c r="AM445" s="13"/>
      <c r="AW445" s="46"/>
    </row>
    <row r="446" spans="1:49" ht="81.75" customHeight="1" x14ac:dyDescent="0.25">
      <c r="A446" s="40">
        <v>81</v>
      </c>
      <c r="B446" s="85" t="s">
        <v>291</v>
      </c>
      <c r="C446" s="62">
        <v>6183.2619800000002</v>
      </c>
      <c r="D446" s="62">
        <f>SUM(D447:D450)</f>
        <v>0</v>
      </c>
      <c r="E446" s="62">
        <v>0</v>
      </c>
      <c r="F446" s="62">
        <v>0</v>
      </c>
      <c r="G446" s="63">
        <f t="shared" si="290"/>
        <v>0</v>
      </c>
      <c r="H446" s="43"/>
      <c r="I446" s="43"/>
      <c r="J446" s="43"/>
      <c r="K446" s="63">
        <f>L446+M446+N446</f>
        <v>0</v>
      </c>
      <c r="L446" s="43"/>
      <c r="M446" s="43"/>
      <c r="N446" s="43"/>
      <c r="O446" s="63">
        <f t="shared" si="281"/>
        <v>6200</v>
      </c>
      <c r="P446" s="43">
        <v>0</v>
      </c>
      <c r="Q446" s="43">
        <v>6200</v>
      </c>
      <c r="R446" s="43">
        <v>0</v>
      </c>
      <c r="S446" s="6">
        <f>SUM(T446,U446,V446)</f>
        <v>6183.2619800000002</v>
      </c>
      <c r="T446" s="5" t="s">
        <v>185</v>
      </c>
      <c r="U446" s="5">
        <v>6183.2619800000002</v>
      </c>
      <c r="V446" s="5" t="s">
        <v>185</v>
      </c>
      <c r="W446" s="63">
        <f>SUM(X446,Y446,Z446)</f>
        <v>6183.2619800000002</v>
      </c>
      <c r="X446" s="43" t="s">
        <v>185</v>
      </c>
      <c r="Y446" s="43">
        <v>6183.2619800000002</v>
      </c>
      <c r="Z446" s="43" t="s">
        <v>185</v>
      </c>
      <c r="AA446" s="12">
        <f t="shared" si="282"/>
        <v>0</v>
      </c>
      <c r="AB446" s="5">
        <f t="shared" ref="AB446:AB455" si="291">SUM(X446,H446)-SUM(L446)-SUM(T446,-AF446)</f>
        <v>0</v>
      </c>
      <c r="AC446" s="6">
        <f t="shared" ref="AC446:AD455" si="292">SUM(Y446,I446)-SUM(M446)-SUM(U446,-AG446)</f>
        <v>0</v>
      </c>
      <c r="AD446" s="7">
        <f t="shared" si="292"/>
        <v>0</v>
      </c>
      <c r="AE446" s="63">
        <f t="shared" si="284"/>
        <v>0</v>
      </c>
      <c r="AF446" s="43"/>
      <c r="AG446" s="63"/>
      <c r="AH446" s="44"/>
      <c r="AI446" s="63" t="s">
        <v>227</v>
      </c>
      <c r="AJ446" s="63" t="s">
        <v>227</v>
      </c>
      <c r="AL446" s="13"/>
      <c r="AM446" s="13"/>
      <c r="AW446" s="46"/>
    </row>
    <row r="447" spans="1:49" ht="19.899999999999999" customHeight="1" x14ac:dyDescent="0.25">
      <c r="A447" s="40"/>
      <c r="B447" s="64" t="s">
        <v>32</v>
      </c>
      <c r="C447" s="5">
        <v>0</v>
      </c>
      <c r="D447" s="5">
        <f>C447</f>
        <v>0</v>
      </c>
      <c r="E447" s="5">
        <v>0</v>
      </c>
      <c r="F447" s="5">
        <v>0</v>
      </c>
      <c r="G447" s="6">
        <f>H447+I447+J447</f>
        <v>0</v>
      </c>
      <c r="H447" s="5"/>
      <c r="I447" s="5"/>
      <c r="J447" s="5"/>
      <c r="K447" s="6"/>
      <c r="L447" s="5"/>
      <c r="M447" s="5"/>
      <c r="N447" s="5"/>
      <c r="O447" s="6">
        <f t="shared" si="281"/>
        <v>0</v>
      </c>
      <c r="P447" s="5">
        <v>0</v>
      </c>
      <c r="Q447" s="5">
        <v>0</v>
      </c>
      <c r="R447" s="5">
        <v>0</v>
      </c>
      <c r="S447" s="6">
        <v>0</v>
      </c>
      <c r="T447" s="5" t="s">
        <v>185</v>
      </c>
      <c r="U447" s="5" t="s">
        <v>185</v>
      </c>
      <c r="V447" s="5" t="s">
        <v>185</v>
      </c>
      <c r="W447" s="6">
        <v>0</v>
      </c>
      <c r="X447" s="5" t="s">
        <v>185</v>
      </c>
      <c r="Y447" s="5" t="s">
        <v>185</v>
      </c>
      <c r="Z447" s="5" t="s">
        <v>185</v>
      </c>
      <c r="AA447" s="12">
        <f t="shared" si="282"/>
        <v>0</v>
      </c>
      <c r="AB447" s="5">
        <f t="shared" si="291"/>
        <v>0</v>
      </c>
      <c r="AC447" s="6">
        <f t="shared" si="292"/>
        <v>0</v>
      </c>
      <c r="AD447" s="7">
        <f t="shared" si="292"/>
        <v>0</v>
      </c>
      <c r="AE447" s="6">
        <f t="shared" si="284"/>
        <v>0</v>
      </c>
      <c r="AF447" s="5"/>
      <c r="AG447" s="6"/>
      <c r="AH447" s="7"/>
      <c r="AI447" s="6"/>
      <c r="AJ447" s="6"/>
      <c r="AL447" s="13"/>
      <c r="AM447" s="13"/>
      <c r="AW447" s="46"/>
    </row>
    <row r="448" spans="1:49" ht="19.899999999999999" customHeight="1" x14ac:dyDescent="0.25">
      <c r="A448" s="40"/>
      <c r="B448" s="64" t="s">
        <v>33</v>
      </c>
      <c r="C448" s="5">
        <v>5773.2049900000002</v>
      </c>
      <c r="D448" s="5"/>
      <c r="E448" s="5">
        <v>0</v>
      </c>
      <c r="F448" s="5">
        <v>0</v>
      </c>
      <c r="G448" s="6">
        <f t="shared" ref="G448" si="293">H448+I448+J448</f>
        <v>0</v>
      </c>
      <c r="H448" s="5"/>
      <c r="I448" s="5"/>
      <c r="J448" s="5"/>
      <c r="K448" s="6"/>
      <c r="L448" s="5"/>
      <c r="M448" s="5"/>
      <c r="N448" s="5"/>
      <c r="O448" s="6">
        <f t="shared" si="281"/>
        <v>5773.2049900000002</v>
      </c>
      <c r="P448" s="5">
        <v>0</v>
      </c>
      <c r="Q448" s="5">
        <v>5773.2049900000002</v>
      </c>
      <c r="R448" s="5">
        <v>0</v>
      </c>
      <c r="S448" s="6">
        <v>5773.2049900000002</v>
      </c>
      <c r="T448" s="5" t="s">
        <v>185</v>
      </c>
      <c r="U448" s="5">
        <v>5773.2049900000002</v>
      </c>
      <c r="V448" s="5" t="s">
        <v>185</v>
      </c>
      <c r="W448" s="6">
        <v>5773.2049900000002</v>
      </c>
      <c r="X448" s="5" t="s">
        <v>185</v>
      </c>
      <c r="Y448" s="5">
        <v>5773.2049900000002</v>
      </c>
      <c r="Z448" s="5" t="s">
        <v>185</v>
      </c>
      <c r="AA448" s="12">
        <f t="shared" si="282"/>
        <v>0</v>
      </c>
      <c r="AB448" s="5">
        <f t="shared" si="291"/>
        <v>0</v>
      </c>
      <c r="AC448" s="6">
        <f t="shared" si="292"/>
        <v>0</v>
      </c>
      <c r="AD448" s="7">
        <f t="shared" si="292"/>
        <v>0</v>
      </c>
      <c r="AE448" s="6">
        <f t="shared" si="284"/>
        <v>0</v>
      </c>
      <c r="AF448" s="5"/>
      <c r="AG448" s="6"/>
      <c r="AH448" s="7"/>
      <c r="AI448" s="6"/>
      <c r="AJ448" s="6"/>
      <c r="AL448" s="13"/>
      <c r="AM448" s="13"/>
      <c r="AW448" s="46"/>
    </row>
    <row r="449" spans="1:49" ht="19.899999999999999" customHeight="1" x14ac:dyDescent="0.25">
      <c r="A449" s="40"/>
      <c r="B449" s="64" t="s">
        <v>34</v>
      </c>
      <c r="C449" s="5">
        <v>0</v>
      </c>
      <c r="D449" s="5"/>
      <c r="E449" s="5">
        <v>0</v>
      </c>
      <c r="F449" s="5">
        <v>0</v>
      </c>
      <c r="G449" s="6">
        <f>H449+I449+J449</f>
        <v>0</v>
      </c>
      <c r="H449" s="5"/>
      <c r="I449" s="5"/>
      <c r="J449" s="5"/>
      <c r="K449" s="6"/>
      <c r="L449" s="5"/>
      <c r="M449" s="5"/>
      <c r="N449" s="5"/>
      <c r="O449" s="6">
        <f t="shared" si="281"/>
        <v>0</v>
      </c>
      <c r="P449" s="5">
        <v>0</v>
      </c>
      <c r="Q449" s="5">
        <v>0</v>
      </c>
      <c r="R449" s="5">
        <v>0</v>
      </c>
      <c r="S449" s="6">
        <v>0</v>
      </c>
      <c r="T449" s="5"/>
      <c r="U449" s="5"/>
      <c r="V449" s="5"/>
      <c r="W449" s="6">
        <v>0</v>
      </c>
      <c r="X449" s="5"/>
      <c r="Y449" s="5"/>
      <c r="Z449" s="5"/>
      <c r="AA449" s="12">
        <f t="shared" si="282"/>
        <v>0</v>
      </c>
      <c r="AB449" s="5">
        <f t="shared" si="291"/>
        <v>0</v>
      </c>
      <c r="AC449" s="6">
        <f t="shared" si="292"/>
        <v>0</v>
      </c>
      <c r="AD449" s="7">
        <f t="shared" si="292"/>
        <v>0</v>
      </c>
      <c r="AE449" s="6">
        <f t="shared" si="284"/>
        <v>0</v>
      </c>
      <c r="AF449" s="5"/>
      <c r="AG449" s="6"/>
      <c r="AH449" s="7"/>
      <c r="AI449" s="6"/>
      <c r="AJ449" s="6"/>
      <c r="AL449" s="13"/>
      <c r="AM449" s="13"/>
      <c r="AW449" s="46">
        <f t="shared" si="249"/>
        <v>0</v>
      </c>
    </row>
    <row r="450" spans="1:49" ht="19.899999999999999" customHeight="1" x14ac:dyDescent="0.25">
      <c r="A450" s="40"/>
      <c r="B450" s="64" t="s">
        <v>35</v>
      </c>
      <c r="C450" s="5">
        <v>410.05699000000004</v>
      </c>
      <c r="D450" s="5"/>
      <c r="E450" s="5">
        <v>0</v>
      </c>
      <c r="F450" s="5">
        <v>0</v>
      </c>
      <c r="G450" s="6">
        <f t="shared" ref="G450:G451" si="294">H450+I450+J450</f>
        <v>0</v>
      </c>
      <c r="H450" s="5"/>
      <c r="I450" s="5"/>
      <c r="J450" s="5"/>
      <c r="K450" s="6"/>
      <c r="L450" s="5"/>
      <c r="M450" s="5"/>
      <c r="N450" s="5"/>
      <c r="O450" s="6">
        <f t="shared" si="281"/>
        <v>426.79500999999982</v>
      </c>
      <c r="P450" s="5">
        <v>0</v>
      </c>
      <c r="Q450" s="5">
        <v>426.79500999999982</v>
      </c>
      <c r="R450" s="5">
        <v>0</v>
      </c>
      <c r="S450" s="6">
        <f>SUM(T450:V450)</f>
        <v>410.05699000000004</v>
      </c>
      <c r="T450" s="5">
        <f>SUM(T446)-SUM(T447:T449)</f>
        <v>0</v>
      </c>
      <c r="U450" s="5">
        <f>SUM(U446)-SUM(U447:U449)</f>
        <v>410.05699000000004</v>
      </c>
      <c r="V450" s="5">
        <f>SUM(V446)-SUM(V447:V449)</f>
        <v>0</v>
      </c>
      <c r="W450" s="6">
        <f>SUM(X450:Z450)</f>
        <v>410.05699000000004</v>
      </c>
      <c r="X450" s="5">
        <f>SUM(X446)-SUM(X447:X449)</f>
        <v>0</v>
      </c>
      <c r="Y450" s="5">
        <f>SUM(Y446)-SUM(Y447:Y449)</f>
        <v>410.05699000000004</v>
      </c>
      <c r="Z450" s="5">
        <f>SUM(Z446)-SUM(Z447:Z449)</f>
        <v>0</v>
      </c>
      <c r="AA450" s="12">
        <f t="shared" si="282"/>
        <v>0</v>
      </c>
      <c r="AB450" s="5">
        <f t="shared" si="291"/>
        <v>0</v>
      </c>
      <c r="AC450" s="6">
        <f t="shared" si="292"/>
        <v>0</v>
      </c>
      <c r="AD450" s="7">
        <f t="shared" si="292"/>
        <v>0</v>
      </c>
      <c r="AE450" s="6">
        <f t="shared" si="284"/>
        <v>0</v>
      </c>
      <c r="AF450" s="5"/>
      <c r="AG450" s="6"/>
      <c r="AH450" s="7"/>
      <c r="AI450" s="6"/>
      <c r="AJ450" s="6"/>
      <c r="AL450" s="13"/>
      <c r="AM450" s="13"/>
      <c r="AW450" s="46">
        <f t="shared" si="249"/>
        <v>0</v>
      </c>
    </row>
    <row r="451" spans="1:49" ht="67.5" customHeight="1" x14ac:dyDescent="0.25">
      <c r="A451" s="40">
        <v>82</v>
      </c>
      <c r="B451" s="85" t="s">
        <v>292</v>
      </c>
      <c r="C451" s="62">
        <v>277630.40032000002</v>
      </c>
      <c r="D451" s="62">
        <f>SUM(D452:D455)</f>
        <v>4946.3293599999997</v>
      </c>
      <c r="E451" s="62">
        <v>5045.9466799999991</v>
      </c>
      <c r="F451" s="62">
        <v>5045.9466799999991</v>
      </c>
      <c r="G451" s="63">
        <f t="shared" si="294"/>
        <v>0</v>
      </c>
      <c r="H451" s="43"/>
      <c r="I451" s="43"/>
      <c r="J451" s="43"/>
      <c r="K451" s="63">
        <f>L451+M451+N451</f>
        <v>0</v>
      </c>
      <c r="L451" s="43"/>
      <c r="M451" s="43"/>
      <c r="N451" s="43"/>
      <c r="O451" s="63">
        <f t="shared" si="281"/>
        <v>20000</v>
      </c>
      <c r="P451" s="43">
        <v>0</v>
      </c>
      <c r="Q451" s="43">
        <v>20000</v>
      </c>
      <c r="R451" s="43">
        <v>0</v>
      </c>
      <c r="S451" s="6">
        <f>SUM(T451,U451,V451)</f>
        <v>19449.916139999998</v>
      </c>
      <c r="T451" s="5" t="s">
        <v>185</v>
      </c>
      <c r="U451" s="5">
        <v>19449.916139999998</v>
      </c>
      <c r="V451" s="5" t="s">
        <v>185</v>
      </c>
      <c r="W451" s="63">
        <f>SUM(X451,Y451,Z451)</f>
        <v>19449.916139999994</v>
      </c>
      <c r="X451" s="43" t="s">
        <v>185</v>
      </c>
      <c r="Y451" s="43">
        <v>19449.916139999994</v>
      </c>
      <c r="Z451" s="43" t="s">
        <v>185</v>
      </c>
      <c r="AA451" s="12">
        <f t="shared" si="282"/>
        <v>0</v>
      </c>
      <c r="AB451" s="5">
        <f t="shared" si="291"/>
        <v>0</v>
      </c>
      <c r="AC451" s="6">
        <f t="shared" si="292"/>
        <v>0</v>
      </c>
      <c r="AD451" s="7">
        <f t="shared" si="292"/>
        <v>0</v>
      </c>
      <c r="AE451" s="63">
        <f t="shared" si="284"/>
        <v>0</v>
      </c>
      <c r="AF451" s="43"/>
      <c r="AG451" s="63"/>
      <c r="AH451" s="44"/>
      <c r="AI451" s="63"/>
      <c r="AJ451" s="63"/>
      <c r="AL451" s="13"/>
      <c r="AM451" s="13"/>
      <c r="AW451" s="46"/>
    </row>
    <row r="452" spans="1:49" ht="19.899999999999999" customHeight="1" x14ac:dyDescent="0.25">
      <c r="A452" s="40"/>
      <c r="B452" s="64" t="s">
        <v>32</v>
      </c>
      <c r="C452" s="5">
        <v>4814.96</v>
      </c>
      <c r="D452" s="5">
        <f>C452</f>
        <v>4814.96</v>
      </c>
      <c r="E452" s="5">
        <v>4814.96</v>
      </c>
      <c r="F452" s="5">
        <v>4814.96</v>
      </c>
      <c r="G452" s="6">
        <f>H452+I452+J452</f>
        <v>0</v>
      </c>
      <c r="H452" s="5"/>
      <c r="I452" s="5"/>
      <c r="J452" s="5"/>
      <c r="K452" s="6"/>
      <c r="L452" s="5"/>
      <c r="M452" s="5"/>
      <c r="N452" s="5"/>
      <c r="O452" s="6">
        <f t="shared" si="281"/>
        <v>0</v>
      </c>
      <c r="P452" s="5">
        <v>0</v>
      </c>
      <c r="Q452" s="5">
        <v>0</v>
      </c>
      <c r="R452" s="5">
        <v>0</v>
      </c>
      <c r="S452" s="6">
        <v>0</v>
      </c>
      <c r="T452" s="5" t="s">
        <v>185</v>
      </c>
      <c r="U452" s="5" t="s">
        <v>185</v>
      </c>
      <c r="V452" s="5" t="s">
        <v>185</v>
      </c>
      <c r="W452" s="6">
        <v>0</v>
      </c>
      <c r="X452" s="5" t="s">
        <v>185</v>
      </c>
      <c r="Y452" s="5" t="s">
        <v>185</v>
      </c>
      <c r="Z452" s="5" t="s">
        <v>185</v>
      </c>
      <c r="AA452" s="12">
        <f t="shared" si="282"/>
        <v>0</v>
      </c>
      <c r="AB452" s="5">
        <f t="shared" si="291"/>
        <v>0</v>
      </c>
      <c r="AC452" s="6">
        <f t="shared" si="292"/>
        <v>0</v>
      </c>
      <c r="AD452" s="7">
        <f t="shared" si="292"/>
        <v>0</v>
      </c>
      <c r="AE452" s="6">
        <f t="shared" si="284"/>
        <v>0</v>
      </c>
      <c r="AF452" s="5"/>
      <c r="AG452" s="6"/>
      <c r="AH452" s="7"/>
      <c r="AI452" s="6"/>
      <c r="AJ452" s="6"/>
      <c r="AL452" s="13"/>
      <c r="AM452" s="13"/>
      <c r="AW452" s="46"/>
    </row>
    <row r="453" spans="1:49" ht="19.899999999999999" customHeight="1" x14ac:dyDescent="0.25">
      <c r="A453" s="40"/>
      <c r="B453" s="64" t="s">
        <v>33</v>
      </c>
      <c r="C453" s="5">
        <v>236285.247</v>
      </c>
      <c r="D453" s="5"/>
      <c r="E453" s="5">
        <v>0</v>
      </c>
      <c r="F453" s="5">
        <v>0</v>
      </c>
      <c r="G453" s="6">
        <f t="shared" ref="G453" si="295">H453+I453+J453</f>
        <v>0</v>
      </c>
      <c r="H453" s="5"/>
      <c r="I453" s="5"/>
      <c r="J453" s="5"/>
      <c r="K453" s="6"/>
      <c r="L453" s="5"/>
      <c r="M453" s="5"/>
      <c r="N453" s="5"/>
      <c r="O453" s="6">
        <f t="shared" si="281"/>
        <v>18645.749660000001</v>
      </c>
      <c r="P453" s="5">
        <v>0</v>
      </c>
      <c r="Q453" s="5">
        <v>18645.749660000001</v>
      </c>
      <c r="R453" s="5">
        <v>0</v>
      </c>
      <c r="S453" s="6">
        <v>18645.692469999998</v>
      </c>
      <c r="T453" s="5" t="s">
        <v>185</v>
      </c>
      <c r="U453" s="5">
        <v>18645.692469999998</v>
      </c>
      <c r="V453" s="5" t="s">
        <v>185</v>
      </c>
      <c r="W453" s="6">
        <v>18645.692470000002</v>
      </c>
      <c r="X453" s="5" t="s">
        <v>185</v>
      </c>
      <c r="Y453" s="5">
        <v>18645.692469999998</v>
      </c>
      <c r="Z453" s="5" t="s">
        <v>185</v>
      </c>
      <c r="AA453" s="12">
        <f t="shared" si="282"/>
        <v>0</v>
      </c>
      <c r="AB453" s="5">
        <f t="shared" si="291"/>
        <v>0</v>
      </c>
      <c r="AC453" s="6">
        <f t="shared" si="292"/>
        <v>0</v>
      </c>
      <c r="AD453" s="7">
        <f t="shared" si="292"/>
        <v>0</v>
      </c>
      <c r="AE453" s="6">
        <f t="shared" si="284"/>
        <v>0</v>
      </c>
      <c r="AF453" s="5"/>
      <c r="AG453" s="6"/>
      <c r="AH453" s="7"/>
      <c r="AI453" s="6"/>
      <c r="AJ453" s="6"/>
      <c r="AL453" s="13"/>
      <c r="AM453" s="13"/>
      <c r="AW453" s="46"/>
    </row>
    <row r="454" spans="1:49" ht="19.899999999999999" customHeight="1" x14ac:dyDescent="0.25">
      <c r="A454" s="40"/>
      <c r="B454" s="64" t="s">
        <v>34</v>
      </c>
      <c r="C454" s="5">
        <v>15200</v>
      </c>
      <c r="D454" s="5"/>
      <c r="E454" s="5">
        <v>0</v>
      </c>
      <c r="F454" s="5">
        <v>0</v>
      </c>
      <c r="G454" s="6">
        <f>H454+I454+J454</f>
        <v>0</v>
      </c>
      <c r="H454" s="5"/>
      <c r="I454" s="5"/>
      <c r="J454" s="5"/>
      <c r="K454" s="6"/>
      <c r="L454" s="5"/>
      <c r="M454" s="5"/>
      <c r="N454" s="5"/>
      <c r="O454" s="6">
        <f t="shared" si="281"/>
        <v>0</v>
      </c>
      <c r="P454" s="5">
        <v>0</v>
      </c>
      <c r="Q454" s="5">
        <v>0</v>
      </c>
      <c r="R454" s="5">
        <v>0</v>
      </c>
      <c r="S454" s="6">
        <v>0</v>
      </c>
      <c r="T454" s="5"/>
      <c r="U454" s="5"/>
      <c r="V454" s="5"/>
      <c r="W454" s="6">
        <v>0</v>
      </c>
      <c r="X454" s="5"/>
      <c r="Y454" s="5"/>
      <c r="Z454" s="5"/>
      <c r="AA454" s="12">
        <f t="shared" si="282"/>
        <v>0</v>
      </c>
      <c r="AB454" s="5">
        <f t="shared" si="291"/>
        <v>0</v>
      </c>
      <c r="AC454" s="6">
        <f t="shared" si="292"/>
        <v>0</v>
      </c>
      <c r="AD454" s="7">
        <f t="shared" si="292"/>
        <v>0</v>
      </c>
      <c r="AE454" s="6">
        <f t="shared" si="284"/>
        <v>0</v>
      </c>
      <c r="AF454" s="5"/>
      <c r="AG454" s="6"/>
      <c r="AH454" s="7"/>
      <c r="AI454" s="6"/>
      <c r="AJ454" s="6"/>
      <c r="AL454" s="13"/>
      <c r="AM454" s="13"/>
      <c r="AW454" s="46"/>
    </row>
    <row r="455" spans="1:49" ht="19.899999999999999" customHeight="1" x14ac:dyDescent="0.25">
      <c r="A455" s="40"/>
      <c r="B455" s="64" t="s">
        <v>35</v>
      </c>
      <c r="C455" s="5">
        <v>21330.193320000002</v>
      </c>
      <c r="D455" s="5">
        <v>131.36936</v>
      </c>
      <c r="E455" s="5">
        <v>230.98667999999998</v>
      </c>
      <c r="F455" s="5">
        <v>230.98667999999998</v>
      </c>
      <c r="G455" s="6">
        <f t="shared" ref="G455" si="296">H455+I455+J455</f>
        <v>0</v>
      </c>
      <c r="H455" s="5"/>
      <c r="I455" s="5"/>
      <c r="J455" s="5"/>
      <c r="K455" s="6"/>
      <c r="L455" s="5"/>
      <c r="M455" s="5"/>
      <c r="N455" s="5"/>
      <c r="O455" s="6">
        <f t="shared" si="281"/>
        <v>1354.2503399999996</v>
      </c>
      <c r="P455" s="5">
        <v>0</v>
      </c>
      <c r="Q455" s="5">
        <v>1354.2503399999996</v>
      </c>
      <c r="R455" s="5">
        <v>0</v>
      </c>
      <c r="S455" s="6">
        <f>SUM(T455:V455)</f>
        <v>804.2236699999994</v>
      </c>
      <c r="T455" s="5">
        <f>SUM(T451)-SUM(T452:T454)</f>
        <v>0</v>
      </c>
      <c r="U455" s="5">
        <f>SUM(U451)-SUM(U452:U454)</f>
        <v>804.2236699999994</v>
      </c>
      <c r="V455" s="5">
        <f>SUM(V451)-SUM(V452:V454)</f>
        <v>0</v>
      </c>
      <c r="W455" s="6">
        <f>SUM(X455:Z455)</f>
        <v>804.22366999999576</v>
      </c>
      <c r="X455" s="5">
        <f>SUM(X451)-SUM(X452:X454)</f>
        <v>0</v>
      </c>
      <c r="Y455" s="5">
        <f>SUM(Y451)-SUM(Y452:Y454)</f>
        <v>804.22366999999576</v>
      </c>
      <c r="Z455" s="5">
        <f>SUM(Z451)-SUM(Z452:Z454)</f>
        <v>0</v>
      </c>
      <c r="AA455" s="12">
        <f t="shared" si="282"/>
        <v>-3.637978807091713E-12</v>
      </c>
      <c r="AB455" s="5">
        <f t="shared" si="291"/>
        <v>0</v>
      </c>
      <c r="AC455" s="6">
        <f t="shared" si="292"/>
        <v>-3.637978807091713E-12</v>
      </c>
      <c r="AD455" s="7">
        <f t="shared" si="292"/>
        <v>0</v>
      </c>
      <c r="AE455" s="6">
        <f t="shared" si="284"/>
        <v>0</v>
      </c>
      <c r="AF455" s="5"/>
      <c r="AG455" s="6"/>
      <c r="AH455" s="7"/>
      <c r="AI455" s="6"/>
      <c r="AJ455" s="6"/>
      <c r="AL455" s="13"/>
      <c r="AM455" s="13"/>
      <c r="AW455" s="46"/>
    </row>
    <row r="456" spans="1:49" ht="35.25" customHeight="1" x14ac:dyDescent="0.25">
      <c r="A456" s="55"/>
      <c r="B456" s="59" t="s">
        <v>96</v>
      </c>
      <c r="C456" s="60">
        <f>SUM(C457,C462)</f>
        <v>1083496.437949999</v>
      </c>
      <c r="D456" s="60">
        <f t="shared" ref="D456:AI456" si="297">SUM(D457,D462)</f>
        <v>41979.18305</v>
      </c>
      <c r="E456" s="60">
        <f t="shared" si="297"/>
        <v>399423.13029</v>
      </c>
      <c r="F456" s="60">
        <f t="shared" si="297"/>
        <v>382775.27514000016</v>
      </c>
      <c r="G456" s="60">
        <f t="shared" si="297"/>
        <v>4.5770000058837468E-2</v>
      </c>
      <c r="H456" s="60">
        <f t="shared" si="297"/>
        <v>0</v>
      </c>
      <c r="I456" s="60">
        <f t="shared" si="297"/>
        <v>4.5770000058837468E-2</v>
      </c>
      <c r="J456" s="60">
        <f t="shared" si="297"/>
        <v>0</v>
      </c>
      <c r="K456" s="60">
        <f t="shared" si="297"/>
        <v>16647.90092</v>
      </c>
      <c r="L456" s="60">
        <f t="shared" si="297"/>
        <v>0</v>
      </c>
      <c r="M456" s="60">
        <f t="shared" si="297"/>
        <v>16647.90092</v>
      </c>
      <c r="N456" s="60">
        <f t="shared" si="297"/>
        <v>0</v>
      </c>
      <c r="O456" s="60">
        <f t="shared" si="297"/>
        <v>712562.1</v>
      </c>
      <c r="P456" s="60">
        <f t="shared" si="297"/>
        <v>150000</v>
      </c>
      <c r="Q456" s="60">
        <f t="shared" si="297"/>
        <v>562562.1</v>
      </c>
      <c r="R456" s="60">
        <f t="shared" si="297"/>
        <v>0</v>
      </c>
      <c r="S456" s="60">
        <f t="shared" si="297"/>
        <v>677302.86659000011</v>
      </c>
      <c r="T456" s="60">
        <f t="shared" si="297"/>
        <v>150000</v>
      </c>
      <c r="U456" s="60">
        <f t="shared" si="297"/>
        <v>527302.86658999999</v>
      </c>
      <c r="V456" s="60">
        <f t="shared" si="297"/>
        <v>0</v>
      </c>
      <c r="W456" s="60">
        <f t="shared" si="297"/>
        <v>693950.72173999902</v>
      </c>
      <c r="X456" s="60">
        <f t="shared" si="297"/>
        <v>149999.99713500004</v>
      </c>
      <c r="Y456" s="60">
        <f t="shared" si="297"/>
        <v>543950.72460499895</v>
      </c>
      <c r="Z456" s="60">
        <f t="shared" si="297"/>
        <v>0</v>
      </c>
      <c r="AA456" s="60">
        <f t="shared" si="297"/>
        <v>-9.0221874415874481E-10</v>
      </c>
      <c r="AB456" s="60">
        <f t="shared" si="297"/>
        <v>-2.8649999585468322E-3</v>
      </c>
      <c r="AC456" s="60">
        <f t="shared" si="297"/>
        <v>2.864999056328088E-3</v>
      </c>
      <c r="AD456" s="60">
        <f t="shared" si="297"/>
        <v>0</v>
      </c>
      <c r="AE456" s="60">
        <f t="shared" si="297"/>
        <v>0</v>
      </c>
      <c r="AF456" s="60">
        <f t="shared" si="297"/>
        <v>0</v>
      </c>
      <c r="AG456" s="60">
        <f t="shared" si="297"/>
        <v>0</v>
      </c>
      <c r="AH456" s="60">
        <f t="shared" si="297"/>
        <v>0</v>
      </c>
      <c r="AI456" s="60">
        <f t="shared" si="297"/>
        <v>0</v>
      </c>
      <c r="AJ456" s="60"/>
      <c r="AL456" s="13"/>
      <c r="AM456" s="13"/>
      <c r="AW456" s="46"/>
    </row>
    <row r="457" spans="1:49" ht="45.6" customHeight="1" x14ac:dyDescent="0.25">
      <c r="A457" s="66">
        <v>83</v>
      </c>
      <c r="B457" s="86" t="s">
        <v>293</v>
      </c>
      <c r="C457" s="62">
        <v>1063496.4909499991</v>
      </c>
      <c r="D457" s="62">
        <f>SUM(D458:D461)</f>
        <v>41979.18305</v>
      </c>
      <c r="E457" s="62">
        <v>399423.13029</v>
      </c>
      <c r="F457" s="62">
        <v>382775.27514000016</v>
      </c>
      <c r="G457" s="63">
        <f t="shared" ref="G457:G462" si="298">H457+I457+J457</f>
        <v>4.5770000058837468E-2</v>
      </c>
      <c r="H457" s="43"/>
      <c r="I457" s="43">
        <f>SUM(I458:I461)</f>
        <v>4.5770000058837468E-2</v>
      </c>
      <c r="J457" s="43"/>
      <c r="K457" s="63">
        <f t="shared" ref="K457:K462" si="299">L457+M457+N457</f>
        <v>16647.90092</v>
      </c>
      <c r="L457" s="43"/>
      <c r="M457" s="43">
        <f>SUM(M458:M461)</f>
        <v>16647.90092</v>
      </c>
      <c r="N457" s="43"/>
      <c r="O457" s="63">
        <f t="shared" ref="O457:O466" si="300">P457+Q457+R457</f>
        <v>692562.1</v>
      </c>
      <c r="P457" s="43">
        <v>150000</v>
      </c>
      <c r="Q457" s="43">
        <v>542562.1</v>
      </c>
      <c r="R457" s="43">
        <v>0</v>
      </c>
      <c r="S457" s="6">
        <f>SUM(T457,U457,V457)</f>
        <v>657302.91959000006</v>
      </c>
      <c r="T457" s="5">
        <v>150000</v>
      </c>
      <c r="U457" s="5">
        <v>507302.91959</v>
      </c>
      <c r="V457" s="5" t="s">
        <v>185</v>
      </c>
      <c r="W457" s="63">
        <f>SUM(X457,Y457,Z457)</f>
        <v>673950.77473999897</v>
      </c>
      <c r="X457" s="43">
        <v>149999.99713500004</v>
      </c>
      <c r="Y457" s="43">
        <f>523950.817654999-0.04005</f>
        <v>523950.77760499896</v>
      </c>
      <c r="Z457" s="43" t="s">
        <v>185</v>
      </c>
      <c r="AA457" s="12">
        <f>SUM(AB457:AD457)</f>
        <v>-9.0221874415874481E-10</v>
      </c>
      <c r="AB457" s="5">
        <f t="shared" ref="AB457:AD466" si="301">SUM(X457,H457)-SUM(L457)-SUM(T457,-AF457)</f>
        <v>-2.8649999585468322E-3</v>
      </c>
      <c r="AC457" s="6">
        <f>SUM(Y457,I457)-SUM(M457)-SUM(U457,-AG457)</f>
        <v>2.864999056328088E-3</v>
      </c>
      <c r="AD457" s="7">
        <f t="shared" si="301"/>
        <v>0</v>
      </c>
      <c r="AE457" s="43">
        <f t="shared" ref="AE457:AE466" si="302">AF457+AG457+AH457</f>
        <v>0</v>
      </c>
      <c r="AF457" s="43"/>
      <c r="AG457" s="63"/>
      <c r="AH457" s="44"/>
      <c r="AI457" s="63" t="s">
        <v>227</v>
      </c>
      <c r="AJ457" s="63" t="s">
        <v>227</v>
      </c>
      <c r="AL457" s="13"/>
      <c r="AM457" s="13"/>
      <c r="AW457" s="46"/>
    </row>
    <row r="458" spans="1:49" ht="19.899999999999999" customHeight="1" x14ac:dyDescent="0.25">
      <c r="A458" s="66"/>
      <c r="B458" s="64" t="s">
        <v>32</v>
      </c>
      <c r="C458" s="5">
        <v>40435.51</v>
      </c>
      <c r="D458" s="5">
        <f>C458</f>
        <v>40435.51</v>
      </c>
      <c r="E458" s="5">
        <v>40220.767</v>
      </c>
      <c r="F458" s="5">
        <v>40220.767</v>
      </c>
      <c r="G458" s="6">
        <f>H458+I458+J458</f>
        <v>0</v>
      </c>
      <c r="H458" s="5"/>
      <c r="I458" s="5"/>
      <c r="J458" s="5"/>
      <c r="K458" s="6"/>
      <c r="L458" s="5"/>
      <c r="M458" s="5"/>
      <c r="N458" s="5"/>
      <c r="O458" s="6">
        <f t="shared" si="300"/>
        <v>214.74299999999999</v>
      </c>
      <c r="P458" s="5">
        <v>0</v>
      </c>
      <c r="Q458" s="5">
        <v>214.74299999999999</v>
      </c>
      <c r="R458" s="5">
        <v>0</v>
      </c>
      <c r="S458" s="6">
        <v>0</v>
      </c>
      <c r="T458" s="5" t="s">
        <v>185</v>
      </c>
      <c r="U458" s="5" t="s">
        <v>185</v>
      </c>
      <c r="V458" s="5" t="s">
        <v>185</v>
      </c>
      <c r="W458" s="6">
        <v>0</v>
      </c>
      <c r="X458" s="5" t="s">
        <v>185</v>
      </c>
      <c r="Y458" s="5" t="s">
        <v>185</v>
      </c>
      <c r="Z458" s="5" t="s">
        <v>185</v>
      </c>
      <c r="AA458" s="12">
        <f t="shared" ref="AA458:AA466" si="303">SUM(AB458:AD458)</f>
        <v>0</v>
      </c>
      <c r="AB458" s="5">
        <f t="shared" si="301"/>
        <v>0</v>
      </c>
      <c r="AC458" s="6">
        <f t="shared" si="301"/>
        <v>0</v>
      </c>
      <c r="AD458" s="7">
        <f t="shared" si="301"/>
        <v>0</v>
      </c>
      <c r="AE458" s="6">
        <f t="shared" si="302"/>
        <v>0</v>
      </c>
      <c r="AF458" s="5"/>
      <c r="AG458" s="6"/>
      <c r="AH458" s="7"/>
      <c r="AI458" s="6"/>
      <c r="AJ458" s="6"/>
      <c r="AL458" s="13"/>
      <c r="AM458" s="13"/>
      <c r="AW458" s="46"/>
    </row>
    <row r="459" spans="1:49" ht="19.899999999999999" customHeight="1" x14ac:dyDescent="0.25">
      <c r="A459" s="66"/>
      <c r="B459" s="64" t="s">
        <v>33</v>
      </c>
      <c r="C459" s="5">
        <v>845065.9248700001</v>
      </c>
      <c r="D459" s="5"/>
      <c r="E459" s="5">
        <v>308977.67600000004</v>
      </c>
      <c r="F459" s="5">
        <v>308977.68171999999</v>
      </c>
      <c r="G459" s="6">
        <f t="shared" ref="G459" si="304">H459+I459+J459</f>
        <v>5.719999986467883E-3</v>
      </c>
      <c r="H459" s="5"/>
      <c r="I459" s="5">
        <v>5.719999986467883E-3</v>
      </c>
      <c r="J459" s="5"/>
      <c r="K459" s="6"/>
      <c r="L459" s="5"/>
      <c r="M459" s="5"/>
      <c r="N459" s="5"/>
      <c r="O459" s="6">
        <f t="shared" si="300"/>
        <v>554931.67928999988</v>
      </c>
      <c r="P459" s="5">
        <v>146644.19195000001</v>
      </c>
      <c r="Q459" s="5">
        <v>408287.48733999993</v>
      </c>
      <c r="R459" s="5">
        <v>0</v>
      </c>
      <c r="S459" s="6">
        <v>536088.24887000013</v>
      </c>
      <c r="T459" s="5">
        <f>146644.189095+0.00286</f>
        <v>146644.19195500002</v>
      </c>
      <c r="U459" s="5">
        <f>389444.054055+0.00286</f>
        <v>389444.05691500002</v>
      </c>
      <c r="V459" s="5" t="s">
        <v>185</v>
      </c>
      <c r="W459" s="6">
        <v>536088.24315000011</v>
      </c>
      <c r="X459" s="5">
        <v>146644.18909500001</v>
      </c>
      <c r="Y459" s="5">
        <v>389444.05405500002</v>
      </c>
      <c r="Z459" s="5" t="s">
        <v>185</v>
      </c>
      <c r="AA459" s="12">
        <f t="shared" si="303"/>
        <v>-5.8207660913467407E-11</v>
      </c>
      <c r="AB459" s="5">
        <f t="shared" si="301"/>
        <v>-2.8600000077858567E-3</v>
      </c>
      <c r="AC459" s="6">
        <f t="shared" si="301"/>
        <v>2.8599999495781958E-3</v>
      </c>
      <c r="AD459" s="7">
        <f t="shared" si="301"/>
        <v>0</v>
      </c>
      <c r="AE459" s="6">
        <f t="shared" si="302"/>
        <v>0</v>
      </c>
      <c r="AF459" s="5"/>
      <c r="AG459" s="6"/>
      <c r="AH459" s="7"/>
      <c r="AI459" s="6"/>
      <c r="AJ459" s="6"/>
      <c r="AL459" s="13"/>
      <c r="AM459" s="13"/>
      <c r="AW459" s="46"/>
    </row>
    <row r="460" spans="1:49" ht="19.899999999999999" customHeight="1" x14ac:dyDescent="0.25">
      <c r="A460" s="66"/>
      <c r="B460" s="64" t="s">
        <v>34</v>
      </c>
      <c r="C460" s="5">
        <v>53091.738819999999</v>
      </c>
      <c r="D460" s="5"/>
      <c r="E460" s="5">
        <v>0</v>
      </c>
      <c r="F460" s="5">
        <v>0</v>
      </c>
      <c r="G460" s="6">
        <f>H460+I460+J460</f>
        <v>0</v>
      </c>
      <c r="H460" s="5"/>
      <c r="I460" s="5"/>
      <c r="J460" s="5"/>
      <c r="K460" s="6"/>
      <c r="L460" s="5"/>
      <c r="M460" s="5"/>
      <c r="N460" s="5"/>
      <c r="O460" s="6">
        <f t="shared" si="300"/>
        <v>53091.738819999999</v>
      </c>
      <c r="P460" s="5">
        <v>3355.8080500000001</v>
      </c>
      <c r="Q460" s="5">
        <v>49735.930769999999</v>
      </c>
      <c r="R460" s="5">
        <v>0</v>
      </c>
      <c r="S460" s="6">
        <v>53091.738819999999</v>
      </c>
      <c r="T460" s="5">
        <v>3355.8080399999999</v>
      </c>
      <c r="U460" s="5">
        <v>49735.930779999995</v>
      </c>
      <c r="V460" s="5"/>
      <c r="W460" s="6">
        <v>53091.738819999999</v>
      </c>
      <c r="X460" s="5">
        <v>3355.8080399999999</v>
      </c>
      <c r="Y460" s="5">
        <f>W460-X460</f>
        <v>49735.930779999995</v>
      </c>
      <c r="Z460" s="5"/>
      <c r="AA460" s="12">
        <f t="shared" si="303"/>
        <v>0</v>
      </c>
      <c r="AB460" s="5">
        <f t="shared" si="301"/>
        <v>0</v>
      </c>
      <c r="AC460" s="6">
        <f t="shared" si="301"/>
        <v>0</v>
      </c>
      <c r="AD460" s="7">
        <f t="shared" si="301"/>
        <v>0</v>
      </c>
      <c r="AE460" s="6">
        <f t="shared" si="302"/>
        <v>0</v>
      </c>
      <c r="AF460" s="5"/>
      <c r="AG460" s="6"/>
      <c r="AH460" s="7"/>
      <c r="AI460" s="6"/>
      <c r="AJ460" s="6"/>
      <c r="AL460" s="13"/>
      <c r="AM460" s="13"/>
      <c r="AW460" s="46"/>
    </row>
    <row r="461" spans="1:49" ht="19.899999999999999" customHeight="1" x14ac:dyDescent="0.25">
      <c r="A461" s="66"/>
      <c r="B461" s="64" t="s">
        <v>35</v>
      </c>
      <c r="C461" s="5">
        <v>124903.31726000027</v>
      </c>
      <c r="D461" s="5">
        <v>1543.6730500000001</v>
      </c>
      <c r="E461" s="5">
        <v>50224.687290000118</v>
      </c>
      <c r="F461" s="5">
        <v>33576.826419999947</v>
      </c>
      <c r="G461" s="6">
        <f t="shared" ref="G461" si="305">H461+I461+J461</f>
        <v>4.0050000072369585E-2</v>
      </c>
      <c r="H461" s="5"/>
      <c r="I461" s="5">
        <v>4.0050000072369585E-2</v>
      </c>
      <c r="J461" s="5"/>
      <c r="K461" s="6"/>
      <c r="L461" s="5"/>
      <c r="M461" s="5">
        <v>16647.90092</v>
      </c>
      <c r="N461" s="5"/>
      <c r="O461" s="6">
        <f t="shared" si="300"/>
        <v>84323.938890000732</v>
      </c>
      <c r="P461" s="5">
        <v>0</v>
      </c>
      <c r="Q461" s="5">
        <v>84323.938890000732</v>
      </c>
      <c r="R461" s="5">
        <v>0</v>
      </c>
      <c r="S461" s="6">
        <f>SUM(T461:V461)</f>
        <v>68122.931899999967</v>
      </c>
      <c r="T461" s="5">
        <f>SUM(T457)-SUM(T458:T460)</f>
        <v>4.9999798648059368E-6</v>
      </c>
      <c r="U461" s="5">
        <f>SUM(U457)-SUM(U458:U460)</f>
        <v>68122.931894999987</v>
      </c>
      <c r="V461" s="5">
        <f>SUM(V457)-SUM(V458:V460)</f>
        <v>0</v>
      </c>
      <c r="W461" s="6">
        <f>SUM(X461:Z461)</f>
        <v>84770.792769998952</v>
      </c>
      <c r="X461" s="5">
        <f>SUM(X457)-SUM(X458:X460)</f>
        <v>0</v>
      </c>
      <c r="Y461" s="5">
        <f>SUM(Y457)-SUM(Y458:Y460)</f>
        <v>84770.792769998952</v>
      </c>
      <c r="Z461" s="5">
        <f>SUM(Z457)-SUM(Z458:Z460)</f>
        <v>0</v>
      </c>
      <c r="AA461" s="12">
        <f>SUM(AB461:AD461)</f>
        <v>-9.4587448984384537E-10</v>
      </c>
      <c r="AB461" s="5">
        <f t="shared" si="301"/>
        <v>-4.9999798648059368E-6</v>
      </c>
      <c r="AC461" s="6">
        <f>SUM(Y461,I461)-SUM(M461)-SUM(U461,-AG461)</f>
        <v>4.999033990316093E-6</v>
      </c>
      <c r="AD461" s="7">
        <f t="shared" si="301"/>
        <v>0</v>
      </c>
      <c r="AE461" s="6">
        <f t="shared" si="302"/>
        <v>0</v>
      </c>
      <c r="AF461" s="5"/>
      <c r="AG461" s="6"/>
      <c r="AH461" s="7"/>
      <c r="AI461" s="6"/>
      <c r="AJ461" s="6"/>
      <c r="AL461" s="13"/>
      <c r="AM461" s="13"/>
      <c r="AW461" s="46"/>
    </row>
    <row r="462" spans="1:49" ht="61.5" customHeight="1" x14ac:dyDescent="0.25">
      <c r="A462" s="40">
        <v>84</v>
      </c>
      <c r="B462" s="86" t="s">
        <v>97</v>
      </c>
      <c r="C462" s="62">
        <v>19999.946999999996</v>
      </c>
      <c r="D462" s="62">
        <f>SUM(D463:D466)</f>
        <v>0</v>
      </c>
      <c r="E462" s="62">
        <v>0</v>
      </c>
      <c r="F462" s="62">
        <v>0</v>
      </c>
      <c r="G462" s="63">
        <f t="shared" si="298"/>
        <v>0</v>
      </c>
      <c r="H462" s="43"/>
      <c r="I462" s="43"/>
      <c r="J462" s="43"/>
      <c r="K462" s="63">
        <f t="shared" si="299"/>
        <v>0</v>
      </c>
      <c r="L462" s="43"/>
      <c r="M462" s="43"/>
      <c r="N462" s="43"/>
      <c r="O462" s="63">
        <f t="shared" si="300"/>
        <v>20000</v>
      </c>
      <c r="P462" s="43">
        <v>0</v>
      </c>
      <c r="Q462" s="43">
        <v>20000</v>
      </c>
      <c r="R462" s="43">
        <v>0</v>
      </c>
      <c r="S462" s="6">
        <f>SUM(T462,U462,V462)</f>
        <v>19999.947</v>
      </c>
      <c r="T462" s="5" t="s">
        <v>185</v>
      </c>
      <c r="U462" s="5">
        <v>19999.947</v>
      </c>
      <c r="V462" s="5" t="s">
        <v>185</v>
      </c>
      <c r="W462" s="63">
        <f>SUM(X462,Y462,Z462)</f>
        <v>19999.946999999996</v>
      </c>
      <c r="X462" s="43" t="s">
        <v>185</v>
      </c>
      <c r="Y462" s="43">
        <v>19999.946999999996</v>
      </c>
      <c r="Z462" s="43" t="s">
        <v>185</v>
      </c>
      <c r="AA462" s="12">
        <f t="shared" si="303"/>
        <v>0</v>
      </c>
      <c r="AB462" s="5">
        <f t="shared" si="301"/>
        <v>0</v>
      </c>
      <c r="AC462" s="6">
        <f t="shared" si="301"/>
        <v>0</v>
      </c>
      <c r="AD462" s="7">
        <f t="shared" si="301"/>
        <v>0</v>
      </c>
      <c r="AE462" s="63">
        <f t="shared" si="302"/>
        <v>0</v>
      </c>
      <c r="AF462" s="43"/>
      <c r="AG462" s="63"/>
      <c r="AH462" s="44"/>
      <c r="AI462" s="63" t="s">
        <v>227</v>
      </c>
      <c r="AJ462" s="63" t="s">
        <v>227</v>
      </c>
      <c r="AL462" s="13"/>
      <c r="AM462" s="13"/>
      <c r="AW462" s="46"/>
    </row>
    <row r="463" spans="1:49" ht="19.899999999999999" customHeight="1" x14ac:dyDescent="0.25">
      <c r="A463" s="40"/>
      <c r="B463" s="64" t="s">
        <v>32</v>
      </c>
      <c r="C463" s="5">
        <v>0</v>
      </c>
      <c r="D463" s="5">
        <f>C463</f>
        <v>0</v>
      </c>
      <c r="E463" s="5">
        <v>0</v>
      </c>
      <c r="F463" s="5">
        <v>0</v>
      </c>
      <c r="G463" s="6">
        <f>H463+I463+J463</f>
        <v>0</v>
      </c>
      <c r="H463" s="5"/>
      <c r="I463" s="5"/>
      <c r="J463" s="5"/>
      <c r="K463" s="6"/>
      <c r="L463" s="5"/>
      <c r="M463" s="5"/>
      <c r="N463" s="5"/>
      <c r="O463" s="6">
        <f t="shared" si="300"/>
        <v>0</v>
      </c>
      <c r="P463" s="5">
        <v>0</v>
      </c>
      <c r="Q463" s="5">
        <v>0</v>
      </c>
      <c r="R463" s="5">
        <v>0</v>
      </c>
      <c r="S463" s="6">
        <v>0</v>
      </c>
      <c r="T463" s="5" t="s">
        <v>185</v>
      </c>
      <c r="U463" s="5" t="s">
        <v>185</v>
      </c>
      <c r="V463" s="5" t="s">
        <v>185</v>
      </c>
      <c r="W463" s="6">
        <v>0</v>
      </c>
      <c r="X463" s="5" t="s">
        <v>185</v>
      </c>
      <c r="Y463" s="5" t="s">
        <v>185</v>
      </c>
      <c r="Z463" s="5" t="s">
        <v>185</v>
      </c>
      <c r="AA463" s="12">
        <f t="shared" si="303"/>
        <v>0</v>
      </c>
      <c r="AB463" s="5">
        <f t="shared" si="301"/>
        <v>0</v>
      </c>
      <c r="AC463" s="6">
        <f t="shared" si="301"/>
        <v>0</v>
      </c>
      <c r="AD463" s="7">
        <f t="shared" si="301"/>
        <v>0</v>
      </c>
      <c r="AE463" s="6">
        <f t="shared" si="302"/>
        <v>0</v>
      </c>
      <c r="AF463" s="5"/>
      <c r="AG463" s="6"/>
      <c r="AH463" s="7"/>
      <c r="AI463" s="6"/>
      <c r="AJ463" s="6"/>
      <c r="AL463" s="13"/>
      <c r="AM463" s="13"/>
      <c r="AW463" s="46"/>
    </row>
    <row r="464" spans="1:49" ht="19.899999999999999" customHeight="1" x14ac:dyDescent="0.25">
      <c r="A464" s="40"/>
      <c r="B464" s="64" t="s">
        <v>33</v>
      </c>
      <c r="C464" s="5">
        <v>19039.920999999998</v>
      </c>
      <c r="D464" s="5"/>
      <c r="E464" s="5">
        <v>0</v>
      </c>
      <c r="F464" s="5">
        <v>0</v>
      </c>
      <c r="G464" s="6">
        <f t="shared" ref="G464" si="306">H464+I464+J464</f>
        <v>0</v>
      </c>
      <c r="H464" s="5"/>
      <c r="I464" s="5"/>
      <c r="J464" s="5"/>
      <c r="K464" s="6"/>
      <c r="L464" s="5"/>
      <c r="M464" s="5"/>
      <c r="N464" s="5"/>
      <c r="O464" s="6">
        <f t="shared" si="300"/>
        <v>19039.920999999998</v>
      </c>
      <c r="P464" s="5">
        <v>0</v>
      </c>
      <c r="Q464" s="5">
        <v>19039.920999999998</v>
      </c>
      <c r="R464" s="5">
        <v>0</v>
      </c>
      <c r="S464" s="6">
        <v>19039.920999999998</v>
      </c>
      <c r="T464" s="5" t="s">
        <v>185</v>
      </c>
      <c r="U464" s="5">
        <v>19039.920999999998</v>
      </c>
      <c r="V464" s="5" t="s">
        <v>185</v>
      </c>
      <c r="W464" s="6">
        <v>19039.920999999998</v>
      </c>
      <c r="X464" s="5" t="s">
        <v>185</v>
      </c>
      <c r="Y464" s="5">
        <v>19039.920999999998</v>
      </c>
      <c r="Z464" s="5" t="s">
        <v>185</v>
      </c>
      <c r="AA464" s="12">
        <f t="shared" si="303"/>
        <v>0</v>
      </c>
      <c r="AB464" s="5">
        <f t="shared" si="301"/>
        <v>0</v>
      </c>
      <c r="AC464" s="6">
        <f t="shared" si="301"/>
        <v>0</v>
      </c>
      <c r="AD464" s="7">
        <f t="shared" si="301"/>
        <v>0</v>
      </c>
      <c r="AE464" s="6">
        <f t="shared" si="302"/>
        <v>0</v>
      </c>
      <c r="AF464" s="5"/>
      <c r="AG464" s="6"/>
      <c r="AH464" s="7"/>
      <c r="AI464" s="6"/>
      <c r="AJ464" s="6"/>
      <c r="AL464" s="13"/>
      <c r="AM464" s="13"/>
      <c r="AW464" s="46"/>
    </row>
    <row r="465" spans="1:49" ht="19.899999999999999" customHeight="1" x14ac:dyDescent="0.25">
      <c r="A465" s="40"/>
      <c r="B465" s="64" t="s">
        <v>34</v>
      </c>
      <c r="C465" s="5">
        <v>0</v>
      </c>
      <c r="D465" s="5"/>
      <c r="E465" s="5">
        <v>0</v>
      </c>
      <c r="F465" s="5">
        <v>0</v>
      </c>
      <c r="G465" s="6">
        <f>H465+I465+J465</f>
        <v>0</v>
      </c>
      <c r="H465" s="5"/>
      <c r="I465" s="5"/>
      <c r="J465" s="5"/>
      <c r="K465" s="6"/>
      <c r="L465" s="5"/>
      <c r="M465" s="5"/>
      <c r="N465" s="5"/>
      <c r="O465" s="6">
        <f t="shared" si="300"/>
        <v>0</v>
      </c>
      <c r="P465" s="5">
        <v>0</v>
      </c>
      <c r="Q465" s="5">
        <v>0</v>
      </c>
      <c r="R465" s="5">
        <v>0</v>
      </c>
      <c r="S465" s="6">
        <v>0</v>
      </c>
      <c r="T465" s="5"/>
      <c r="U465" s="5"/>
      <c r="V465" s="5"/>
      <c r="W465" s="6">
        <v>0</v>
      </c>
      <c r="X465" s="5"/>
      <c r="Y465" s="5"/>
      <c r="Z465" s="5"/>
      <c r="AA465" s="12">
        <f t="shared" si="303"/>
        <v>0</v>
      </c>
      <c r="AB465" s="5">
        <f t="shared" si="301"/>
        <v>0</v>
      </c>
      <c r="AC465" s="6">
        <f t="shared" si="301"/>
        <v>0</v>
      </c>
      <c r="AD465" s="7">
        <f t="shared" si="301"/>
        <v>0</v>
      </c>
      <c r="AE465" s="6">
        <f t="shared" si="302"/>
        <v>0</v>
      </c>
      <c r="AF465" s="5"/>
      <c r="AG465" s="6"/>
      <c r="AH465" s="7"/>
      <c r="AI465" s="6"/>
      <c r="AJ465" s="6"/>
      <c r="AL465" s="13"/>
      <c r="AM465" s="13"/>
      <c r="AW465" s="46">
        <f t="shared" ref="AW465:AW516" si="307">P465-T465</f>
        <v>0</v>
      </c>
    </row>
    <row r="466" spans="1:49" ht="19.899999999999999" customHeight="1" x14ac:dyDescent="0.25">
      <c r="A466" s="40"/>
      <c r="B466" s="64" t="s">
        <v>35</v>
      </c>
      <c r="C466" s="5">
        <v>960.02600000000007</v>
      </c>
      <c r="D466" s="5"/>
      <c r="E466" s="5">
        <v>0</v>
      </c>
      <c r="F466" s="5">
        <v>0</v>
      </c>
      <c r="G466" s="6">
        <f t="shared" ref="G466" si="308">H466+I466+J466</f>
        <v>0</v>
      </c>
      <c r="H466" s="5"/>
      <c r="I466" s="5"/>
      <c r="J466" s="5"/>
      <c r="K466" s="6"/>
      <c r="L466" s="5"/>
      <c r="M466" s="5"/>
      <c r="N466" s="5"/>
      <c r="O466" s="6">
        <f t="shared" si="300"/>
        <v>960.07900000000359</v>
      </c>
      <c r="P466" s="5">
        <v>0</v>
      </c>
      <c r="Q466" s="5">
        <v>960.07900000000359</v>
      </c>
      <c r="R466" s="5">
        <v>0</v>
      </c>
      <c r="S466" s="6">
        <f>SUM(T466:V466)</f>
        <v>960.02600000000166</v>
      </c>
      <c r="T466" s="5">
        <f>SUM(T462)-SUM(T463:T465)</f>
        <v>0</v>
      </c>
      <c r="U466" s="5">
        <f>SUM(U462)-SUM(U463:U465)</f>
        <v>960.02600000000166</v>
      </c>
      <c r="V466" s="5">
        <f>SUM(V462)-SUM(V463:V465)</f>
        <v>0</v>
      </c>
      <c r="W466" s="6">
        <f>SUM(X466:Z466)</f>
        <v>960.02599999999802</v>
      </c>
      <c r="X466" s="5">
        <f>SUM(X462)-SUM(X463:X465)</f>
        <v>0</v>
      </c>
      <c r="Y466" s="5">
        <f>SUM(Y462)-SUM(Y463:Y465)</f>
        <v>960.02599999999802</v>
      </c>
      <c r="Z466" s="5">
        <f>SUM(Z462)-SUM(Z463:Z465)</f>
        <v>0</v>
      </c>
      <c r="AA466" s="12">
        <f t="shared" si="303"/>
        <v>-3.637978807091713E-12</v>
      </c>
      <c r="AB466" s="5">
        <f t="shared" si="301"/>
        <v>0</v>
      </c>
      <c r="AC466" s="6">
        <f t="shared" si="301"/>
        <v>-3.637978807091713E-12</v>
      </c>
      <c r="AD466" s="7">
        <f t="shared" si="301"/>
        <v>0</v>
      </c>
      <c r="AE466" s="6">
        <f t="shared" si="302"/>
        <v>0</v>
      </c>
      <c r="AF466" s="5"/>
      <c r="AG466" s="6"/>
      <c r="AH466" s="7"/>
      <c r="AI466" s="6"/>
      <c r="AJ466" s="6"/>
      <c r="AL466" s="13"/>
      <c r="AM466" s="13"/>
      <c r="AW466" s="46">
        <f t="shared" si="307"/>
        <v>0</v>
      </c>
    </row>
    <row r="467" spans="1:49" ht="45" customHeight="1" x14ac:dyDescent="0.25">
      <c r="A467" s="48"/>
      <c r="B467" s="56" t="s">
        <v>98</v>
      </c>
      <c r="C467" s="12">
        <f t="shared" ref="C467:AH467" si="309">C468+C482+C910+C949</f>
        <v>19586924.137391001</v>
      </c>
      <c r="D467" s="12">
        <f t="shared" si="309"/>
        <v>186615.36064</v>
      </c>
      <c r="E467" s="12">
        <f t="shared" si="309"/>
        <v>5533608.9564800002</v>
      </c>
      <c r="F467" s="12">
        <f t="shared" si="309"/>
        <v>5522321.8612819994</v>
      </c>
      <c r="G467" s="12">
        <f t="shared" si="309"/>
        <v>492.95441</v>
      </c>
      <c r="H467" s="12">
        <f t="shared" si="309"/>
        <v>0</v>
      </c>
      <c r="I467" s="12">
        <f t="shared" si="309"/>
        <v>0</v>
      </c>
      <c r="J467" s="12">
        <f t="shared" si="309"/>
        <v>1071.0104300000005</v>
      </c>
      <c r="K467" s="12">
        <f t="shared" si="309"/>
        <v>11939.977610000002</v>
      </c>
      <c r="L467" s="12">
        <f t="shared" si="309"/>
        <v>0</v>
      </c>
      <c r="M467" s="12">
        <f t="shared" si="309"/>
        <v>18467.85125</v>
      </c>
      <c r="N467" s="12">
        <f t="shared" si="309"/>
        <v>1064.29503</v>
      </c>
      <c r="O467" s="12">
        <f t="shared" si="309"/>
        <v>9113088.363409929</v>
      </c>
      <c r="P467" s="12">
        <f t="shared" si="309"/>
        <v>3141688.8</v>
      </c>
      <c r="Q467" s="12">
        <f t="shared" si="309"/>
        <v>5046697.9950000001</v>
      </c>
      <c r="R467" s="12">
        <f t="shared" si="309"/>
        <v>924701.40298335534</v>
      </c>
      <c r="S467" s="12">
        <f t="shared" si="309"/>
        <v>8872349.7835619412</v>
      </c>
      <c r="T467" s="12">
        <f t="shared" si="309"/>
        <v>3137789.8292199997</v>
      </c>
      <c r="U467" s="12">
        <f t="shared" si="309"/>
        <v>4838577.4709754996</v>
      </c>
      <c r="V467" s="12">
        <f t="shared" si="309"/>
        <v>895982.44760644005</v>
      </c>
      <c r="W467" s="12">
        <f t="shared" si="309"/>
        <v>8656272.6559728812</v>
      </c>
      <c r="X467" s="12">
        <f t="shared" si="309"/>
        <v>2955215.2683199998</v>
      </c>
      <c r="Y467" s="12">
        <f t="shared" si="309"/>
        <v>4804497.6484438498</v>
      </c>
      <c r="Z467" s="12">
        <f t="shared" si="309"/>
        <v>896559.74036903004</v>
      </c>
      <c r="AA467" s="12">
        <f t="shared" si="309"/>
        <v>302.72919094001765</v>
      </c>
      <c r="AB467" s="12">
        <f t="shared" si="309"/>
        <v>2.8699999966192991E-3</v>
      </c>
      <c r="AC467" s="12">
        <f t="shared" si="309"/>
        <v>1.7383500332925905E-3</v>
      </c>
      <c r="AD467" s="12">
        <f t="shared" si="309"/>
        <v>302.72458258998773</v>
      </c>
      <c r="AE467" s="12">
        <f t="shared" si="309"/>
        <v>224079.26052000001</v>
      </c>
      <c r="AF467" s="12">
        <f t="shared" si="309"/>
        <v>182574.56377000001</v>
      </c>
      <c r="AG467" s="12">
        <f t="shared" si="309"/>
        <v>41225.891819999997</v>
      </c>
      <c r="AH467" s="12">
        <f t="shared" si="309"/>
        <v>278.80493000000001</v>
      </c>
      <c r="AI467" s="12"/>
      <c r="AJ467" s="12"/>
      <c r="AL467" s="29">
        <f t="shared" ref="AL467:AL500" si="310">G467+W467-K467-S467</f>
        <v>-227524.1507890597</v>
      </c>
      <c r="AM467" s="29">
        <f t="shared" ref="AM467:AM500" si="311">AA467-AE467</f>
        <v>-223776.53132906</v>
      </c>
      <c r="AW467" s="46">
        <f t="shared" si="307"/>
        <v>3898.9707800000906</v>
      </c>
    </row>
    <row r="468" spans="1:49" ht="33.75" customHeight="1" x14ac:dyDescent="0.25">
      <c r="A468" s="48"/>
      <c r="B468" s="57" t="s">
        <v>218</v>
      </c>
      <c r="C468" s="12">
        <f>C469+C477</f>
        <v>0</v>
      </c>
      <c r="D468" s="12">
        <f t="shared" ref="D468:AH468" si="312">D469+D477</f>
        <v>0</v>
      </c>
      <c r="E468" s="12">
        <f t="shared" si="312"/>
        <v>0</v>
      </c>
      <c r="F468" s="12">
        <f t="shared" si="312"/>
        <v>0</v>
      </c>
      <c r="G468" s="12">
        <f t="shared" si="312"/>
        <v>0</v>
      </c>
      <c r="H468" s="12">
        <f t="shared" si="312"/>
        <v>0</v>
      </c>
      <c r="I468" s="12">
        <f t="shared" si="312"/>
        <v>0</v>
      </c>
      <c r="J468" s="12">
        <f t="shared" si="312"/>
        <v>0</v>
      </c>
      <c r="K468" s="12">
        <f t="shared" si="312"/>
        <v>0</v>
      </c>
      <c r="L468" s="12">
        <f t="shared" si="312"/>
        <v>0</v>
      </c>
      <c r="M468" s="12">
        <f t="shared" si="312"/>
        <v>0</v>
      </c>
      <c r="N468" s="12">
        <f t="shared" si="312"/>
        <v>0</v>
      </c>
      <c r="O468" s="12">
        <f t="shared" si="312"/>
        <v>26115.328759894459</v>
      </c>
      <c r="P468" s="12">
        <f t="shared" si="312"/>
        <v>0</v>
      </c>
      <c r="Q468" s="12">
        <f t="shared" si="312"/>
        <v>25888.799999999999</v>
      </c>
      <c r="R468" s="12">
        <f t="shared" si="312"/>
        <v>226.52875989445909</v>
      </c>
      <c r="S468" s="12">
        <f t="shared" si="312"/>
        <v>26056.93302</v>
      </c>
      <c r="T468" s="12">
        <f t="shared" si="312"/>
        <v>0</v>
      </c>
      <c r="U468" s="12">
        <f t="shared" si="312"/>
        <v>25830.623019999999</v>
      </c>
      <c r="V468" s="12">
        <f t="shared" si="312"/>
        <v>226.31</v>
      </c>
      <c r="W468" s="12">
        <f t="shared" si="312"/>
        <v>26056.93302</v>
      </c>
      <c r="X468" s="12">
        <f t="shared" si="312"/>
        <v>0</v>
      </c>
      <c r="Y468" s="12">
        <f t="shared" si="312"/>
        <v>25830.623019999999</v>
      </c>
      <c r="Z468" s="12">
        <f t="shared" si="312"/>
        <v>226.31</v>
      </c>
      <c r="AA468" s="12">
        <f t="shared" si="312"/>
        <v>0</v>
      </c>
      <c r="AB468" s="12">
        <f t="shared" si="312"/>
        <v>0</v>
      </c>
      <c r="AC468" s="12">
        <f t="shared" si="312"/>
        <v>0</v>
      </c>
      <c r="AD468" s="12">
        <f t="shared" si="312"/>
        <v>0</v>
      </c>
      <c r="AE468" s="12">
        <f t="shared" si="312"/>
        <v>0</v>
      </c>
      <c r="AF468" s="12">
        <f t="shared" si="312"/>
        <v>0</v>
      </c>
      <c r="AG468" s="12">
        <f t="shared" si="312"/>
        <v>0</v>
      </c>
      <c r="AH468" s="12">
        <f t="shared" si="312"/>
        <v>0</v>
      </c>
      <c r="AI468" s="12"/>
      <c r="AJ468" s="12"/>
      <c r="AL468" s="29">
        <f t="shared" si="310"/>
        <v>0</v>
      </c>
      <c r="AM468" s="29">
        <f t="shared" si="311"/>
        <v>0</v>
      </c>
      <c r="AW468" s="46">
        <f t="shared" si="307"/>
        <v>0</v>
      </c>
    </row>
    <row r="469" spans="1:49" ht="82.5" customHeight="1" x14ac:dyDescent="0.25">
      <c r="A469" s="48"/>
      <c r="B469" s="58" t="s">
        <v>219</v>
      </c>
      <c r="C469" s="12">
        <f>C470</f>
        <v>0</v>
      </c>
      <c r="D469" s="12">
        <f t="shared" ref="D469:S470" si="313">D470</f>
        <v>0</v>
      </c>
      <c r="E469" s="12">
        <f t="shared" si="313"/>
        <v>0</v>
      </c>
      <c r="F469" s="12">
        <f t="shared" si="313"/>
        <v>0</v>
      </c>
      <c r="G469" s="12">
        <f t="shared" si="313"/>
        <v>0</v>
      </c>
      <c r="H469" s="12">
        <f t="shared" si="313"/>
        <v>0</v>
      </c>
      <c r="I469" s="12">
        <f t="shared" si="313"/>
        <v>0</v>
      </c>
      <c r="J469" s="12">
        <f t="shared" si="313"/>
        <v>0</v>
      </c>
      <c r="K469" s="12">
        <f t="shared" si="313"/>
        <v>0</v>
      </c>
      <c r="L469" s="12">
        <f t="shared" si="313"/>
        <v>0</v>
      </c>
      <c r="M469" s="12">
        <f t="shared" si="313"/>
        <v>0</v>
      </c>
      <c r="N469" s="12">
        <f t="shared" si="313"/>
        <v>0</v>
      </c>
      <c r="O469" s="12">
        <f t="shared" si="313"/>
        <v>25602.400000000001</v>
      </c>
      <c r="P469" s="12">
        <f t="shared" si="313"/>
        <v>0</v>
      </c>
      <c r="Q469" s="12">
        <f t="shared" si="313"/>
        <v>25500</v>
      </c>
      <c r="R469" s="12">
        <f t="shared" si="313"/>
        <v>102.4</v>
      </c>
      <c r="S469" s="12">
        <f t="shared" si="313"/>
        <v>25544.00302</v>
      </c>
      <c r="T469" s="12">
        <f t="shared" ref="T469:AH470" si="314">T470</f>
        <v>0</v>
      </c>
      <c r="U469" s="12">
        <f t="shared" si="314"/>
        <v>25441.82302</v>
      </c>
      <c r="V469" s="12">
        <f t="shared" si="314"/>
        <v>102.18</v>
      </c>
      <c r="W469" s="12">
        <f t="shared" si="314"/>
        <v>25544.00302</v>
      </c>
      <c r="X469" s="12">
        <f t="shared" si="314"/>
        <v>0</v>
      </c>
      <c r="Y469" s="12">
        <f t="shared" si="314"/>
        <v>25441.82302</v>
      </c>
      <c r="Z469" s="12">
        <f t="shared" si="314"/>
        <v>102.18</v>
      </c>
      <c r="AA469" s="12">
        <f t="shared" si="314"/>
        <v>0</v>
      </c>
      <c r="AB469" s="12">
        <f t="shared" si="314"/>
        <v>0</v>
      </c>
      <c r="AC469" s="12">
        <f t="shared" si="314"/>
        <v>0</v>
      </c>
      <c r="AD469" s="12">
        <f t="shared" si="314"/>
        <v>0</v>
      </c>
      <c r="AE469" s="12">
        <f t="shared" si="314"/>
        <v>0</v>
      </c>
      <c r="AF469" s="12">
        <f t="shared" si="314"/>
        <v>0</v>
      </c>
      <c r="AG469" s="12">
        <f t="shared" si="314"/>
        <v>0</v>
      </c>
      <c r="AH469" s="12">
        <f t="shared" si="314"/>
        <v>0</v>
      </c>
      <c r="AI469" s="12"/>
      <c r="AJ469" s="12"/>
      <c r="AL469" s="29">
        <f t="shared" si="310"/>
        <v>0</v>
      </c>
      <c r="AM469" s="29">
        <f t="shared" si="311"/>
        <v>0</v>
      </c>
      <c r="AW469" s="46">
        <f t="shared" si="307"/>
        <v>0</v>
      </c>
    </row>
    <row r="470" spans="1:49" ht="45.6" customHeight="1" x14ac:dyDescent="0.25">
      <c r="A470" s="48"/>
      <c r="B470" s="59" t="s">
        <v>220</v>
      </c>
      <c r="C470" s="60">
        <f>C471</f>
        <v>0</v>
      </c>
      <c r="D470" s="60">
        <f t="shared" si="313"/>
        <v>0</v>
      </c>
      <c r="E470" s="60">
        <f t="shared" si="313"/>
        <v>0</v>
      </c>
      <c r="F470" s="60">
        <f t="shared" si="313"/>
        <v>0</v>
      </c>
      <c r="G470" s="60">
        <f t="shared" si="313"/>
        <v>0</v>
      </c>
      <c r="H470" s="60">
        <f t="shared" si="313"/>
        <v>0</v>
      </c>
      <c r="I470" s="60">
        <f t="shared" si="313"/>
        <v>0</v>
      </c>
      <c r="J470" s="60">
        <f t="shared" si="313"/>
        <v>0</v>
      </c>
      <c r="K470" s="60">
        <f t="shared" si="313"/>
        <v>0</v>
      </c>
      <c r="L470" s="60">
        <f t="shared" si="313"/>
        <v>0</v>
      </c>
      <c r="M470" s="60">
        <f t="shared" si="313"/>
        <v>0</v>
      </c>
      <c r="N470" s="60">
        <f t="shared" si="313"/>
        <v>0</v>
      </c>
      <c r="O470" s="60">
        <f t="shared" si="313"/>
        <v>25602.400000000001</v>
      </c>
      <c r="P470" s="60">
        <f t="shared" si="313"/>
        <v>0</v>
      </c>
      <c r="Q470" s="60">
        <f t="shared" si="313"/>
        <v>25500</v>
      </c>
      <c r="R470" s="60">
        <f t="shared" si="313"/>
        <v>102.4</v>
      </c>
      <c r="S470" s="60">
        <f t="shared" si="313"/>
        <v>25544.00302</v>
      </c>
      <c r="T470" s="60">
        <f t="shared" si="314"/>
        <v>0</v>
      </c>
      <c r="U470" s="60">
        <f t="shared" si="314"/>
        <v>25441.82302</v>
      </c>
      <c r="V470" s="60">
        <f t="shared" si="314"/>
        <v>102.18</v>
      </c>
      <c r="W470" s="60">
        <f t="shared" si="314"/>
        <v>25544.00302</v>
      </c>
      <c r="X470" s="60">
        <f t="shared" si="314"/>
        <v>0</v>
      </c>
      <c r="Y470" s="60">
        <f t="shared" si="314"/>
        <v>25441.82302</v>
      </c>
      <c r="Z470" s="60">
        <f t="shared" si="314"/>
        <v>102.18</v>
      </c>
      <c r="AA470" s="60">
        <f t="shared" si="314"/>
        <v>0</v>
      </c>
      <c r="AB470" s="60">
        <f t="shared" si="314"/>
        <v>0</v>
      </c>
      <c r="AC470" s="60">
        <f t="shared" si="314"/>
        <v>0</v>
      </c>
      <c r="AD470" s="60">
        <f t="shared" si="314"/>
        <v>0</v>
      </c>
      <c r="AE470" s="60">
        <f t="shared" si="314"/>
        <v>0</v>
      </c>
      <c r="AF470" s="60">
        <f t="shared" si="314"/>
        <v>0</v>
      </c>
      <c r="AG470" s="60">
        <f t="shared" si="314"/>
        <v>0</v>
      </c>
      <c r="AH470" s="60">
        <f t="shared" si="314"/>
        <v>0</v>
      </c>
      <c r="AI470" s="60"/>
      <c r="AJ470" s="60"/>
      <c r="AL470" s="29">
        <f t="shared" si="310"/>
        <v>0</v>
      </c>
      <c r="AM470" s="29">
        <f t="shared" si="311"/>
        <v>0</v>
      </c>
      <c r="AW470" s="46">
        <f t="shared" si="307"/>
        <v>0</v>
      </c>
    </row>
    <row r="471" spans="1:49" ht="72" customHeight="1" x14ac:dyDescent="0.25">
      <c r="A471" s="48"/>
      <c r="B471" s="87" t="s">
        <v>221</v>
      </c>
      <c r="C471" s="60">
        <f>C472</f>
        <v>0</v>
      </c>
      <c r="D471" s="60">
        <f t="shared" ref="D471:AH472" si="315">D472</f>
        <v>0</v>
      </c>
      <c r="E471" s="60">
        <f t="shared" si="315"/>
        <v>0</v>
      </c>
      <c r="F471" s="60">
        <f t="shared" si="315"/>
        <v>0</v>
      </c>
      <c r="G471" s="60">
        <f t="shared" si="315"/>
        <v>0</v>
      </c>
      <c r="H471" s="60">
        <f t="shared" si="315"/>
        <v>0</v>
      </c>
      <c r="I471" s="60">
        <f t="shared" si="315"/>
        <v>0</v>
      </c>
      <c r="J471" s="60">
        <f t="shared" si="315"/>
        <v>0</v>
      </c>
      <c r="K471" s="60">
        <f t="shared" si="315"/>
        <v>0</v>
      </c>
      <c r="L471" s="60">
        <f t="shared" si="315"/>
        <v>0</v>
      </c>
      <c r="M471" s="60">
        <f t="shared" si="315"/>
        <v>0</v>
      </c>
      <c r="N471" s="60">
        <f t="shared" si="315"/>
        <v>0</v>
      </c>
      <c r="O471" s="60">
        <f t="shared" si="315"/>
        <v>25602.400000000001</v>
      </c>
      <c r="P471" s="60">
        <f t="shared" si="315"/>
        <v>0</v>
      </c>
      <c r="Q471" s="60">
        <f t="shared" si="315"/>
        <v>25500</v>
      </c>
      <c r="R471" s="60">
        <f t="shared" si="315"/>
        <v>102.4</v>
      </c>
      <c r="S471" s="60">
        <f t="shared" si="315"/>
        <v>25544.00302</v>
      </c>
      <c r="T471" s="60">
        <f t="shared" si="315"/>
        <v>0</v>
      </c>
      <c r="U471" s="60">
        <f t="shared" si="315"/>
        <v>25441.82302</v>
      </c>
      <c r="V471" s="60">
        <f t="shared" si="315"/>
        <v>102.18</v>
      </c>
      <c r="W471" s="60">
        <f t="shared" si="315"/>
        <v>25544.00302</v>
      </c>
      <c r="X471" s="60">
        <f t="shared" si="315"/>
        <v>0</v>
      </c>
      <c r="Y471" s="60">
        <f t="shared" si="315"/>
        <v>25441.82302</v>
      </c>
      <c r="Z471" s="60">
        <f t="shared" si="315"/>
        <v>102.18</v>
      </c>
      <c r="AA471" s="60">
        <f t="shared" si="315"/>
        <v>0</v>
      </c>
      <c r="AB471" s="60">
        <f t="shared" si="315"/>
        <v>0</v>
      </c>
      <c r="AC471" s="60">
        <f t="shared" si="315"/>
        <v>0</v>
      </c>
      <c r="AD471" s="60">
        <f t="shared" si="315"/>
        <v>0</v>
      </c>
      <c r="AE471" s="60">
        <f t="shared" si="315"/>
        <v>0</v>
      </c>
      <c r="AF471" s="60">
        <f t="shared" si="315"/>
        <v>0</v>
      </c>
      <c r="AG471" s="60">
        <f t="shared" si="315"/>
        <v>0</v>
      </c>
      <c r="AH471" s="60">
        <f t="shared" si="315"/>
        <v>0</v>
      </c>
      <c r="AI471" s="60"/>
      <c r="AJ471" s="60"/>
      <c r="AL471" s="29">
        <f t="shared" si="310"/>
        <v>0</v>
      </c>
      <c r="AM471" s="29">
        <f t="shared" si="311"/>
        <v>0</v>
      </c>
      <c r="AW471" s="46">
        <f t="shared" si="307"/>
        <v>0</v>
      </c>
    </row>
    <row r="472" spans="1:49" ht="90.75" customHeight="1" x14ac:dyDescent="0.25">
      <c r="A472" s="66">
        <v>85</v>
      </c>
      <c r="B472" s="88" t="s">
        <v>222</v>
      </c>
      <c r="C472" s="62"/>
      <c r="D472" s="62">
        <f>SUM(D473:D476)</f>
        <v>0</v>
      </c>
      <c r="E472" s="62"/>
      <c r="F472" s="62"/>
      <c r="G472" s="63">
        <f t="shared" ref="G472" si="316">H472+I472+J472</f>
        <v>0</v>
      </c>
      <c r="H472" s="43"/>
      <c r="I472" s="43"/>
      <c r="J472" s="43"/>
      <c r="K472" s="63">
        <f>L472+M472+N472</f>
        <v>0</v>
      </c>
      <c r="L472" s="43"/>
      <c r="M472" s="43"/>
      <c r="N472" s="43"/>
      <c r="O472" s="63">
        <f>Q472+R472</f>
        <v>25602.400000000001</v>
      </c>
      <c r="P472" s="43"/>
      <c r="Q472" s="43">
        <v>25500</v>
      </c>
      <c r="R472" s="43">
        <f>R473</f>
        <v>102.4</v>
      </c>
      <c r="S472" s="6">
        <f>S473</f>
        <v>25544.00302</v>
      </c>
      <c r="T472" s="5"/>
      <c r="U472" s="5">
        <f>U473</f>
        <v>25441.82302</v>
      </c>
      <c r="V472" s="5">
        <f t="shared" si="315"/>
        <v>102.18</v>
      </c>
      <c r="W472" s="5">
        <f t="shared" si="315"/>
        <v>25544.00302</v>
      </c>
      <c r="X472" s="5">
        <f t="shared" si="315"/>
        <v>0</v>
      </c>
      <c r="Y472" s="5">
        <f t="shared" si="315"/>
        <v>25441.82302</v>
      </c>
      <c r="Z472" s="5">
        <f t="shared" si="315"/>
        <v>102.18</v>
      </c>
      <c r="AA472" s="12">
        <f t="shared" ref="AA472:AA476" si="317">SUM(AB472:AD472)</f>
        <v>0</v>
      </c>
      <c r="AB472" s="5">
        <f t="shared" ref="AB472:AB476" si="318">SUM(X472,H472)-SUM(L472)-SUM(T472,-AF472)</f>
        <v>0</v>
      </c>
      <c r="AC472" s="6">
        <f t="shared" ref="AC472:AC476" si="319">SUM(Y472,I472)-SUM(M472)-SUM(U472,-AG472)</f>
        <v>0</v>
      </c>
      <c r="AD472" s="7">
        <f t="shared" ref="AD472:AD476" si="320">SUM(Z472,J472)-SUM(N472)-SUM(V472,-AH472)</f>
        <v>0</v>
      </c>
      <c r="AE472" s="63">
        <f t="shared" ref="AE472:AE476" si="321">AF472+AG472+AH472</f>
        <v>0</v>
      </c>
      <c r="AF472" s="43"/>
      <c r="AG472" s="63"/>
      <c r="AH472" s="44"/>
      <c r="AI472" s="63"/>
      <c r="AJ472" s="63"/>
      <c r="AL472" s="29">
        <f t="shared" si="310"/>
        <v>0</v>
      </c>
      <c r="AM472" s="29">
        <f t="shared" si="311"/>
        <v>0</v>
      </c>
      <c r="AW472" s="46">
        <f t="shared" si="307"/>
        <v>0</v>
      </c>
    </row>
    <row r="473" spans="1:49" ht="19.899999999999999" customHeight="1" x14ac:dyDescent="0.25">
      <c r="A473" s="66"/>
      <c r="B473" s="78" t="s">
        <v>32</v>
      </c>
      <c r="C473" s="5"/>
      <c r="D473" s="5">
        <f>C473</f>
        <v>0</v>
      </c>
      <c r="E473" s="5"/>
      <c r="F473" s="5"/>
      <c r="G473" s="6">
        <f>H473+I473+J473</f>
        <v>0</v>
      </c>
      <c r="H473" s="5"/>
      <c r="I473" s="5"/>
      <c r="J473" s="5"/>
      <c r="K473" s="6"/>
      <c r="L473" s="5"/>
      <c r="M473" s="5"/>
      <c r="N473" s="5"/>
      <c r="O473" s="6">
        <f>Q473+R473</f>
        <v>25602.400000000001</v>
      </c>
      <c r="P473" s="5">
        <v>0</v>
      </c>
      <c r="Q473" s="5">
        <v>25500</v>
      </c>
      <c r="R473" s="5">
        <v>102.4</v>
      </c>
      <c r="S473" s="6">
        <f>U473+V473</f>
        <v>25544.00302</v>
      </c>
      <c r="T473" s="5"/>
      <c r="U473" s="5">
        <v>25441.82302</v>
      </c>
      <c r="V473" s="5">
        <v>102.18</v>
      </c>
      <c r="W473" s="6">
        <f>Y473+Z473</f>
        <v>25544.00302</v>
      </c>
      <c r="X473" s="5"/>
      <c r="Y473" s="5">
        <f>U473</f>
        <v>25441.82302</v>
      </c>
      <c r="Z473" s="5">
        <v>102.18</v>
      </c>
      <c r="AA473" s="12">
        <f t="shared" si="317"/>
        <v>0</v>
      </c>
      <c r="AB473" s="5">
        <f t="shared" si="318"/>
        <v>0</v>
      </c>
      <c r="AC473" s="6">
        <f t="shared" si="319"/>
        <v>0</v>
      </c>
      <c r="AD473" s="7">
        <f t="shared" si="320"/>
        <v>0</v>
      </c>
      <c r="AE473" s="6">
        <f t="shared" si="321"/>
        <v>0</v>
      </c>
      <c r="AF473" s="5"/>
      <c r="AG473" s="6"/>
      <c r="AH473" s="7"/>
      <c r="AI473" s="6"/>
      <c r="AJ473" s="6"/>
      <c r="AL473" s="29">
        <f t="shared" si="310"/>
        <v>0</v>
      </c>
      <c r="AM473" s="29">
        <f t="shared" si="311"/>
        <v>0</v>
      </c>
      <c r="AW473" s="46">
        <f t="shared" si="307"/>
        <v>0</v>
      </c>
    </row>
    <row r="474" spans="1:49" ht="19.899999999999999" customHeight="1" x14ac:dyDescent="0.25">
      <c r="A474" s="66"/>
      <c r="B474" s="78" t="s">
        <v>33</v>
      </c>
      <c r="C474" s="5"/>
      <c r="D474" s="5"/>
      <c r="E474" s="5"/>
      <c r="F474" s="5"/>
      <c r="G474" s="6">
        <f t="shared" ref="G474" si="322">H474+I474+J474</f>
        <v>0</v>
      </c>
      <c r="H474" s="5"/>
      <c r="I474" s="5"/>
      <c r="J474" s="5"/>
      <c r="K474" s="6"/>
      <c r="L474" s="5"/>
      <c r="M474" s="5"/>
      <c r="N474" s="5"/>
      <c r="O474" s="6"/>
      <c r="P474" s="5">
        <v>0</v>
      </c>
      <c r="Q474" s="5"/>
      <c r="R474" s="5"/>
      <c r="S474" s="6"/>
      <c r="T474" s="5"/>
      <c r="U474" s="5"/>
      <c r="V474" s="5"/>
      <c r="W474" s="6"/>
      <c r="X474" s="5"/>
      <c r="Y474" s="5"/>
      <c r="Z474" s="5"/>
      <c r="AA474" s="12">
        <f t="shared" si="317"/>
        <v>0</v>
      </c>
      <c r="AB474" s="5">
        <f t="shared" si="318"/>
        <v>0</v>
      </c>
      <c r="AC474" s="6">
        <f t="shared" si="319"/>
        <v>0</v>
      </c>
      <c r="AD474" s="7">
        <f t="shared" si="320"/>
        <v>0</v>
      </c>
      <c r="AE474" s="6">
        <f t="shared" si="321"/>
        <v>0</v>
      </c>
      <c r="AF474" s="5"/>
      <c r="AG474" s="6"/>
      <c r="AH474" s="7"/>
      <c r="AI474" s="6"/>
      <c r="AJ474" s="6"/>
      <c r="AL474" s="29">
        <f t="shared" si="310"/>
        <v>0</v>
      </c>
      <c r="AM474" s="29">
        <f t="shared" si="311"/>
        <v>0</v>
      </c>
      <c r="AW474" s="46">
        <f t="shared" si="307"/>
        <v>0</v>
      </c>
    </row>
    <row r="475" spans="1:49" ht="19.899999999999999" customHeight="1" x14ac:dyDescent="0.25">
      <c r="A475" s="66"/>
      <c r="B475" s="78" t="s">
        <v>34</v>
      </c>
      <c r="C475" s="5"/>
      <c r="D475" s="5"/>
      <c r="E475" s="5"/>
      <c r="F475" s="5"/>
      <c r="G475" s="6">
        <f>H475+I475+J475</f>
        <v>0</v>
      </c>
      <c r="H475" s="5"/>
      <c r="I475" s="5"/>
      <c r="J475" s="5"/>
      <c r="K475" s="6"/>
      <c r="L475" s="5"/>
      <c r="M475" s="5"/>
      <c r="N475" s="5"/>
      <c r="O475" s="6"/>
      <c r="P475" s="5">
        <v>0</v>
      </c>
      <c r="Q475" s="5"/>
      <c r="R475" s="5"/>
      <c r="S475" s="6"/>
      <c r="T475" s="5"/>
      <c r="U475" s="5"/>
      <c r="V475" s="5"/>
      <c r="W475" s="6">
        <v>0</v>
      </c>
      <c r="X475" s="5"/>
      <c r="Y475" s="5"/>
      <c r="Z475" s="5"/>
      <c r="AA475" s="12">
        <f t="shared" si="317"/>
        <v>0</v>
      </c>
      <c r="AB475" s="5">
        <f t="shared" si="318"/>
        <v>0</v>
      </c>
      <c r="AC475" s="6">
        <f t="shared" si="319"/>
        <v>0</v>
      </c>
      <c r="AD475" s="7">
        <f t="shared" si="320"/>
        <v>0</v>
      </c>
      <c r="AE475" s="6">
        <f t="shared" si="321"/>
        <v>0</v>
      </c>
      <c r="AF475" s="5"/>
      <c r="AG475" s="6"/>
      <c r="AH475" s="7"/>
      <c r="AI475" s="6"/>
      <c r="AJ475" s="6"/>
      <c r="AL475" s="29">
        <f t="shared" si="310"/>
        <v>0</v>
      </c>
      <c r="AM475" s="29">
        <f t="shared" si="311"/>
        <v>0</v>
      </c>
      <c r="AW475" s="46">
        <f t="shared" si="307"/>
        <v>0</v>
      </c>
    </row>
    <row r="476" spans="1:49" ht="19.899999999999999" customHeight="1" x14ac:dyDescent="0.25">
      <c r="A476" s="66"/>
      <c r="B476" s="78" t="s">
        <v>35</v>
      </c>
      <c r="C476" s="5"/>
      <c r="D476" s="5"/>
      <c r="E476" s="5"/>
      <c r="F476" s="5"/>
      <c r="G476" s="6">
        <f t="shared" ref="G476" si="323">H476+I476+J476</f>
        <v>0</v>
      </c>
      <c r="H476" s="5"/>
      <c r="I476" s="5"/>
      <c r="J476" s="5"/>
      <c r="K476" s="6"/>
      <c r="L476" s="5"/>
      <c r="M476" s="5"/>
      <c r="N476" s="5"/>
      <c r="O476" s="6"/>
      <c r="P476" s="5">
        <v>0</v>
      </c>
      <c r="Q476" s="5"/>
      <c r="R476" s="5"/>
      <c r="S476" s="6"/>
      <c r="T476" s="5"/>
      <c r="U476" s="5"/>
      <c r="V476" s="5"/>
      <c r="W476" s="6">
        <f>SUM(X476:Z476)</f>
        <v>0</v>
      </c>
      <c r="X476" s="5">
        <f>SUM(X472)-SUM(X473:X475)</f>
        <v>0</v>
      </c>
      <c r="Y476" s="5"/>
      <c r="Z476" s="5"/>
      <c r="AA476" s="12">
        <f t="shared" si="317"/>
        <v>0</v>
      </c>
      <c r="AB476" s="5">
        <f t="shared" si="318"/>
        <v>0</v>
      </c>
      <c r="AC476" s="6">
        <f t="shared" si="319"/>
        <v>0</v>
      </c>
      <c r="AD476" s="7">
        <f t="shared" si="320"/>
        <v>0</v>
      </c>
      <c r="AE476" s="6">
        <f t="shared" si="321"/>
        <v>0</v>
      </c>
      <c r="AF476" s="5"/>
      <c r="AG476" s="6"/>
      <c r="AH476" s="7"/>
      <c r="AI476" s="6"/>
      <c r="AJ476" s="6"/>
      <c r="AL476" s="29">
        <f t="shared" si="310"/>
        <v>0</v>
      </c>
      <c r="AM476" s="29">
        <f t="shared" si="311"/>
        <v>0</v>
      </c>
      <c r="AW476" s="46">
        <f t="shared" si="307"/>
        <v>0</v>
      </c>
    </row>
    <row r="477" spans="1:49" ht="82.5" customHeight="1" x14ac:dyDescent="0.25">
      <c r="A477" s="48"/>
      <c r="B477" s="58" t="s">
        <v>28</v>
      </c>
      <c r="C477" s="12">
        <f>C478</f>
        <v>0</v>
      </c>
      <c r="D477" s="12">
        <f t="shared" ref="D477:S480" si="324">D478</f>
        <v>0</v>
      </c>
      <c r="E477" s="12">
        <f t="shared" si="324"/>
        <v>0</v>
      </c>
      <c r="F477" s="12">
        <f t="shared" si="324"/>
        <v>0</v>
      </c>
      <c r="G477" s="12">
        <f t="shared" si="324"/>
        <v>0</v>
      </c>
      <c r="H477" s="12">
        <f t="shared" si="324"/>
        <v>0</v>
      </c>
      <c r="I477" s="12">
        <f t="shared" si="324"/>
        <v>0</v>
      </c>
      <c r="J477" s="12">
        <f t="shared" si="324"/>
        <v>0</v>
      </c>
      <c r="K477" s="12">
        <f t="shared" si="324"/>
        <v>0</v>
      </c>
      <c r="L477" s="12">
        <f t="shared" si="324"/>
        <v>0</v>
      </c>
      <c r="M477" s="12">
        <f t="shared" si="324"/>
        <v>0</v>
      </c>
      <c r="N477" s="12">
        <f t="shared" si="324"/>
        <v>0</v>
      </c>
      <c r="O477" s="12">
        <f t="shared" si="324"/>
        <v>512.92875989445906</v>
      </c>
      <c r="P477" s="12">
        <f t="shared" si="324"/>
        <v>0</v>
      </c>
      <c r="Q477" s="12">
        <f t="shared" si="324"/>
        <v>388.8</v>
      </c>
      <c r="R477" s="12">
        <f t="shared" si="324"/>
        <v>124.12875989445909</v>
      </c>
      <c r="S477" s="12">
        <f t="shared" si="324"/>
        <v>512.93000000000006</v>
      </c>
      <c r="T477" s="12">
        <f t="shared" ref="T477:AH480" si="325">T478</f>
        <v>0</v>
      </c>
      <c r="U477" s="12">
        <f t="shared" si="325"/>
        <v>388.8</v>
      </c>
      <c r="V477" s="12">
        <f t="shared" si="325"/>
        <v>124.13</v>
      </c>
      <c r="W477" s="12">
        <f t="shared" si="325"/>
        <v>512.93000000000006</v>
      </c>
      <c r="X477" s="12">
        <f t="shared" si="325"/>
        <v>0</v>
      </c>
      <c r="Y477" s="12">
        <f t="shared" si="325"/>
        <v>388.8</v>
      </c>
      <c r="Z477" s="12">
        <f t="shared" si="325"/>
        <v>124.13</v>
      </c>
      <c r="AA477" s="12">
        <f t="shared" si="325"/>
        <v>0</v>
      </c>
      <c r="AB477" s="12">
        <f t="shared" si="325"/>
        <v>0</v>
      </c>
      <c r="AC477" s="12">
        <f t="shared" si="325"/>
        <v>0</v>
      </c>
      <c r="AD477" s="12">
        <f t="shared" si="325"/>
        <v>0</v>
      </c>
      <c r="AE477" s="12">
        <f t="shared" si="325"/>
        <v>0</v>
      </c>
      <c r="AF477" s="12">
        <f t="shared" si="325"/>
        <v>0</v>
      </c>
      <c r="AG477" s="12">
        <f t="shared" si="325"/>
        <v>0</v>
      </c>
      <c r="AH477" s="12">
        <f t="shared" si="325"/>
        <v>0</v>
      </c>
      <c r="AI477" s="12"/>
      <c r="AJ477" s="12"/>
      <c r="AL477" s="29">
        <f t="shared" si="310"/>
        <v>0</v>
      </c>
      <c r="AM477" s="29">
        <f t="shared" si="311"/>
        <v>0</v>
      </c>
      <c r="AW477" s="46">
        <f t="shared" si="307"/>
        <v>0</v>
      </c>
    </row>
    <row r="478" spans="1:49" ht="76.5" customHeight="1" x14ac:dyDescent="0.25">
      <c r="A478" s="48"/>
      <c r="B478" s="59" t="s">
        <v>247</v>
      </c>
      <c r="C478" s="60">
        <f>C479</f>
        <v>0</v>
      </c>
      <c r="D478" s="60">
        <f t="shared" si="324"/>
        <v>0</v>
      </c>
      <c r="E478" s="60">
        <f t="shared" si="324"/>
        <v>0</v>
      </c>
      <c r="F478" s="60">
        <f t="shared" si="324"/>
        <v>0</v>
      </c>
      <c r="G478" s="60">
        <f t="shared" si="324"/>
        <v>0</v>
      </c>
      <c r="H478" s="60">
        <f t="shared" si="324"/>
        <v>0</v>
      </c>
      <c r="I478" s="60">
        <f t="shared" si="324"/>
        <v>0</v>
      </c>
      <c r="J478" s="60">
        <f t="shared" si="324"/>
        <v>0</v>
      </c>
      <c r="K478" s="60">
        <f t="shared" si="324"/>
        <v>0</v>
      </c>
      <c r="L478" s="60">
        <f t="shared" si="324"/>
        <v>0</v>
      </c>
      <c r="M478" s="60">
        <f t="shared" si="324"/>
        <v>0</v>
      </c>
      <c r="N478" s="60">
        <f t="shared" si="324"/>
        <v>0</v>
      </c>
      <c r="O478" s="60">
        <f t="shared" si="324"/>
        <v>512.92875989445906</v>
      </c>
      <c r="P478" s="60">
        <f t="shared" si="324"/>
        <v>0</v>
      </c>
      <c r="Q478" s="60">
        <f t="shared" si="324"/>
        <v>388.8</v>
      </c>
      <c r="R478" s="60">
        <f t="shared" si="324"/>
        <v>124.12875989445909</v>
      </c>
      <c r="S478" s="60">
        <f t="shared" si="324"/>
        <v>512.93000000000006</v>
      </c>
      <c r="T478" s="60">
        <f t="shared" si="325"/>
        <v>0</v>
      </c>
      <c r="U478" s="60">
        <f t="shared" si="325"/>
        <v>388.8</v>
      </c>
      <c r="V478" s="60">
        <f t="shared" si="325"/>
        <v>124.13</v>
      </c>
      <c r="W478" s="60">
        <f t="shared" si="325"/>
        <v>512.93000000000006</v>
      </c>
      <c r="X478" s="60">
        <f t="shared" si="325"/>
        <v>0</v>
      </c>
      <c r="Y478" s="60">
        <f t="shared" si="325"/>
        <v>388.8</v>
      </c>
      <c r="Z478" s="60">
        <f t="shared" si="325"/>
        <v>124.13</v>
      </c>
      <c r="AA478" s="60">
        <f t="shared" si="325"/>
        <v>0</v>
      </c>
      <c r="AB478" s="60">
        <f t="shared" si="325"/>
        <v>0</v>
      </c>
      <c r="AC478" s="60">
        <f t="shared" si="325"/>
        <v>0</v>
      </c>
      <c r="AD478" s="60">
        <f t="shared" si="325"/>
        <v>0</v>
      </c>
      <c r="AE478" s="60">
        <f t="shared" si="325"/>
        <v>0</v>
      </c>
      <c r="AF478" s="60">
        <f t="shared" si="325"/>
        <v>0</v>
      </c>
      <c r="AG478" s="60">
        <f t="shared" si="325"/>
        <v>0</v>
      </c>
      <c r="AH478" s="60">
        <f t="shared" si="325"/>
        <v>0</v>
      </c>
      <c r="AI478" s="60"/>
      <c r="AJ478" s="60"/>
      <c r="AL478" s="29">
        <f t="shared" si="310"/>
        <v>0</v>
      </c>
      <c r="AM478" s="29">
        <f t="shared" si="311"/>
        <v>0</v>
      </c>
      <c r="AW478" s="46">
        <f t="shared" si="307"/>
        <v>0</v>
      </c>
    </row>
    <row r="479" spans="1:49" ht="72" customHeight="1" x14ac:dyDescent="0.25">
      <c r="A479" s="48"/>
      <c r="B479" s="89" t="s">
        <v>248</v>
      </c>
      <c r="C479" s="60">
        <f>C480</f>
        <v>0</v>
      </c>
      <c r="D479" s="60">
        <f t="shared" si="324"/>
        <v>0</v>
      </c>
      <c r="E479" s="60">
        <f t="shared" si="324"/>
        <v>0</v>
      </c>
      <c r="F479" s="60">
        <f t="shared" si="324"/>
        <v>0</v>
      </c>
      <c r="G479" s="60">
        <f t="shared" si="324"/>
        <v>0</v>
      </c>
      <c r="H479" s="60">
        <f t="shared" si="324"/>
        <v>0</v>
      </c>
      <c r="I479" s="60">
        <f t="shared" si="324"/>
        <v>0</v>
      </c>
      <c r="J479" s="60">
        <f t="shared" si="324"/>
        <v>0</v>
      </c>
      <c r="K479" s="60">
        <f t="shared" si="324"/>
        <v>0</v>
      </c>
      <c r="L479" s="60">
        <f t="shared" si="324"/>
        <v>0</v>
      </c>
      <c r="M479" s="60">
        <f t="shared" si="324"/>
        <v>0</v>
      </c>
      <c r="N479" s="60">
        <f t="shared" si="324"/>
        <v>0</v>
      </c>
      <c r="O479" s="60">
        <f t="shared" si="324"/>
        <v>512.92875989445906</v>
      </c>
      <c r="P479" s="60">
        <f t="shared" si="324"/>
        <v>0</v>
      </c>
      <c r="Q479" s="60">
        <f t="shared" si="324"/>
        <v>388.8</v>
      </c>
      <c r="R479" s="60">
        <f t="shared" si="324"/>
        <v>124.12875989445909</v>
      </c>
      <c r="S479" s="60">
        <f t="shared" si="324"/>
        <v>512.93000000000006</v>
      </c>
      <c r="T479" s="60">
        <f t="shared" si="325"/>
        <v>0</v>
      </c>
      <c r="U479" s="60">
        <f t="shared" si="325"/>
        <v>388.8</v>
      </c>
      <c r="V479" s="60">
        <f t="shared" si="325"/>
        <v>124.13</v>
      </c>
      <c r="W479" s="60">
        <f t="shared" si="325"/>
        <v>512.93000000000006</v>
      </c>
      <c r="X479" s="60">
        <f t="shared" si="325"/>
        <v>0</v>
      </c>
      <c r="Y479" s="60">
        <f t="shared" si="325"/>
        <v>388.8</v>
      </c>
      <c r="Z479" s="60">
        <f t="shared" si="325"/>
        <v>124.13</v>
      </c>
      <c r="AA479" s="60">
        <f t="shared" si="325"/>
        <v>0</v>
      </c>
      <c r="AB479" s="60">
        <f t="shared" si="325"/>
        <v>0</v>
      </c>
      <c r="AC479" s="60">
        <f t="shared" si="325"/>
        <v>0</v>
      </c>
      <c r="AD479" s="60">
        <f t="shared" si="325"/>
        <v>0</v>
      </c>
      <c r="AE479" s="60">
        <f t="shared" si="325"/>
        <v>0</v>
      </c>
      <c r="AF479" s="60">
        <f t="shared" si="325"/>
        <v>0</v>
      </c>
      <c r="AG479" s="60">
        <f t="shared" si="325"/>
        <v>0</v>
      </c>
      <c r="AH479" s="60">
        <f t="shared" si="325"/>
        <v>0</v>
      </c>
      <c r="AI479" s="60"/>
      <c r="AJ479" s="60"/>
      <c r="AL479" s="29">
        <f t="shared" si="310"/>
        <v>0</v>
      </c>
      <c r="AM479" s="29">
        <f t="shared" si="311"/>
        <v>0</v>
      </c>
      <c r="AW479" s="46">
        <f t="shared" si="307"/>
        <v>0</v>
      </c>
    </row>
    <row r="480" spans="1:49" ht="146.25" customHeight="1" x14ac:dyDescent="0.25">
      <c r="A480" s="66">
        <v>86</v>
      </c>
      <c r="B480" s="88" t="s">
        <v>249</v>
      </c>
      <c r="C480" s="62"/>
      <c r="D480" s="62"/>
      <c r="E480" s="62"/>
      <c r="F480" s="62"/>
      <c r="G480" s="63">
        <f t="shared" ref="G480" si="326">H480+I480+J480</f>
        <v>0</v>
      </c>
      <c r="H480" s="43"/>
      <c r="I480" s="43"/>
      <c r="J480" s="43"/>
      <c r="K480" s="63">
        <f>L480+M480+N480</f>
        <v>0</v>
      </c>
      <c r="L480" s="43"/>
      <c r="M480" s="43"/>
      <c r="N480" s="43"/>
      <c r="O480" s="63">
        <f>O481</f>
        <v>512.92875989445906</v>
      </c>
      <c r="P480" s="63">
        <f t="shared" si="324"/>
        <v>0</v>
      </c>
      <c r="Q480" s="63">
        <f t="shared" si="324"/>
        <v>388.8</v>
      </c>
      <c r="R480" s="63">
        <f t="shared" si="324"/>
        <v>124.12875989445909</v>
      </c>
      <c r="S480" s="6">
        <f>T480+U480+V480</f>
        <v>512.93000000000006</v>
      </c>
      <c r="T480" s="5"/>
      <c r="U480" s="5">
        <v>388.8</v>
      </c>
      <c r="V480" s="11">
        <v>124.13</v>
      </c>
      <c r="W480" s="5">
        <f>X480+Y480+Z480</f>
        <v>512.93000000000006</v>
      </c>
      <c r="X480" s="5">
        <f t="shared" si="325"/>
        <v>0</v>
      </c>
      <c r="Y480" s="5">
        <v>388.8</v>
      </c>
      <c r="Z480" s="11">
        <v>124.13</v>
      </c>
      <c r="AA480" s="12">
        <f t="shared" ref="AA480:AA481" si="327">SUM(AB480:AD480)</f>
        <v>0</v>
      </c>
      <c r="AB480" s="5">
        <f t="shared" ref="AB480:AB481" si="328">SUM(X480,H480)-SUM(L480)-SUM(T480,-AF480)</f>
        <v>0</v>
      </c>
      <c r="AC480" s="6">
        <f t="shared" ref="AC480:AC481" si="329">SUM(Y480,I480)-SUM(M480)-SUM(U480,-AG480)</f>
        <v>0</v>
      </c>
      <c r="AD480" s="7">
        <f t="shared" ref="AD480:AD481" si="330">SUM(Z480,J480)-SUM(N480)-SUM(V480,-AH480)</f>
        <v>0</v>
      </c>
      <c r="AE480" s="63">
        <f t="shared" ref="AE480:AE481" si="331">AF480+AG480+AH480</f>
        <v>0</v>
      </c>
      <c r="AF480" s="43"/>
      <c r="AG480" s="63"/>
      <c r="AH480" s="44"/>
      <c r="AI480" s="63"/>
      <c r="AJ480" s="63"/>
      <c r="AL480" s="29">
        <f t="shared" si="310"/>
        <v>0</v>
      </c>
      <c r="AM480" s="29">
        <f t="shared" si="311"/>
        <v>0</v>
      </c>
      <c r="AW480" s="46">
        <f t="shared" si="307"/>
        <v>0</v>
      </c>
    </row>
    <row r="481" spans="1:49" ht="19.899999999999999" customHeight="1" x14ac:dyDescent="0.25">
      <c r="A481" s="66"/>
      <c r="B481" s="78" t="s">
        <v>32</v>
      </c>
      <c r="C481" s="5"/>
      <c r="D481" s="5">
        <f>C481</f>
        <v>0</v>
      </c>
      <c r="E481" s="5"/>
      <c r="F481" s="5"/>
      <c r="G481" s="6">
        <f>H481+I481+J481</f>
        <v>0</v>
      </c>
      <c r="H481" s="5"/>
      <c r="I481" s="5"/>
      <c r="J481" s="5"/>
      <c r="K481" s="6"/>
      <c r="L481" s="5"/>
      <c r="M481" s="5"/>
      <c r="N481" s="5"/>
      <c r="O481" s="6">
        <f>Q481+R481</f>
        <v>512.92875989445906</v>
      </c>
      <c r="P481" s="5"/>
      <c r="Q481" s="5">
        <v>388.8</v>
      </c>
      <c r="R481" s="5">
        <f>Q481*24.2/75.8</f>
        <v>124.12875989445909</v>
      </c>
      <c r="S481" s="6">
        <f>U481+V481</f>
        <v>0</v>
      </c>
      <c r="T481" s="5"/>
      <c r="U481" s="5"/>
      <c r="V481" s="5"/>
      <c r="W481" s="6">
        <f>Y481+Z481</f>
        <v>0</v>
      </c>
      <c r="X481" s="5"/>
      <c r="Y481" s="5"/>
      <c r="Z481" s="5"/>
      <c r="AA481" s="12">
        <f t="shared" si="327"/>
        <v>0</v>
      </c>
      <c r="AB481" s="5">
        <f t="shared" si="328"/>
        <v>0</v>
      </c>
      <c r="AC481" s="6">
        <f t="shared" si="329"/>
        <v>0</v>
      </c>
      <c r="AD481" s="7">
        <f t="shared" si="330"/>
        <v>0</v>
      </c>
      <c r="AE481" s="6">
        <f t="shared" si="331"/>
        <v>0</v>
      </c>
      <c r="AF481" s="5"/>
      <c r="AG481" s="6"/>
      <c r="AH481" s="7"/>
      <c r="AI481" s="6"/>
      <c r="AJ481" s="6"/>
      <c r="AL481" s="29">
        <f t="shared" si="310"/>
        <v>0</v>
      </c>
      <c r="AM481" s="29">
        <f t="shared" si="311"/>
        <v>0</v>
      </c>
      <c r="AW481" s="46">
        <f t="shared" si="307"/>
        <v>0</v>
      </c>
    </row>
    <row r="482" spans="1:49" ht="24" customHeight="1" x14ac:dyDescent="0.25">
      <c r="A482" s="48"/>
      <c r="B482" s="57" t="s">
        <v>99</v>
      </c>
      <c r="C482" s="12">
        <f t="shared" ref="C482:S483" si="332">C483</f>
        <v>17532545.044240002</v>
      </c>
      <c r="D482" s="12">
        <f t="shared" si="332"/>
        <v>118030.05716999999</v>
      </c>
      <c r="E482" s="12">
        <f t="shared" si="332"/>
        <v>5256559.2470800001</v>
      </c>
      <c r="F482" s="12">
        <f t="shared" si="332"/>
        <v>5245521.9535719994</v>
      </c>
      <c r="G482" s="12">
        <f t="shared" si="332"/>
        <v>60.224409999999999</v>
      </c>
      <c r="H482" s="12">
        <f t="shared" si="332"/>
        <v>0</v>
      </c>
      <c r="I482" s="12">
        <f t="shared" si="332"/>
        <v>0</v>
      </c>
      <c r="J482" s="12">
        <f t="shared" si="332"/>
        <v>205.55043000000043</v>
      </c>
      <c r="K482" s="12">
        <f t="shared" si="332"/>
        <v>11257.440920000001</v>
      </c>
      <c r="L482" s="12">
        <f t="shared" si="332"/>
        <v>0</v>
      </c>
      <c r="M482" s="12">
        <f t="shared" si="332"/>
        <v>17786.679629999999</v>
      </c>
      <c r="N482" s="12">
        <f t="shared" si="332"/>
        <v>1062.9299599999999</v>
      </c>
      <c r="O482" s="12">
        <f t="shared" si="332"/>
        <v>8095274.7095144484</v>
      </c>
      <c r="P482" s="12">
        <f t="shared" si="332"/>
        <v>3141688.8</v>
      </c>
      <c r="Q482" s="12">
        <f t="shared" si="332"/>
        <v>4101125.895</v>
      </c>
      <c r="R482" s="12">
        <f t="shared" si="332"/>
        <v>852459.8490878751</v>
      </c>
      <c r="S482" s="12">
        <f t="shared" si="332"/>
        <v>7953592.6187380599</v>
      </c>
      <c r="T482" s="12">
        <f t="shared" ref="P482:AH483" si="333">T483</f>
        <v>3137789.8292199997</v>
      </c>
      <c r="U482" s="12">
        <f t="shared" si="333"/>
        <v>3982919.4467005003</v>
      </c>
      <c r="V482" s="12">
        <f t="shared" si="333"/>
        <v>832883.30705755996</v>
      </c>
      <c r="W482" s="12">
        <f t="shared" si="333"/>
        <v>7738973.4772213204</v>
      </c>
      <c r="X482" s="12">
        <f t="shared" si="333"/>
        <v>2955215.2683199998</v>
      </c>
      <c r="Y482" s="12">
        <f t="shared" si="333"/>
        <v>3950068.4491788</v>
      </c>
      <c r="Z482" s="12">
        <f t="shared" si="333"/>
        <v>833689.76088252</v>
      </c>
      <c r="AA482" s="12">
        <f t="shared" si="333"/>
        <v>-8.067399668538755E-4</v>
      </c>
      <c r="AB482" s="12">
        <f t="shared" si="333"/>
        <v>2.8699999966192991E-3</v>
      </c>
      <c r="AC482" s="12">
        <f t="shared" si="333"/>
        <v>1.7483000483480282E-3</v>
      </c>
      <c r="AD482" s="12">
        <f t="shared" si="333"/>
        <v>-5.4250400118212028E-3</v>
      </c>
      <c r="AE482" s="12">
        <f t="shared" si="333"/>
        <v>222068.73776000002</v>
      </c>
      <c r="AF482" s="12">
        <f t="shared" si="333"/>
        <v>182574.56377000001</v>
      </c>
      <c r="AG482" s="12">
        <f t="shared" si="333"/>
        <v>39315.895199999999</v>
      </c>
      <c r="AH482" s="12">
        <f t="shared" si="333"/>
        <v>178.27878999999999</v>
      </c>
      <c r="AI482" s="12"/>
      <c r="AJ482" s="12"/>
      <c r="AL482" s="29">
        <f t="shared" si="310"/>
        <v>-225816.35802673921</v>
      </c>
      <c r="AM482" s="29">
        <f t="shared" si="311"/>
        <v>-222068.73856673998</v>
      </c>
      <c r="AW482" s="46">
        <f t="shared" si="307"/>
        <v>3898.9707800000906</v>
      </c>
    </row>
    <row r="483" spans="1:49" ht="45.75" customHeight="1" x14ac:dyDescent="0.25">
      <c r="A483" s="48"/>
      <c r="B483" s="58" t="s">
        <v>100</v>
      </c>
      <c r="C483" s="12">
        <f t="shared" si="332"/>
        <v>17532545.044240002</v>
      </c>
      <c r="D483" s="12">
        <f t="shared" si="332"/>
        <v>118030.05716999999</v>
      </c>
      <c r="E483" s="12">
        <f t="shared" si="332"/>
        <v>5256559.2470800001</v>
      </c>
      <c r="F483" s="12">
        <f t="shared" si="332"/>
        <v>5245521.9535719994</v>
      </c>
      <c r="G483" s="12">
        <f t="shared" si="332"/>
        <v>60.224409999999999</v>
      </c>
      <c r="H483" s="12">
        <f t="shared" si="332"/>
        <v>0</v>
      </c>
      <c r="I483" s="12">
        <f t="shared" si="332"/>
        <v>0</v>
      </c>
      <c r="J483" s="12">
        <f t="shared" si="332"/>
        <v>205.55043000000043</v>
      </c>
      <c r="K483" s="12">
        <f t="shared" si="332"/>
        <v>11257.440920000001</v>
      </c>
      <c r="L483" s="12">
        <f t="shared" si="332"/>
        <v>0</v>
      </c>
      <c r="M483" s="12">
        <f t="shared" si="332"/>
        <v>17786.679629999999</v>
      </c>
      <c r="N483" s="12">
        <f t="shared" si="332"/>
        <v>1062.9299599999999</v>
      </c>
      <c r="O483" s="12">
        <f t="shared" si="332"/>
        <v>8095274.7095144484</v>
      </c>
      <c r="P483" s="12">
        <f t="shared" si="333"/>
        <v>3141688.8</v>
      </c>
      <c r="Q483" s="12">
        <f t="shared" si="333"/>
        <v>4101125.895</v>
      </c>
      <c r="R483" s="12">
        <f t="shared" si="333"/>
        <v>852459.8490878751</v>
      </c>
      <c r="S483" s="12">
        <f t="shared" si="333"/>
        <v>7953592.6187380599</v>
      </c>
      <c r="T483" s="12">
        <f t="shared" si="333"/>
        <v>3137789.8292199997</v>
      </c>
      <c r="U483" s="12">
        <f t="shared" si="333"/>
        <v>3982919.4467005003</v>
      </c>
      <c r="V483" s="12">
        <f t="shared" si="333"/>
        <v>832883.30705755996</v>
      </c>
      <c r="W483" s="12">
        <f t="shared" si="333"/>
        <v>7738973.4772213204</v>
      </c>
      <c r="X483" s="12">
        <f t="shared" si="333"/>
        <v>2955215.2683199998</v>
      </c>
      <c r="Y483" s="12">
        <f t="shared" si="333"/>
        <v>3950068.4491788</v>
      </c>
      <c r="Z483" s="12">
        <f t="shared" si="333"/>
        <v>833689.76088252</v>
      </c>
      <c r="AA483" s="12">
        <f t="shared" si="333"/>
        <v>-8.067399668538755E-4</v>
      </c>
      <c r="AB483" s="12">
        <f t="shared" si="333"/>
        <v>2.8699999966192991E-3</v>
      </c>
      <c r="AC483" s="12">
        <f t="shared" si="333"/>
        <v>1.7483000483480282E-3</v>
      </c>
      <c r="AD483" s="12">
        <f t="shared" si="333"/>
        <v>-5.4250400118212028E-3</v>
      </c>
      <c r="AE483" s="12">
        <f t="shared" si="333"/>
        <v>222068.73776000002</v>
      </c>
      <c r="AF483" s="12">
        <f t="shared" si="333"/>
        <v>182574.56377000001</v>
      </c>
      <c r="AG483" s="12">
        <f t="shared" si="333"/>
        <v>39315.895199999999</v>
      </c>
      <c r="AH483" s="12">
        <f t="shared" si="333"/>
        <v>178.27878999999999</v>
      </c>
      <c r="AI483" s="12"/>
      <c r="AJ483" s="12"/>
      <c r="AL483" s="29">
        <f t="shared" si="310"/>
        <v>-225816.35802673921</v>
      </c>
      <c r="AM483" s="29">
        <f t="shared" si="311"/>
        <v>-222068.73856673998</v>
      </c>
      <c r="AW483" s="46">
        <f t="shared" si="307"/>
        <v>3898.9707800000906</v>
      </c>
    </row>
    <row r="484" spans="1:49" ht="45.6" customHeight="1" x14ac:dyDescent="0.25">
      <c r="A484" s="48"/>
      <c r="B484" s="59" t="s">
        <v>101</v>
      </c>
      <c r="C484" s="60">
        <f t="shared" ref="C484:AH484" si="334">C485+C577+C639+C700+C718</f>
        <v>17532545.044240002</v>
      </c>
      <c r="D484" s="60">
        <f t="shared" si="334"/>
        <v>118030.05716999999</v>
      </c>
      <c r="E484" s="60">
        <f t="shared" si="334"/>
        <v>5256559.2470800001</v>
      </c>
      <c r="F484" s="60">
        <f t="shared" si="334"/>
        <v>5245521.9535719994</v>
      </c>
      <c r="G484" s="60">
        <f t="shared" si="334"/>
        <v>60.224409999999999</v>
      </c>
      <c r="H484" s="60">
        <f t="shared" si="334"/>
        <v>0</v>
      </c>
      <c r="I484" s="60">
        <f t="shared" si="334"/>
        <v>0</v>
      </c>
      <c r="J484" s="60">
        <f t="shared" si="334"/>
        <v>205.55043000000043</v>
      </c>
      <c r="K484" s="60">
        <f t="shared" si="334"/>
        <v>11257.440920000001</v>
      </c>
      <c r="L484" s="60">
        <f t="shared" si="334"/>
        <v>0</v>
      </c>
      <c r="M484" s="60">
        <f t="shared" si="334"/>
        <v>17786.679629999999</v>
      </c>
      <c r="N484" s="60">
        <f t="shared" si="334"/>
        <v>1062.9299599999999</v>
      </c>
      <c r="O484" s="60">
        <f t="shared" si="334"/>
        <v>8095274.7095144484</v>
      </c>
      <c r="P484" s="60">
        <f t="shared" si="334"/>
        <v>3141688.8</v>
      </c>
      <c r="Q484" s="60">
        <f t="shared" si="334"/>
        <v>4101125.895</v>
      </c>
      <c r="R484" s="60">
        <f t="shared" si="334"/>
        <v>852459.8490878751</v>
      </c>
      <c r="S484" s="60">
        <f t="shared" si="334"/>
        <v>7953592.6187380599</v>
      </c>
      <c r="T484" s="60">
        <f t="shared" si="334"/>
        <v>3137789.8292199997</v>
      </c>
      <c r="U484" s="60">
        <f t="shared" si="334"/>
        <v>3982919.4467005003</v>
      </c>
      <c r="V484" s="60">
        <f t="shared" si="334"/>
        <v>832883.30705755996</v>
      </c>
      <c r="W484" s="60">
        <f t="shared" si="334"/>
        <v>7738973.4772213204</v>
      </c>
      <c r="X484" s="60">
        <f t="shared" si="334"/>
        <v>2955215.2683199998</v>
      </c>
      <c r="Y484" s="60">
        <f t="shared" si="334"/>
        <v>3950068.4491788</v>
      </c>
      <c r="Z484" s="60">
        <f t="shared" si="334"/>
        <v>833689.76088252</v>
      </c>
      <c r="AA484" s="60">
        <f t="shared" si="334"/>
        <v>-8.067399668538755E-4</v>
      </c>
      <c r="AB484" s="60">
        <f t="shared" si="334"/>
        <v>2.8699999966192991E-3</v>
      </c>
      <c r="AC484" s="60">
        <f t="shared" si="334"/>
        <v>1.7483000483480282E-3</v>
      </c>
      <c r="AD484" s="60">
        <f t="shared" si="334"/>
        <v>-5.4250400118212028E-3</v>
      </c>
      <c r="AE484" s="60">
        <f t="shared" si="334"/>
        <v>222068.73776000002</v>
      </c>
      <c r="AF484" s="60">
        <f t="shared" si="334"/>
        <v>182574.56377000001</v>
      </c>
      <c r="AG484" s="60">
        <f t="shared" si="334"/>
        <v>39315.895199999999</v>
      </c>
      <c r="AH484" s="60">
        <f t="shared" si="334"/>
        <v>178.27878999999999</v>
      </c>
      <c r="AI484" s="60"/>
      <c r="AJ484" s="60"/>
      <c r="AL484" s="29">
        <f t="shared" si="310"/>
        <v>-225816.35802673921</v>
      </c>
      <c r="AM484" s="29">
        <f t="shared" si="311"/>
        <v>-222068.73856673998</v>
      </c>
      <c r="AW484" s="46">
        <f t="shared" si="307"/>
        <v>3898.9707800000906</v>
      </c>
    </row>
    <row r="485" spans="1:49" ht="45" customHeight="1" x14ac:dyDescent="0.25">
      <c r="A485" s="48"/>
      <c r="B485" s="59" t="s">
        <v>102</v>
      </c>
      <c r="C485" s="60">
        <f>C501+C506+C511+C516+C521+C526+C531+C536+C541+C546+C551+C556+C561+C566+C571+C576</f>
        <v>2722687.5160499997</v>
      </c>
      <c r="D485" s="60">
        <f t="shared" ref="D485:AH485" si="335">D501+D506+D511+D516+D521+D526+D531+D536+D541+D546+D551+D556+D561+D566+D571+D576</f>
        <v>73148.646219999995</v>
      </c>
      <c r="E485" s="60">
        <f t="shared" si="335"/>
        <v>799196.69056999998</v>
      </c>
      <c r="F485" s="60">
        <f t="shared" si="335"/>
        <v>799196.69056999998</v>
      </c>
      <c r="G485" s="60">
        <f t="shared" si="335"/>
        <v>0</v>
      </c>
      <c r="H485" s="60">
        <f t="shared" si="335"/>
        <v>0</v>
      </c>
      <c r="I485" s="60">
        <f t="shared" si="335"/>
        <v>0</v>
      </c>
      <c r="J485" s="60">
        <f t="shared" si="335"/>
        <v>145.32602000000043</v>
      </c>
      <c r="K485" s="60">
        <f t="shared" si="335"/>
        <v>0</v>
      </c>
      <c r="L485" s="60">
        <f t="shared" si="335"/>
        <v>0</v>
      </c>
      <c r="M485" s="60">
        <f t="shared" si="335"/>
        <v>7574.2011599999996</v>
      </c>
      <c r="N485" s="60">
        <f t="shared" si="335"/>
        <v>17.967509999999997</v>
      </c>
      <c r="O485" s="60">
        <f t="shared" si="335"/>
        <v>1077140.5</v>
      </c>
      <c r="P485" s="60">
        <f t="shared" si="335"/>
        <v>0</v>
      </c>
      <c r="Q485" s="60">
        <f t="shared" si="335"/>
        <v>977257.90000000026</v>
      </c>
      <c r="R485" s="60">
        <f t="shared" si="335"/>
        <v>99882.6</v>
      </c>
      <c r="S485" s="60">
        <f t="shared" si="335"/>
        <v>1037478.2144219001</v>
      </c>
      <c r="T485" s="60">
        <f t="shared" si="335"/>
        <v>0</v>
      </c>
      <c r="U485" s="60">
        <f t="shared" si="335"/>
        <v>939104.65255999996</v>
      </c>
      <c r="V485" s="60">
        <f t="shared" si="335"/>
        <v>98373.561861900002</v>
      </c>
      <c r="W485" s="60">
        <f t="shared" si="335"/>
        <v>1037478.2038391002</v>
      </c>
      <c r="X485" s="60">
        <f t="shared" si="335"/>
        <v>0</v>
      </c>
      <c r="Y485" s="60">
        <f t="shared" si="335"/>
        <v>939104.65461021999</v>
      </c>
      <c r="Z485" s="60">
        <f t="shared" si="335"/>
        <v>98373.559868879995</v>
      </c>
      <c r="AA485" s="60">
        <f t="shared" si="335"/>
        <v>5.7199974300203849E-5</v>
      </c>
      <c r="AB485" s="60">
        <f t="shared" si="335"/>
        <v>0</v>
      </c>
      <c r="AC485" s="60">
        <f t="shared" si="335"/>
        <v>2.0502199813563493E-3</v>
      </c>
      <c r="AD485" s="60">
        <f t="shared" si="335"/>
        <v>-1.9930200070561455E-3</v>
      </c>
      <c r="AE485" s="60">
        <f t="shared" si="335"/>
        <v>0</v>
      </c>
      <c r="AF485" s="60">
        <f t="shared" si="335"/>
        <v>0</v>
      </c>
      <c r="AG485" s="60">
        <f t="shared" si="335"/>
        <v>0</v>
      </c>
      <c r="AH485" s="60">
        <f t="shared" si="335"/>
        <v>0</v>
      </c>
      <c r="AI485" s="60"/>
      <c r="AJ485" s="60"/>
      <c r="AL485" s="29">
        <f t="shared" si="310"/>
        <v>-1.0582799906842411E-2</v>
      </c>
      <c r="AM485" s="29">
        <f t="shared" si="311"/>
        <v>5.7199974300203849E-5</v>
      </c>
      <c r="AW485" s="46">
        <f t="shared" si="307"/>
        <v>0</v>
      </c>
    </row>
    <row r="486" spans="1:49" ht="57.75" hidden="1" customHeight="1" x14ac:dyDescent="0.25">
      <c r="A486" s="40"/>
      <c r="B486" s="8"/>
      <c r="C486" s="9"/>
      <c r="D486" s="9"/>
      <c r="E486" s="9"/>
      <c r="F486" s="9"/>
      <c r="G486" s="9"/>
      <c r="H486" s="9"/>
      <c r="I486" s="9"/>
      <c r="J486" s="9"/>
      <c r="K486" s="9"/>
      <c r="L486" s="9"/>
      <c r="M486" s="9"/>
      <c r="N486" s="9"/>
      <c r="O486" s="9"/>
      <c r="P486" s="9"/>
      <c r="Q486" s="9"/>
      <c r="R486" s="10"/>
      <c r="S486" s="6"/>
      <c r="T486" s="5"/>
      <c r="U486" s="5"/>
      <c r="V486" s="11"/>
      <c r="W486" s="6"/>
      <c r="X486" s="5"/>
      <c r="Y486" s="11"/>
      <c r="Z486" s="11"/>
      <c r="AA486" s="12"/>
      <c r="AB486" s="5"/>
      <c r="AC486" s="6"/>
      <c r="AD486" s="7"/>
      <c r="AE486" s="6"/>
      <c r="AF486" s="5"/>
      <c r="AG486" s="6"/>
      <c r="AH486" s="7"/>
      <c r="AI486" s="6"/>
      <c r="AJ486" s="6"/>
      <c r="AL486" s="29">
        <f t="shared" si="310"/>
        <v>0</v>
      </c>
      <c r="AM486" s="29">
        <f t="shared" si="311"/>
        <v>0</v>
      </c>
      <c r="AW486" s="46">
        <f t="shared" si="307"/>
        <v>0</v>
      </c>
    </row>
    <row r="487" spans="1:49" ht="19.899999999999999" hidden="1" customHeight="1" x14ac:dyDescent="0.25">
      <c r="A487" s="40"/>
      <c r="B487" s="8"/>
      <c r="C487" s="14"/>
      <c r="D487" s="14"/>
      <c r="E487" s="14"/>
      <c r="F487" s="14"/>
      <c r="G487" s="6"/>
      <c r="H487" s="5"/>
      <c r="I487" s="5"/>
      <c r="J487" s="5"/>
      <c r="K487" s="6"/>
      <c r="L487" s="5"/>
      <c r="M487" s="5"/>
      <c r="N487" s="5"/>
      <c r="O487" s="6"/>
      <c r="P487" s="5"/>
      <c r="Q487" s="5"/>
      <c r="R487" s="11"/>
      <c r="S487" s="6"/>
      <c r="T487" s="5"/>
      <c r="U487" s="5"/>
      <c r="V487" s="11"/>
      <c r="W487" s="6"/>
      <c r="X487" s="5"/>
      <c r="Y487" s="11"/>
      <c r="Z487" s="11"/>
      <c r="AA487" s="12"/>
      <c r="AB487" s="5"/>
      <c r="AC487" s="6"/>
      <c r="AD487" s="7"/>
      <c r="AE487" s="6"/>
      <c r="AF487" s="5"/>
      <c r="AG487" s="6"/>
      <c r="AH487" s="7"/>
      <c r="AI487" s="6"/>
      <c r="AJ487" s="6"/>
      <c r="AL487" s="29">
        <f t="shared" si="310"/>
        <v>0</v>
      </c>
      <c r="AM487" s="29">
        <f t="shared" si="311"/>
        <v>0</v>
      </c>
      <c r="AW487" s="46">
        <f t="shared" si="307"/>
        <v>0</v>
      </c>
    </row>
    <row r="488" spans="1:49" ht="19.899999999999999" hidden="1" customHeight="1" x14ac:dyDescent="0.25">
      <c r="A488" s="40"/>
      <c r="B488" s="8"/>
      <c r="C488" s="14"/>
      <c r="D488" s="14"/>
      <c r="E488" s="14"/>
      <c r="F488" s="14"/>
      <c r="G488" s="6"/>
      <c r="H488" s="5"/>
      <c r="I488" s="5"/>
      <c r="J488" s="5"/>
      <c r="K488" s="6"/>
      <c r="L488" s="5"/>
      <c r="M488" s="5"/>
      <c r="N488" s="5"/>
      <c r="O488" s="6"/>
      <c r="P488" s="5"/>
      <c r="Q488" s="11"/>
      <c r="R488" s="11"/>
      <c r="S488" s="6"/>
      <c r="T488" s="5"/>
      <c r="U488" s="5"/>
      <c r="V488" s="11"/>
      <c r="W488" s="6"/>
      <c r="X488" s="5"/>
      <c r="Y488" s="11"/>
      <c r="Z488" s="11"/>
      <c r="AA488" s="12"/>
      <c r="AB488" s="5"/>
      <c r="AC488" s="6"/>
      <c r="AD488" s="7"/>
      <c r="AE488" s="6"/>
      <c r="AF488" s="5"/>
      <c r="AG488" s="6"/>
      <c r="AH488" s="7"/>
      <c r="AI488" s="6"/>
      <c r="AJ488" s="6"/>
      <c r="AL488" s="29">
        <f t="shared" si="310"/>
        <v>0</v>
      </c>
      <c r="AM488" s="29">
        <f t="shared" si="311"/>
        <v>0</v>
      </c>
      <c r="AW488" s="46">
        <f t="shared" si="307"/>
        <v>0</v>
      </c>
    </row>
    <row r="489" spans="1:49" ht="19.899999999999999" hidden="1" customHeight="1" x14ac:dyDescent="0.25">
      <c r="A489" s="40"/>
      <c r="B489" s="8"/>
      <c r="C489" s="14"/>
      <c r="D489" s="14"/>
      <c r="E489" s="14"/>
      <c r="F489" s="14"/>
      <c r="G489" s="6"/>
      <c r="H489" s="5"/>
      <c r="I489" s="5"/>
      <c r="J489" s="5"/>
      <c r="K489" s="6"/>
      <c r="L489" s="5"/>
      <c r="M489" s="5"/>
      <c r="N489" s="5"/>
      <c r="O489" s="6"/>
      <c r="P489" s="5"/>
      <c r="Q489" s="11"/>
      <c r="R489" s="11"/>
      <c r="S489" s="6"/>
      <c r="T489" s="5"/>
      <c r="U489" s="5"/>
      <c r="V489" s="11"/>
      <c r="W489" s="6"/>
      <c r="X489" s="5"/>
      <c r="Y489" s="11"/>
      <c r="Z489" s="11"/>
      <c r="AA489" s="12"/>
      <c r="AB489" s="5"/>
      <c r="AC489" s="6"/>
      <c r="AD489" s="7"/>
      <c r="AE489" s="6"/>
      <c r="AF489" s="5"/>
      <c r="AG489" s="6"/>
      <c r="AH489" s="7"/>
      <c r="AI489" s="6"/>
      <c r="AJ489" s="6"/>
      <c r="AL489" s="29">
        <f t="shared" si="310"/>
        <v>0</v>
      </c>
      <c r="AM489" s="29">
        <f t="shared" si="311"/>
        <v>0</v>
      </c>
      <c r="AW489" s="46">
        <f t="shared" si="307"/>
        <v>0</v>
      </c>
    </row>
    <row r="490" spans="1:49" ht="19.899999999999999" hidden="1" customHeight="1" x14ac:dyDescent="0.25">
      <c r="A490" s="40"/>
      <c r="B490" s="8"/>
      <c r="C490" s="14"/>
      <c r="D490" s="14"/>
      <c r="E490" s="14"/>
      <c r="F490" s="14"/>
      <c r="G490" s="6"/>
      <c r="H490" s="5"/>
      <c r="I490" s="5"/>
      <c r="J490" s="5"/>
      <c r="K490" s="6"/>
      <c r="L490" s="5"/>
      <c r="M490" s="5"/>
      <c r="N490" s="5"/>
      <c r="O490" s="6"/>
      <c r="P490" s="5"/>
      <c r="Q490" s="11"/>
      <c r="R490" s="11"/>
      <c r="S490" s="6"/>
      <c r="T490" s="5"/>
      <c r="U490" s="5"/>
      <c r="V490" s="11"/>
      <c r="W490" s="6"/>
      <c r="X490" s="5"/>
      <c r="Y490" s="11"/>
      <c r="Z490" s="11"/>
      <c r="AA490" s="12"/>
      <c r="AB490" s="5"/>
      <c r="AC490" s="6"/>
      <c r="AD490" s="7"/>
      <c r="AE490" s="6"/>
      <c r="AF490" s="5"/>
      <c r="AG490" s="6"/>
      <c r="AH490" s="7"/>
      <c r="AI490" s="6"/>
      <c r="AJ490" s="6"/>
      <c r="AL490" s="29">
        <f t="shared" si="310"/>
        <v>0</v>
      </c>
      <c r="AM490" s="29">
        <f t="shared" si="311"/>
        <v>0</v>
      </c>
      <c r="AW490" s="46">
        <f t="shared" si="307"/>
        <v>0</v>
      </c>
    </row>
    <row r="491" spans="1:49" ht="57.6" hidden="1" customHeight="1" x14ac:dyDescent="0.25">
      <c r="A491" s="40"/>
      <c r="B491" s="8"/>
      <c r="C491" s="9"/>
      <c r="D491" s="9"/>
      <c r="E491" s="9"/>
      <c r="F491" s="9"/>
      <c r="G491" s="9"/>
      <c r="H491" s="9"/>
      <c r="I491" s="9"/>
      <c r="J491" s="9"/>
      <c r="K491" s="9"/>
      <c r="L491" s="9"/>
      <c r="M491" s="9"/>
      <c r="N491" s="9"/>
      <c r="O491" s="9"/>
      <c r="P491" s="9"/>
      <c r="Q491" s="9"/>
      <c r="R491" s="10"/>
      <c r="S491" s="6"/>
      <c r="T491" s="5"/>
      <c r="U491" s="5"/>
      <c r="V491" s="11"/>
      <c r="W491" s="6"/>
      <c r="X491" s="5"/>
      <c r="Y491" s="11"/>
      <c r="Z491" s="11"/>
      <c r="AA491" s="12"/>
      <c r="AB491" s="5"/>
      <c r="AC491" s="6"/>
      <c r="AD491" s="7"/>
      <c r="AE491" s="6"/>
      <c r="AF491" s="5"/>
      <c r="AG491" s="6"/>
      <c r="AH491" s="7"/>
      <c r="AI491" s="6"/>
      <c r="AJ491" s="6"/>
      <c r="AL491" s="29">
        <f t="shared" si="310"/>
        <v>0</v>
      </c>
      <c r="AM491" s="29">
        <f t="shared" si="311"/>
        <v>0</v>
      </c>
      <c r="AW491" s="46">
        <f t="shared" si="307"/>
        <v>0</v>
      </c>
    </row>
    <row r="492" spans="1:49" ht="19.899999999999999" hidden="1" customHeight="1" x14ac:dyDescent="0.25">
      <c r="A492" s="40"/>
      <c r="B492" s="8"/>
      <c r="C492" s="14"/>
      <c r="D492" s="14"/>
      <c r="E492" s="14"/>
      <c r="F492" s="14"/>
      <c r="G492" s="6"/>
      <c r="H492" s="5"/>
      <c r="I492" s="5"/>
      <c r="J492" s="5"/>
      <c r="K492" s="6"/>
      <c r="L492" s="5"/>
      <c r="M492" s="5"/>
      <c r="N492" s="5"/>
      <c r="O492" s="6"/>
      <c r="P492" s="5"/>
      <c r="Q492" s="11"/>
      <c r="R492" s="11"/>
      <c r="S492" s="6"/>
      <c r="T492" s="5"/>
      <c r="U492" s="5"/>
      <c r="V492" s="5"/>
      <c r="W492" s="6"/>
      <c r="X492" s="5"/>
      <c r="Y492" s="5"/>
      <c r="Z492" s="5"/>
      <c r="AA492" s="12"/>
      <c r="AB492" s="5"/>
      <c r="AC492" s="6"/>
      <c r="AD492" s="7"/>
      <c r="AE492" s="6"/>
      <c r="AF492" s="5"/>
      <c r="AG492" s="6"/>
      <c r="AH492" s="7"/>
      <c r="AI492" s="6"/>
      <c r="AJ492" s="6"/>
      <c r="AL492" s="29">
        <f t="shared" si="310"/>
        <v>0</v>
      </c>
      <c r="AM492" s="29">
        <f t="shared" si="311"/>
        <v>0</v>
      </c>
      <c r="AW492" s="46">
        <f t="shared" si="307"/>
        <v>0</v>
      </c>
    </row>
    <row r="493" spans="1:49" ht="19.899999999999999" hidden="1" customHeight="1" x14ac:dyDescent="0.25">
      <c r="A493" s="40"/>
      <c r="B493" s="8"/>
      <c r="C493" s="14"/>
      <c r="D493" s="14"/>
      <c r="E493" s="14"/>
      <c r="F493" s="14"/>
      <c r="G493" s="6"/>
      <c r="H493" s="5"/>
      <c r="I493" s="5"/>
      <c r="J493" s="5"/>
      <c r="K493" s="6"/>
      <c r="L493" s="5"/>
      <c r="M493" s="5"/>
      <c r="N493" s="5"/>
      <c r="O493" s="6"/>
      <c r="P493" s="5"/>
      <c r="Q493" s="11"/>
      <c r="R493" s="11"/>
      <c r="S493" s="6"/>
      <c r="T493" s="5"/>
      <c r="U493" s="5"/>
      <c r="V493" s="5"/>
      <c r="W493" s="6"/>
      <c r="X493" s="5"/>
      <c r="Y493" s="5"/>
      <c r="Z493" s="5"/>
      <c r="AA493" s="12"/>
      <c r="AB493" s="5"/>
      <c r="AC493" s="6"/>
      <c r="AD493" s="7"/>
      <c r="AE493" s="6"/>
      <c r="AF493" s="5"/>
      <c r="AG493" s="6"/>
      <c r="AH493" s="7"/>
      <c r="AI493" s="6"/>
      <c r="AJ493" s="6"/>
      <c r="AL493" s="29">
        <f t="shared" si="310"/>
        <v>0</v>
      </c>
      <c r="AM493" s="29">
        <f t="shared" si="311"/>
        <v>0</v>
      </c>
      <c r="AW493" s="46">
        <f t="shared" si="307"/>
        <v>0</v>
      </c>
    </row>
    <row r="494" spans="1:49" ht="19.899999999999999" hidden="1" customHeight="1" x14ac:dyDescent="0.25">
      <c r="A494" s="40"/>
      <c r="B494" s="8"/>
      <c r="C494" s="14"/>
      <c r="D494" s="14"/>
      <c r="E494" s="14"/>
      <c r="F494" s="14"/>
      <c r="G494" s="6"/>
      <c r="H494" s="5"/>
      <c r="I494" s="5"/>
      <c r="J494" s="5"/>
      <c r="K494" s="6"/>
      <c r="L494" s="5"/>
      <c r="M494" s="5"/>
      <c r="N494" s="5"/>
      <c r="O494" s="6"/>
      <c r="P494" s="5"/>
      <c r="Q494" s="11"/>
      <c r="R494" s="11"/>
      <c r="S494" s="6"/>
      <c r="T494" s="5"/>
      <c r="U494" s="5"/>
      <c r="V494" s="5"/>
      <c r="W494" s="6"/>
      <c r="X494" s="5"/>
      <c r="Y494" s="5"/>
      <c r="Z494" s="5"/>
      <c r="AA494" s="12"/>
      <c r="AB494" s="5"/>
      <c r="AC494" s="6"/>
      <c r="AD494" s="7"/>
      <c r="AE494" s="6"/>
      <c r="AF494" s="5"/>
      <c r="AG494" s="6"/>
      <c r="AH494" s="7"/>
      <c r="AI494" s="6"/>
      <c r="AJ494" s="6"/>
      <c r="AL494" s="29">
        <f t="shared" si="310"/>
        <v>0</v>
      </c>
      <c r="AM494" s="29">
        <f t="shared" si="311"/>
        <v>0</v>
      </c>
      <c r="AW494" s="46">
        <f t="shared" si="307"/>
        <v>0</v>
      </c>
    </row>
    <row r="495" spans="1:49" ht="19.899999999999999" hidden="1" customHeight="1" x14ac:dyDescent="0.25">
      <c r="A495" s="40"/>
      <c r="B495" s="8"/>
      <c r="C495" s="14"/>
      <c r="D495" s="14"/>
      <c r="E495" s="14"/>
      <c r="F495" s="14"/>
      <c r="G495" s="6"/>
      <c r="H495" s="5"/>
      <c r="I495" s="5"/>
      <c r="J495" s="5"/>
      <c r="K495" s="6"/>
      <c r="L495" s="5"/>
      <c r="M495" s="5"/>
      <c r="N495" s="5"/>
      <c r="O495" s="6"/>
      <c r="P495" s="5"/>
      <c r="Q495" s="11"/>
      <c r="R495" s="11"/>
      <c r="S495" s="6"/>
      <c r="T495" s="5"/>
      <c r="U495" s="5"/>
      <c r="V495" s="5"/>
      <c r="W495" s="6"/>
      <c r="X495" s="5"/>
      <c r="Y495" s="5"/>
      <c r="Z495" s="5"/>
      <c r="AA495" s="12"/>
      <c r="AB495" s="5"/>
      <c r="AC495" s="6"/>
      <c r="AD495" s="7"/>
      <c r="AE495" s="6"/>
      <c r="AF495" s="5"/>
      <c r="AG495" s="6"/>
      <c r="AH495" s="7"/>
      <c r="AI495" s="6"/>
      <c r="AJ495" s="6"/>
      <c r="AL495" s="29">
        <f t="shared" si="310"/>
        <v>0</v>
      </c>
      <c r="AM495" s="29">
        <f t="shared" si="311"/>
        <v>0</v>
      </c>
      <c r="AW495" s="46">
        <f t="shared" si="307"/>
        <v>0</v>
      </c>
    </row>
    <row r="496" spans="1:49" ht="57.6" hidden="1" customHeight="1" x14ac:dyDescent="0.25">
      <c r="A496" s="40"/>
      <c r="B496" s="8"/>
      <c r="C496" s="9"/>
      <c r="D496" s="9"/>
      <c r="E496" s="9"/>
      <c r="F496" s="9"/>
      <c r="G496" s="9"/>
      <c r="H496" s="9"/>
      <c r="I496" s="9"/>
      <c r="J496" s="9"/>
      <c r="K496" s="9"/>
      <c r="L496" s="9"/>
      <c r="M496" s="9"/>
      <c r="N496" s="9"/>
      <c r="O496" s="9"/>
      <c r="P496" s="9"/>
      <c r="Q496" s="9"/>
      <c r="R496" s="9"/>
      <c r="S496" s="6"/>
      <c r="T496" s="5"/>
      <c r="U496" s="5"/>
      <c r="V496" s="5"/>
      <c r="W496" s="6"/>
      <c r="X496" s="5"/>
      <c r="Y496" s="5"/>
      <c r="Z496" s="5"/>
      <c r="AA496" s="12"/>
      <c r="AB496" s="5"/>
      <c r="AC496" s="6"/>
      <c r="AD496" s="7"/>
      <c r="AE496" s="6"/>
      <c r="AF496" s="5"/>
      <c r="AG496" s="6"/>
      <c r="AH496" s="7"/>
      <c r="AI496" s="6"/>
      <c r="AJ496" s="6"/>
      <c r="AL496" s="29">
        <f t="shared" si="310"/>
        <v>0</v>
      </c>
      <c r="AM496" s="29">
        <f t="shared" si="311"/>
        <v>0</v>
      </c>
      <c r="AW496" s="46">
        <f t="shared" si="307"/>
        <v>0</v>
      </c>
    </row>
    <row r="497" spans="1:49" ht="19.899999999999999" hidden="1" customHeight="1" x14ac:dyDescent="0.25">
      <c r="A497" s="40"/>
      <c r="B497" s="8"/>
      <c r="C497" s="14"/>
      <c r="D497" s="14"/>
      <c r="E497" s="14"/>
      <c r="F497" s="14"/>
      <c r="G497" s="6"/>
      <c r="H497" s="5"/>
      <c r="I497" s="5"/>
      <c r="J497" s="5"/>
      <c r="K497" s="6"/>
      <c r="L497" s="5"/>
      <c r="M497" s="5"/>
      <c r="N497" s="5"/>
      <c r="O497" s="6"/>
      <c r="P497" s="5"/>
      <c r="Q497" s="5"/>
      <c r="R497" s="5"/>
      <c r="S497" s="6"/>
      <c r="T497" s="5"/>
      <c r="U497" s="5"/>
      <c r="V497" s="5"/>
      <c r="W497" s="6"/>
      <c r="X497" s="5"/>
      <c r="Y497" s="5"/>
      <c r="Z497" s="5"/>
      <c r="AA497" s="12"/>
      <c r="AB497" s="5"/>
      <c r="AC497" s="6"/>
      <c r="AD497" s="7"/>
      <c r="AE497" s="6"/>
      <c r="AF497" s="5"/>
      <c r="AG497" s="6"/>
      <c r="AH497" s="7"/>
      <c r="AI497" s="6"/>
      <c r="AJ497" s="6"/>
      <c r="AL497" s="29">
        <f t="shared" si="310"/>
        <v>0</v>
      </c>
      <c r="AM497" s="29">
        <f t="shared" si="311"/>
        <v>0</v>
      </c>
      <c r="AW497" s="46">
        <f t="shared" si="307"/>
        <v>0</v>
      </c>
    </row>
    <row r="498" spans="1:49" ht="19.899999999999999" hidden="1" customHeight="1" x14ac:dyDescent="0.25">
      <c r="A498" s="40"/>
      <c r="B498" s="8"/>
      <c r="C498" s="14"/>
      <c r="D498" s="14"/>
      <c r="E498" s="14"/>
      <c r="F498" s="14"/>
      <c r="G498" s="6"/>
      <c r="H498" s="5"/>
      <c r="I498" s="5"/>
      <c r="J498" s="5"/>
      <c r="K498" s="6"/>
      <c r="L498" s="5"/>
      <c r="M498" s="5"/>
      <c r="N498" s="5"/>
      <c r="O498" s="6"/>
      <c r="P498" s="5"/>
      <c r="Q498" s="5"/>
      <c r="R498" s="5"/>
      <c r="S498" s="6"/>
      <c r="T498" s="5"/>
      <c r="U498" s="5"/>
      <c r="V498" s="5"/>
      <c r="W498" s="6"/>
      <c r="X498" s="5"/>
      <c r="Y498" s="5"/>
      <c r="Z498" s="5"/>
      <c r="AA498" s="12"/>
      <c r="AB498" s="5"/>
      <c r="AC498" s="6"/>
      <c r="AD498" s="7"/>
      <c r="AE498" s="6"/>
      <c r="AF498" s="5"/>
      <c r="AG498" s="6"/>
      <c r="AH498" s="7"/>
      <c r="AI498" s="6"/>
      <c r="AJ498" s="6"/>
      <c r="AL498" s="29">
        <f t="shared" si="310"/>
        <v>0</v>
      </c>
      <c r="AM498" s="29">
        <f t="shared" si="311"/>
        <v>0</v>
      </c>
      <c r="AW498" s="46">
        <f t="shared" si="307"/>
        <v>0</v>
      </c>
    </row>
    <row r="499" spans="1:49" ht="19.899999999999999" hidden="1" customHeight="1" x14ac:dyDescent="0.25">
      <c r="A499" s="40"/>
      <c r="B499" s="8"/>
      <c r="C499" s="14"/>
      <c r="D499" s="14"/>
      <c r="E499" s="14"/>
      <c r="F499" s="14"/>
      <c r="G499" s="6"/>
      <c r="H499" s="5"/>
      <c r="I499" s="5"/>
      <c r="J499" s="5"/>
      <c r="K499" s="6"/>
      <c r="L499" s="5"/>
      <c r="M499" s="5"/>
      <c r="N499" s="5"/>
      <c r="O499" s="6"/>
      <c r="P499" s="5"/>
      <c r="Q499" s="5"/>
      <c r="R499" s="5"/>
      <c r="S499" s="6"/>
      <c r="T499" s="5"/>
      <c r="U499" s="5"/>
      <c r="V499" s="5"/>
      <c r="W499" s="6"/>
      <c r="X499" s="5"/>
      <c r="Y499" s="5"/>
      <c r="Z499" s="5"/>
      <c r="AA499" s="12"/>
      <c r="AB499" s="5"/>
      <c r="AC499" s="6"/>
      <c r="AD499" s="7"/>
      <c r="AE499" s="6"/>
      <c r="AF499" s="5"/>
      <c r="AG499" s="6"/>
      <c r="AH499" s="7"/>
      <c r="AI499" s="6"/>
      <c r="AJ499" s="6"/>
      <c r="AL499" s="29">
        <f t="shared" si="310"/>
        <v>0</v>
      </c>
      <c r="AM499" s="29">
        <f t="shared" si="311"/>
        <v>0</v>
      </c>
      <c r="AW499" s="46">
        <f t="shared" si="307"/>
        <v>0</v>
      </c>
    </row>
    <row r="500" spans="1:49" ht="19.899999999999999" hidden="1" customHeight="1" x14ac:dyDescent="0.25">
      <c r="A500" s="40"/>
      <c r="B500" s="8"/>
      <c r="C500" s="14"/>
      <c r="D500" s="14"/>
      <c r="E500" s="14"/>
      <c r="F500" s="14"/>
      <c r="G500" s="6"/>
      <c r="H500" s="5"/>
      <c r="I500" s="5"/>
      <c r="J500" s="5"/>
      <c r="K500" s="6"/>
      <c r="L500" s="5"/>
      <c r="M500" s="5"/>
      <c r="N500" s="5"/>
      <c r="O500" s="6"/>
      <c r="P500" s="5"/>
      <c r="Q500" s="5"/>
      <c r="R500" s="5"/>
      <c r="S500" s="6"/>
      <c r="T500" s="5"/>
      <c r="U500" s="5"/>
      <c r="V500" s="5"/>
      <c r="W500" s="6"/>
      <c r="X500" s="5"/>
      <c r="Y500" s="5"/>
      <c r="Z500" s="5"/>
      <c r="AA500" s="12"/>
      <c r="AB500" s="5"/>
      <c r="AC500" s="6"/>
      <c r="AD500" s="7"/>
      <c r="AE500" s="6"/>
      <c r="AF500" s="5"/>
      <c r="AG500" s="6"/>
      <c r="AH500" s="7"/>
      <c r="AI500" s="6"/>
      <c r="AJ500" s="6"/>
      <c r="AL500" s="29">
        <f t="shared" si="310"/>
        <v>0</v>
      </c>
      <c r="AM500" s="29">
        <f t="shared" si="311"/>
        <v>0</v>
      </c>
      <c r="AW500" s="46">
        <f t="shared" si="307"/>
        <v>0</v>
      </c>
    </row>
    <row r="501" spans="1:49" ht="74.25" customHeight="1" x14ac:dyDescent="0.25">
      <c r="A501" s="66">
        <v>87</v>
      </c>
      <c r="B501" s="90" t="s">
        <v>103</v>
      </c>
      <c r="C501" s="62">
        <v>948450.09715000005</v>
      </c>
      <c r="D501" s="62">
        <f>SUM(D502:D505)</f>
        <v>11003.27413</v>
      </c>
      <c r="E501" s="62">
        <v>267293.47725</v>
      </c>
      <c r="F501" s="62">
        <v>267293.47725</v>
      </c>
      <c r="G501" s="63">
        <f t="shared" ref="G501:G506" si="336">H501+I501+J501</f>
        <v>0</v>
      </c>
      <c r="H501" s="43"/>
      <c r="I501" s="43"/>
      <c r="J501" s="43"/>
      <c r="K501" s="63">
        <f>L501+M501+N501</f>
        <v>0</v>
      </c>
      <c r="L501" s="43"/>
      <c r="M501" s="43"/>
      <c r="N501" s="43"/>
      <c r="O501" s="63">
        <f t="shared" ref="O501:O535" si="337">P501+Q501+R501</f>
        <v>382295.80000000005</v>
      </c>
      <c r="P501" s="43">
        <v>0</v>
      </c>
      <c r="Q501" s="43">
        <v>378472.80000000005</v>
      </c>
      <c r="R501" s="43">
        <v>3823</v>
      </c>
      <c r="S501" s="6">
        <f>SUM(T501,U501,V501)</f>
        <v>382167.477342</v>
      </c>
      <c r="T501" s="5">
        <v>0</v>
      </c>
      <c r="U501" s="5">
        <v>378345.80258000002</v>
      </c>
      <c r="V501" s="5">
        <v>3821.6747619999992</v>
      </c>
      <c r="W501" s="63">
        <f>SUM(X501,Y501,Z501)</f>
        <v>382167.47734600003</v>
      </c>
      <c r="X501" s="43">
        <v>0</v>
      </c>
      <c r="Y501" s="43">
        <f>U501</f>
        <v>378345.80258000002</v>
      </c>
      <c r="Z501" s="43">
        <v>3821.6747660000005</v>
      </c>
      <c r="AA501" s="12">
        <f t="shared" ref="AA501:AA550" si="338">SUM(AB501:AD501)</f>
        <v>4.0000013541430235E-6</v>
      </c>
      <c r="AB501" s="5">
        <f t="shared" ref="AB501:AD516" si="339">SUM(X501,H501)-SUM(L501)-SUM(T501,-AF501)</f>
        <v>0</v>
      </c>
      <c r="AC501" s="6">
        <f t="shared" si="339"/>
        <v>0</v>
      </c>
      <c r="AD501" s="7">
        <f t="shared" si="339"/>
        <v>4.0000013541430235E-6</v>
      </c>
      <c r="AE501" s="63">
        <f t="shared" ref="AE501:AE560" si="340">AF501+AG501+AH501</f>
        <v>0</v>
      </c>
      <c r="AF501" s="43"/>
      <c r="AG501" s="63"/>
      <c r="AH501" s="44"/>
      <c r="AI501" s="63"/>
      <c r="AJ501" s="63"/>
      <c r="AL501" s="13"/>
      <c r="AM501" s="13"/>
      <c r="AW501" s="46">
        <f t="shared" si="307"/>
        <v>0</v>
      </c>
    </row>
    <row r="502" spans="1:49" ht="19.899999999999999" customHeight="1" x14ac:dyDescent="0.25">
      <c r="A502" s="66"/>
      <c r="B502" s="78" t="s">
        <v>32</v>
      </c>
      <c r="C502" s="5">
        <v>10555.11543</v>
      </c>
      <c r="D502" s="5">
        <f>C502</f>
        <v>10555.11543</v>
      </c>
      <c r="E502" s="5">
        <v>10555.11543</v>
      </c>
      <c r="F502" s="5">
        <v>10555.11543</v>
      </c>
      <c r="G502" s="6">
        <f>H502+I502+J502</f>
        <v>0</v>
      </c>
      <c r="H502" s="5"/>
      <c r="I502" s="5"/>
      <c r="J502" s="5"/>
      <c r="K502" s="6"/>
      <c r="L502" s="5"/>
      <c r="M502" s="5"/>
      <c r="N502" s="5"/>
      <c r="O502" s="6">
        <f t="shared" si="337"/>
        <v>0</v>
      </c>
      <c r="P502" s="5">
        <v>0</v>
      </c>
      <c r="Q502" s="5">
        <v>0</v>
      </c>
      <c r="R502" s="5">
        <v>0</v>
      </c>
      <c r="S502" s="6">
        <v>0</v>
      </c>
      <c r="T502" s="5"/>
      <c r="U502" s="5"/>
      <c r="V502" s="5"/>
      <c r="W502" s="6">
        <v>0</v>
      </c>
      <c r="X502" s="5"/>
      <c r="Y502" s="5"/>
      <c r="Z502" s="5"/>
      <c r="AA502" s="12">
        <f t="shared" si="338"/>
        <v>0</v>
      </c>
      <c r="AB502" s="5">
        <f t="shared" si="339"/>
        <v>0</v>
      </c>
      <c r="AC502" s="6">
        <f t="shared" si="339"/>
        <v>0</v>
      </c>
      <c r="AD502" s="7">
        <f t="shared" si="339"/>
        <v>0</v>
      </c>
      <c r="AE502" s="6">
        <f t="shared" si="340"/>
        <v>0</v>
      </c>
      <c r="AF502" s="5"/>
      <c r="AG502" s="6"/>
      <c r="AH502" s="7"/>
      <c r="AI502" s="6"/>
      <c r="AJ502" s="6"/>
      <c r="AL502" s="13"/>
      <c r="AM502" s="13"/>
      <c r="AW502" s="46">
        <f t="shared" si="307"/>
        <v>0</v>
      </c>
    </row>
    <row r="503" spans="1:49" ht="19.899999999999999" customHeight="1" x14ac:dyDescent="0.25">
      <c r="A503" s="66"/>
      <c r="B503" s="78" t="s">
        <v>33</v>
      </c>
      <c r="C503" s="5">
        <v>756587.77896999998</v>
      </c>
      <c r="D503" s="5"/>
      <c r="E503" s="5">
        <v>245172.81362999999</v>
      </c>
      <c r="F503" s="5">
        <v>245172.81362999999</v>
      </c>
      <c r="G503" s="6">
        <f t="shared" ref="G503" si="341">H503+I503+J503</f>
        <v>0</v>
      </c>
      <c r="H503" s="5"/>
      <c r="I503" s="5"/>
      <c r="J503" s="5"/>
      <c r="K503" s="6"/>
      <c r="L503" s="5"/>
      <c r="M503" s="5"/>
      <c r="N503" s="5"/>
      <c r="O503" s="6">
        <f t="shared" si="337"/>
        <v>364680.72540700005</v>
      </c>
      <c r="P503" s="5">
        <v>0</v>
      </c>
      <c r="Q503" s="5">
        <v>361033.87615000003</v>
      </c>
      <c r="R503" s="5">
        <v>3646.8492569999999</v>
      </c>
      <c r="S503" s="6">
        <v>364558.34639599983</v>
      </c>
      <c r="T503" s="5"/>
      <c r="U503" s="5">
        <v>360912.76294400002</v>
      </c>
      <c r="V503" s="5">
        <v>3645.5834559999998</v>
      </c>
      <c r="W503" s="6">
        <v>364558.34640000004</v>
      </c>
      <c r="X503" s="5"/>
      <c r="Y503" s="5">
        <v>360912.76294400002</v>
      </c>
      <c r="Z503" s="5">
        <v>3645.5834559999998</v>
      </c>
      <c r="AA503" s="12">
        <f t="shared" si="338"/>
        <v>0</v>
      </c>
      <c r="AB503" s="5">
        <f t="shared" si="339"/>
        <v>0</v>
      </c>
      <c r="AC503" s="6">
        <f t="shared" si="339"/>
        <v>0</v>
      </c>
      <c r="AD503" s="7">
        <f t="shared" si="339"/>
        <v>0</v>
      </c>
      <c r="AE503" s="6">
        <f t="shared" si="340"/>
        <v>0</v>
      </c>
      <c r="AF503" s="5"/>
      <c r="AG503" s="6"/>
      <c r="AH503" s="7"/>
      <c r="AI503" s="6"/>
      <c r="AJ503" s="6"/>
      <c r="AL503" s="13"/>
      <c r="AM503" s="13"/>
      <c r="AW503" s="46">
        <f t="shared" si="307"/>
        <v>0</v>
      </c>
    </row>
    <row r="504" spans="1:49" ht="19.899999999999999" customHeight="1" x14ac:dyDescent="0.25">
      <c r="A504" s="66"/>
      <c r="B504" s="78" t="s">
        <v>34</v>
      </c>
      <c r="C504" s="5">
        <v>145000</v>
      </c>
      <c r="D504" s="5"/>
      <c r="E504" s="5">
        <v>0</v>
      </c>
      <c r="F504" s="5">
        <v>0</v>
      </c>
      <c r="G504" s="6">
        <f>H504+I504+J504</f>
        <v>0</v>
      </c>
      <c r="H504" s="5"/>
      <c r="I504" s="5"/>
      <c r="J504" s="5"/>
      <c r="K504" s="6"/>
      <c r="L504" s="5"/>
      <c r="M504" s="5"/>
      <c r="N504" s="5"/>
      <c r="O504" s="6">
        <f t="shared" si="337"/>
        <v>0</v>
      </c>
      <c r="P504" s="5">
        <v>0</v>
      </c>
      <c r="Q504" s="5">
        <v>0</v>
      </c>
      <c r="R504" s="5">
        <v>0</v>
      </c>
      <c r="S504" s="6">
        <v>0</v>
      </c>
      <c r="T504" s="5"/>
      <c r="U504" s="5"/>
      <c r="V504" s="5"/>
      <c r="W504" s="6">
        <v>0</v>
      </c>
      <c r="X504" s="5"/>
      <c r="Y504" s="5"/>
      <c r="Z504" s="5"/>
      <c r="AA504" s="12">
        <f t="shared" si="338"/>
        <v>0</v>
      </c>
      <c r="AB504" s="5">
        <f t="shared" si="339"/>
        <v>0</v>
      </c>
      <c r="AC504" s="6">
        <f t="shared" si="339"/>
        <v>0</v>
      </c>
      <c r="AD504" s="7">
        <f t="shared" si="339"/>
        <v>0</v>
      </c>
      <c r="AE504" s="6">
        <f t="shared" si="340"/>
        <v>0</v>
      </c>
      <c r="AF504" s="5"/>
      <c r="AG504" s="6"/>
      <c r="AH504" s="7"/>
      <c r="AI504" s="6"/>
      <c r="AJ504" s="6"/>
      <c r="AL504" s="13"/>
      <c r="AM504" s="13"/>
      <c r="AW504" s="46">
        <f t="shared" si="307"/>
        <v>0</v>
      </c>
    </row>
    <row r="505" spans="1:49" ht="19.899999999999999" customHeight="1" x14ac:dyDescent="0.25">
      <c r="A505" s="66"/>
      <c r="B505" s="78" t="s">
        <v>35</v>
      </c>
      <c r="C505" s="5">
        <v>36307.202749999997</v>
      </c>
      <c r="D505" s="5">
        <v>448.15870000000001</v>
      </c>
      <c r="E505" s="5">
        <v>11565.54819</v>
      </c>
      <c r="F505" s="5">
        <v>11565.54819</v>
      </c>
      <c r="G505" s="6">
        <f t="shared" ref="G505" si="342">H505+I505+J505</f>
        <v>0</v>
      </c>
      <c r="H505" s="5"/>
      <c r="I505" s="5"/>
      <c r="J505" s="5"/>
      <c r="K505" s="6"/>
      <c r="L505" s="5"/>
      <c r="M505" s="5"/>
      <c r="N505" s="5"/>
      <c r="O505" s="6">
        <f t="shared" si="337"/>
        <v>17615.074592999998</v>
      </c>
      <c r="P505" s="5">
        <v>0</v>
      </c>
      <c r="Q505" s="5">
        <v>17438.923849999999</v>
      </c>
      <c r="R505" s="5">
        <v>176.15074300000001</v>
      </c>
      <c r="S505" s="6">
        <f>SUM(T505:V505)</f>
        <v>17609.130942</v>
      </c>
      <c r="T505" s="5">
        <f>SUM(T501)-SUM(T502:T504)</f>
        <v>0</v>
      </c>
      <c r="U505" s="5">
        <f>SUM(U501)-SUM(U502:U504)</f>
        <v>17433.039636000001</v>
      </c>
      <c r="V505" s="5">
        <f>SUM(V501)-SUM(V502:V504)</f>
        <v>176.09130599999935</v>
      </c>
      <c r="W505" s="6">
        <f>SUM(X505:Z505)</f>
        <v>17609.130946000001</v>
      </c>
      <c r="X505" s="5">
        <f>SUM(X501)-SUM(X502:X504)</f>
        <v>0</v>
      </c>
      <c r="Y505" s="5">
        <f>SUM(Y501)-SUM(Y502:Y504)</f>
        <v>17433.039636000001</v>
      </c>
      <c r="Z505" s="5">
        <f>SUM(Z501)-SUM(Z502:Z504)</f>
        <v>176.0913100000007</v>
      </c>
      <c r="AA505" s="12">
        <f t="shared" si="338"/>
        <v>4.0000013541430235E-6</v>
      </c>
      <c r="AB505" s="5">
        <f t="shared" si="339"/>
        <v>0</v>
      </c>
      <c r="AC505" s="6">
        <f t="shared" si="339"/>
        <v>0</v>
      </c>
      <c r="AD505" s="7">
        <f t="shared" si="339"/>
        <v>4.0000013541430235E-6</v>
      </c>
      <c r="AE505" s="6">
        <f t="shared" si="340"/>
        <v>0</v>
      </c>
      <c r="AF505" s="5"/>
      <c r="AG505" s="6"/>
      <c r="AH505" s="7"/>
      <c r="AI505" s="6"/>
      <c r="AJ505" s="6"/>
      <c r="AL505" s="13"/>
      <c r="AM505" s="13"/>
      <c r="AW505" s="46">
        <f t="shared" si="307"/>
        <v>0</v>
      </c>
    </row>
    <row r="506" spans="1:49" ht="108.75" customHeight="1" x14ac:dyDescent="0.25">
      <c r="A506" s="40">
        <v>88</v>
      </c>
      <c r="B506" s="85" t="s">
        <v>294</v>
      </c>
      <c r="C506" s="62">
        <v>410619.80050000013</v>
      </c>
      <c r="D506" s="62">
        <f>SUM(D507:D510)</f>
        <v>0</v>
      </c>
      <c r="E506" s="62">
        <v>235871.89955</v>
      </c>
      <c r="F506" s="62">
        <v>235871.89955</v>
      </c>
      <c r="G506" s="63">
        <f t="shared" si="336"/>
        <v>0</v>
      </c>
      <c r="H506" s="43"/>
      <c r="I506" s="43"/>
      <c r="J506" s="43"/>
      <c r="K506" s="63">
        <f>L506+M506+N506</f>
        <v>0</v>
      </c>
      <c r="L506" s="43"/>
      <c r="M506" s="43"/>
      <c r="N506" s="43"/>
      <c r="O506" s="63">
        <f t="shared" si="337"/>
        <v>172969.7</v>
      </c>
      <c r="P506" s="43">
        <v>0</v>
      </c>
      <c r="Q506" s="43">
        <v>172277.80000000002</v>
      </c>
      <c r="R506" s="43">
        <v>691.9</v>
      </c>
      <c r="S506" s="6">
        <f>SUM(T506,U506,V506)</f>
        <v>143735.843616</v>
      </c>
      <c r="T506" s="5">
        <v>0</v>
      </c>
      <c r="U506" s="5">
        <v>143160.90023999999</v>
      </c>
      <c r="V506" s="5">
        <v>574.94337600000006</v>
      </c>
      <c r="W506" s="63">
        <f>SUM(X506,Y506,Z506)</f>
        <v>143735.843616</v>
      </c>
      <c r="X506" s="43">
        <v>0</v>
      </c>
      <c r="Y506" s="43">
        <f>U506</f>
        <v>143160.90023999999</v>
      </c>
      <c r="Z506" s="43">
        <v>574.94337600000006</v>
      </c>
      <c r="AA506" s="12">
        <f t="shared" si="338"/>
        <v>0</v>
      </c>
      <c r="AB506" s="5">
        <f t="shared" si="339"/>
        <v>0</v>
      </c>
      <c r="AC506" s="6">
        <f t="shared" si="339"/>
        <v>0</v>
      </c>
      <c r="AD506" s="7">
        <f t="shared" si="339"/>
        <v>0</v>
      </c>
      <c r="AE506" s="63">
        <f t="shared" si="340"/>
        <v>0</v>
      </c>
      <c r="AF506" s="43"/>
      <c r="AG506" s="63"/>
      <c r="AH506" s="44"/>
      <c r="AI506" s="63"/>
      <c r="AJ506" s="63"/>
      <c r="AL506" s="13"/>
      <c r="AM506" s="13"/>
      <c r="AW506" s="46">
        <f t="shared" si="307"/>
        <v>0</v>
      </c>
    </row>
    <row r="507" spans="1:49" ht="19.899999999999999" customHeight="1" x14ac:dyDescent="0.25">
      <c r="A507" s="40"/>
      <c r="B507" s="78" t="s">
        <v>32</v>
      </c>
      <c r="C507" s="5">
        <v>0</v>
      </c>
      <c r="D507" s="5">
        <f>C507</f>
        <v>0</v>
      </c>
      <c r="E507" s="5">
        <v>0</v>
      </c>
      <c r="F507" s="5">
        <v>0</v>
      </c>
      <c r="G507" s="6">
        <f>H507+I507+J507</f>
        <v>0</v>
      </c>
      <c r="H507" s="5"/>
      <c r="I507" s="5"/>
      <c r="J507" s="5"/>
      <c r="K507" s="6"/>
      <c r="L507" s="5"/>
      <c r="M507" s="5"/>
      <c r="N507" s="5"/>
      <c r="O507" s="6">
        <f t="shared" si="337"/>
        <v>0</v>
      </c>
      <c r="P507" s="5">
        <v>0</v>
      </c>
      <c r="Q507" s="5">
        <v>0</v>
      </c>
      <c r="R507" s="5">
        <v>0</v>
      </c>
      <c r="S507" s="6">
        <v>0</v>
      </c>
      <c r="T507" s="5" t="s">
        <v>185</v>
      </c>
      <c r="U507" s="5" t="s">
        <v>185</v>
      </c>
      <c r="V507" s="5" t="s">
        <v>185</v>
      </c>
      <c r="W507" s="6">
        <v>0</v>
      </c>
      <c r="X507" s="5" t="s">
        <v>185</v>
      </c>
      <c r="Y507" s="5" t="s">
        <v>185</v>
      </c>
      <c r="Z507" s="5" t="s">
        <v>185</v>
      </c>
      <c r="AA507" s="12">
        <f t="shared" si="338"/>
        <v>0</v>
      </c>
      <c r="AB507" s="5">
        <f t="shared" si="339"/>
        <v>0</v>
      </c>
      <c r="AC507" s="6">
        <f t="shared" si="339"/>
        <v>0</v>
      </c>
      <c r="AD507" s="7">
        <f t="shared" si="339"/>
        <v>0</v>
      </c>
      <c r="AE507" s="6">
        <f t="shared" si="340"/>
        <v>0</v>
      </c>
      <c r="AF507" s="5"/>
      <c r="AG507" s="6"/>
      <c r="AH507" s="7"/>
      <c r="AI507" s="6"/>
      <c r="AJ507" s="6"/>
      <c r="AL507" s="13"/>
      <c r="AM507" s="13"/>
      <c r="AW507" s="46"/>
    </row>
    <row r="508" spans="1:49" ht="19.899999999999999" customHeight="1" x14ac:dyDescent="0.25">
      <c r="A508" s="40"/>
      <c r="B508" s="78" t="s">
        <v>33</v>
      </c>
      <c r="C508" s="5">
        <v>320209.97586000001</v>
      </c>
      <c r="D508" s="5"/>
      <c r="E508" s="5">
        <v>222903.60267000002</v>
      </c>
      <c r="F508" s="5">
        <v>222903.60267000002</v>
      </c>
      <c r="G508" s="6">
        <f t="shared" ref="G508" si="343">H508+I508+J508</f>
        <v>0</v>
      </c>
      <c r="H508" s="5"/>
      <c r="I508" s="5"/>
      <c r="J508" s="5"/>
      <c r="K508" s="6"/>
      <c r="L508" s="5"/>
      <c r="M508" s="5"/>
      <c r="N508" s="5"/>
      <c r="O508" s="6">
        <f t="shared" si="337"/>
        <v>97306.373189999984</v>
      </c>
      <c r="P508" s="5">
        <v>0</v>
      </c>
      <c r="Q508" s="5">
        <v>96917.147697239983</v>
      </c>
      <c r="R508" s="5">
        <v>389.22549275999995</v>
      </c>
      <c r="S508" s="6">
        <v>82798.207750000001</v>
      </c>
      <c r="T508" s="5"/>
      <c r="U508" s="5">
        <v>82467.014899999995</v>
      </c>
      <c r="V508" s="5">
        <v>331.19285000000002</v>
      </c>
      <c r="W508" s="6">
        <v>82798.207750000001</v>
      </c>
      <c r="X508" s="5"/>
      <c r="Y508" s="5">
        <v>82467.014899999995</v>
      </c>
      <c r="Z508" s="5">
        <v>331.19285000000002</v>
      </c>
      <c r="AA508" s="12">
        <f t="shared" si="338"/>
        <v>0</v>
      </c>
      <c r="AB508" s="5">
        <f t="shared" si="339"/>
        <v>0</v>
      </c>
      <c r="AC508" s="6">
        <f t="shared" si="339"/>
        <v>0</v>
      </c>
      <c r="AD508" s="7">
        <f t="shared" si="339"/>
        <v>0</v>
      </c>
      <c r="AE508" s="6">
        <f t="shared" si="340"/>
        <v>0</v>
      </c>
      <c r="AF508" s="5"/>
      <c r="AG508" s="6"/>
      <c r="AH508" s="7"/>
      <c r="AI508" s="6"/>
      <c r="AJ508" s="6"/>
      <c r="AL508" s="13"/>
      <c r="AM508" s="13"/>
      <c r="AW508" s="46"/>
    </row>
    <row r="509" spans="1:49" ht="19.899999999999999" customHeight="1" x14ac:dyDescent="0.25">
      <c r="A509" s="40"/>
      <c r="B509" s="78" t="s">
        <v>34</v>
      </c>
      <c r="C509" s="5">
        <v>71887.164639999988</v>
      </c>
      <c r="D509" s="5"/>
      <c r="E509" s="5">
        <v>0</v>
      </c>
      <c r="F509" s="5">
        <v>0</v>
      </c>
      <c r="G509" s="6">
        <f>H509+I509+J509</f>
        <v>0</v>
      </c>
      <c r="H509" s="5"/>
      <c r="I509" s="5"/>
      <c r="J509" s="5"/>
      <c r="K509" s="6"/>
      <c r="L509" s="5"/>
      <c r="M509" s="5"/>
      <c r="N509" s="5"/>
      <c r="O509" s="6">
        <f t="shared" si="337"/>
        <v>56910.744610000009</v>
      </c>
      <c r="P509" s="5">
        <v>0</v>
      </c>
      <c r="Q509" s="5">
        <v>56683.101633520011</v>
      </c>
      <c r="R509" s="5">
        <v>227.64297648000004</v>
      </c>
      <c r="S509" s="6">
        <v>56910.744610000009</v>
      </c>
      <c r="T509" s="5" t="s">
        <v>185</v>
      </c>
      <c r="U509" s="5">
        <v>56683.10164524</v>
      </c>
      <c r="V509" s="5">
        <v>227.642966</v>
      </c>
      <c r="W509" s="6">
        <v>56910.744610000002</v>
      </c>
      <c r="X509" s="5" t="s">
        <v>185</v>
      </c>
      <c r="Y509" s="5">
        <v>56683.10164524</v>
      </c>
      <c r="Z509" s="5">
        <v>227.642966</v>
      </c>
      <c r="AA509" s="12">
        <f t="shared" si="338"/>
        <v>0</v>
      </c>
      <c r="AB509" s="5">
        <f t="shared" si="339"/>
        <v>0</v>
      </c>
      <c r="AC509" s="6">
        <f t="shared" si="339"/>
        <v>0</v>
      </c>
      <c r="AD509" s="7">
        <f t="shared" si="339"/>
        <v>0</v>
      </c>
      <c r="AE509" s="6">
        <f t="shared" si="340"/>
        <v>0</v>
      </c>
      <c r="AF509" s="5"/>
      <c r="AG509" s="6"/>
      <c r="AH509" s="7"/>
      <c r="AI509" s="6"/>
      <c r="AJ509" s="6"/>
      <c r="AL509" s="13"/>
      <c r="AM509" s="13"/>
      <c r="AW509" s="46"/>
    </row>
    <row r="510" spans="1:49" ht="19.899999999999999" customHeight="1" x14ac:dyDescent="0.25">
      <c r="A510" s="40"/>
      <c r="B510" s="78" t="s">
        <v>35</v>
      </c>
      <c r="C510" s="5">
        <v>18522.66</v>
      </c>
      <c r="D510" s="5"/>
      <c r="E510" s="5">
        <v>12968.29688</v>
      </c>
      <c r="F510" s="5">
        <v>12968.29688</v>
      </c>
      <c r="G510" s="6">
        <f t="shared" ref="G510:G516" si="344">H510+I510+J510</f>
        <v>0</v>
      </c>
      <c r="H510" s="5"/>
      <c r="I510" s="5"/>
      <c r="J510" s="5"/>
      <c r="K510" s="6"/>
      <c r="L510" s="5"/>
      <c r="M510" s="5"/>
      <c r="N510" s="5"/>
      <c r="O510" s="6">
        <f t="shared" si="337"/>
        <v>18752.58220000015</v>
      </c>
      <c r="P510" s="5">
        <v>0</v>
      </c>
      <c r="Q510" s="5">
        <v>18677.55066924015</v>
      </c>
      <c r="R510" s="5">
        <v>75.031530759999868</v>
      </c>
      <c r="S510" s="6">
        <f>SUM(T510:V510)</f>
        <v>4026.8912547600007</v>
      </c>
      <c r="T510" s="5">
        <f>SUM(T506)-SUM(T507:T509)</f>
        <v>0</v>
      </c>
      <c r="U510" s="5">
        <f>SUM(U506)-SUM(U507:U509)</f>
        <v>4010.7836947600008</v>
      </c>
      <c r="V510" s="5">
        <f>SUM(V506)-SUM(V507:V509)</f>
        <v>16.107560000000035</v>
      </c>
      <c r="W510" s="6">
        <f>SUM(X510:Z510)</f>
        <v>4026.8912547600007</v>
      </c>
      <c r="X510" s="5">
        <f>SUM(X506)-SUM(X507:X509)</f>
        <v>0</v>
      </c>
      <c r="Y510" s="5">
        <f>SUM(Y506)-SUM(Y507:Y509)</f>
        <v>4010.7836947600008</v>
      </c>
      <c r="Z510" s="5">
        <f>SUM(Z506)-SUM(Z507:Z509)</f>
        <v>16.107560000000035</v>
      </c>
      <c r="AA510" s="12">
        <f t="shared" si="338"/>
        <v>0</v>
      </c>
      <c r="AB510" s="5">
        <f t="shared" si="339"/>
        <v>0</v>
      </c>
      <c r="AC510" s="6">
        <f t="shared" si="339"/>
        <v>0</v>
      </c>
      <c r="AD510" s="7">
        <f t="shared" si="339"/>
        <v>0</v>
      </c>
      <c r="AE510" s="6">
        <f t="shared" si="340"/>
        <v>0</v>
      </c>
      <c r="AF510" s="5"/>
      <c r="AG510" s="6"/>
      <c r="AH510" s="7"/>
      <c r="AI510" s="6"/>
      <c r="AJ510" s="6"/>
      <c r="AL510" s="13"/>
      <c r="AM510" s="13"/>
      <c r="AW510" s="46"/>
    </row>
    <row r="511" spans="1:49" ht="76.900000000000006" customHeight="1" x14ac:dyDescent="0.25">
      <c r="A511" s="66">
        <v>89</v>
      </c>
      <c r="B511" s="68" t="s">
        <v>104</v>
      </c>
      <c r="C511" s="62">
        <v>242871.49409999989</v>
      </c>
      <c r="D511" s="62">
        <f>SUM(D512:D515)</f>
        <v>4971.2026099999994</v>
      </c>
      <c r="E511" s="62">
        <v>143719.26941000001</v>
      </c>
      <c r="F511" s="62">
        <v>143719.26941000001</v>
      </c>
      <c r="G511" s="63">
        <f t="shared" si="344"/>
        <v>0</v>
      </c>
      <c r="H511" s="43"/>
      <c r="I511" s="43"/>
      <c r="J511" s="43"/>
      <c r="K511" s="63">
        <f>L511+M511+N511</f>
        <v>0</v>
      </c>
      <c r="L511" s="43"/>
      <c r="M511" s="43"/>
      <c r="N511" s="43"/>
      <c r="O511" s="63">
        <f t="shared" si="337"/>
        <v>99326</v>
      </c>
      <c r="P511" s="43">
        <v>0</v>
      </c>
      <c r="Q511" s="43">
        <v>99226.6</v>
      </c>
      <c r="R511" s="43">
        <v>99.399999999999991</v>
      </c>
      <c r="S511" s="6">
        <f>SUM(T511,U511,V511)</f>
        <v>99053.225439999995</v>
      </c>
      <c r="T511" s="5">
        <v>0</v>
      </c>
      <c r="U511" s="5">
        <v>98953.451029999997</v>
      </c>
      <c r="V511" s="5">
        <v>99.774409999999989</v>
      </c>
      <c r="W511" s="63">
        <f>SUM(X511,Y511,Z511)</f>
        <v>99053.22544319999</v>
      </c>
      <c r="X511" s="43">
        <v>0</v>
      </c>
      <c r="Y511" s="43">
        <f>U511</f>
        <v>98953.451029999997</v>
      </c>
      <c r="Z511" s="43">
        <v>99.774413199999273</v>
      </c>
      <c r="AA511" s="12">
        <f t="shared" si="338"/>
        <v>3.1999992842202118E-6</v>
      </c>
      <c r="AB511" s="5">
        <f t="shared" si="339"/>
        <v>0</v>
      </c>
      <c r="AC511" s="6">
        <f t="shared" si="339"/>
        <v>0</v>
      </c>
      <c r="AD511" s="7">
        <f t="shared" si="339"/>
        <v>3.1999992842202118E-6</v>
      </c>
      <c r="AE511" s="63">
        <f t="shared" si="340"/>
        <v>0</v>
      </c>
      <c r="AF511" s="43"/>
      <c r="AG511" s="63"/>
      <c r="AH511" s="44"/>
      <c r="AI511" s="63" t="s">
        <v>198</v>
      </c>
      <c r="AJ511" s="63" t="s">
        <v>198</v>
      </c>
      <c r="AL511" s="13"/>
      <c r="AM511" s="13"/>
      <c r="AW511" s="46"/>
    </row>
    <row r="512" spans="1:49" ht="19.899999999999999" customHeight="1" x14ac:dyDescent="0.25">
      <c r="A512" s="66"/>
      <c r="B512" s="78" t="s">
        <v>32</v>
      </c>
      <c r="C512" s="5">
        <v>4797.6636099999996</v>
      </c>
      <c r="D512" s="5">
        <f>C512</f>
        <v>4797.6636099999996</v>
      </c>
      <c r="E512" s="5">
        <v>4698.6636100000005</v>
      </c>
      <c r="F512" s="5">
        <v>4698.6636099999996</v>
      </c>
      <c r="G512" s="6">
        <f>H512+I512+J512</f>
        <v>0</v>
      </c>
      <c r="H512" s="5"/>
      <c r="I512" s="5"/>
      <c r="J512" s="5"/>
      <c r="K512" s="6"/>
      <c r="L512" s="5"/>
      <c r="M512" s="5"/>
      <c r="N512" s="5"/>
      <c r="O512" s="6">
        <f t="shared" si="337"/>
        <v>0</v>
      </c>
      <c r="P512" s="5">
        <v>0</v>
      </c>
      <c r="Q512" s="5">
        <v>0</v>
      </c>
      <c r="R512" s="5">
        <v>0</v>
      </c>
      <c r="S512" s="6">
        <v>0</v>
      </c>
      <c r="T512" s="5"/>
      <c r="U512" s="5"/>
      <c r="V512" s="5"/>
      <c r="W512" s="6">
        <v>0</v>
      </c>
      <c r="X512" s="5"/>
      <c r="Y512" s="5"/>
      <c r="Z512" s="5"/>
      <c r="AA512" s="12">
        <f t="shared" si="338"/>
        <v>0</v>
      </c>
      <c r="AB512" s="5">
        <f t="shared" si="339"/>
        <v>0</v>
      </c>
      <c r="AC512" s="6">
        <f t="shared" si="339"/>
        <v>0</v>
      </c>
      <c r="AD512" s="7">
        <f t="shared" si="339"/>
        <v>0</v>
      </c>
      <c r="AE512" s="6">
        <f t="shared" si="340"/>
        <v>0</v>
      </c>
      <c r="AF512" s="5"/>
      <c r="AG512" s="6"/>
      <c r="AH512" s="7"/>
      <c r="AI512" s="6"/>
      <c r="AJ512" s="6"/>
      <c r="AL512" s="13"/>
      <c r="AM512" s="13"/>
      <c r="AW512" s="46"/>
    </row>
    <row r="513" spans="1:49" ht="19.899999999999999" customHeight="1" x14ac:dyDescent="0.25">
      <c r="A513" s="66"/>
      <c r="B513" s="78" t="s">
        <v>33</v>
      </c>
      <c r="C513" s="5">
        <v>210486.23142999999</v>
      </c>
      <c r="D513" s="5"/>
      <c r="E513" s="5">
        <v>132365.84438999998</v>
      </c>
      <c r="F513" s="5">
        <v>132365.84438999998</v>
      </c>
      <c r="G513" s="6">
        <f t="shared" ref="G513" si="345">H513+I513+J513</f>
        <v>0</v>
      </c>
      <c r="H513" s="5"/>
      <c r="I513" s="5"/>
      <c r="J513" s="5"/>
      <c r="K513" s="6"/>
      <c r="L513" s="5"/>
      <c r="M513" s="5"/>
      <c r="N513" s="5"/>
      <c r="O513" s="6">
        <f t="shared" si="337"/>
        <v>78120.387039999987</v>
      </c>
      <c r="P513" s="5">
        <v>0</v>
      </c>
      <c r="Q513" s="5">
        <v>78042.26664999999</v>
      </c>
      <c r="R513" s="5">
        <v>78.12039</v>
      </c>
      <c r="S513" s="6">
        <v>78120.387039999987</v>
      </c>
      <c r="T513" s="5" t="s">
        <v>185</v>
      </c>
      <c r="U513" s="5">
        <v>78042.21058074999</v>
      </c>
      <c r="V513" s="5">
        <v>78.176463199999304</v>
      </c>
      <c r="W513" s="6">
        <v>78120.387040000001</v>
      </c>
      <c r="X513" s="5" t="s">
        <v>185</v>
      </c>
      <c r="Y513" s="5">
        <f>72930.05559075+5112.15499</f>
        <v>78042.21058074999</v>
      </c>
      <c r="Z513" s="5">
        <f>73.0030531999993+5.17341</f>
        <v>78.176463199999304</v>
      </c>
      <c r="AA513" s="12">
        <f t="shared" si="338"/>
        <v>0</v>
      </c>
      <c r="AB513" s="5">
        <f t="shared" si="339"/>
        <v>0</v>
      </c>
      <c r="AC513" s="6">
        <f t="shared" si="339"/>
        <v>0</v>
      </c>
      <c r="AD513" s="7">
        <f t="shared" si="339"/>
        <v>0</v>
      </c>
      <c r="AE513" s="6">
        <f t="shared" si="340"/>
        <v>0</v>
      </c>
      <c r="AF513" s="5"/>
      <c r="AG513" s="6"/>
      <c r="AH513" s="7"/>
      <c r="AI513" s="6"/>
      <c r="AJ513" s="6"/>
      <c r="AL513" s="13"/>
      <c r="AM513" s="13"/>
      <c r="AW513" s="46"/>
    </row>
    <row r="514" spans="1:49" ht="19.899999999999999" customHeight="1" x14ac:dyDescent="0.25">
      <c r="A514" s="66"/>
      <c r="B514" s="78" t="s">
        <v>34</v>
      </c>
      <c r="C514" s="5">
        <v>16789.497029999999</v>
      </c>
      <c r="D514" s="5"/>
      <c r="E514" s="5">
        <v>0</v>
      </c>
      <c r="F514" s="5">
        <v>0</v>
      </c>
      <c r="G514" s="6">
        <f>H514+I514+J514</f>
        <v>0</v>
      </c>
      <c r="H514" s="5"/>
      <c r="I514" s="5"/>
      <c r="J514" s="5"/>
      <c r="K514" s="6"/>
      <c r="L514" s="5"/>
      <c r="M514" s="5"/>
      <c r="N514" s="5"/>
      <c r="O514" s="6">
        <f t="shared" si="337"/>
        <v>16789.497030000002</v>
      </c>
      <c r="P514" s="5">
        <v>0</v>
      </c>
      <c r="Q514" s="5">
        <v>16772.707520000004</v>
      </c>
      <c r="R514" s="5">
        <v>16.789509999999996</v>
      </c>
      <c r="S514" s="6">
        <v>16789.497027999998</v>
      </c>
      <c r="T514" s="5"/>
      <c r="U514" s="5">
        <v>16772.042418000001</v>
      </c>
      <c r="V514" s="5">
        <v>17.454609999999999</v>
      </c>
      <c r="W514" s="6">
        <v>16789.497029999999</v>
      </c>
      <c r="X514" s="5"/>
      <c r="Y514" s="5">
        <v>16772.042418000001</v>
      </c>
      <c r="Z514" s="5">
        <v>17.454609999999999</v>
      </c>
      <c r="AA514" s="12">
        <f t="shared" si="338"/>
        <v>0</v>
      </c>
      <c r="AB514" s="5">
        <f t="shared" si="339"/>
        <v>0</v>
      </c>
      <c r="AC514" s="6">
        <f t="shared" si="339"/>
        <v>0</v>
      </c>
      <c r="AD514" s="7">
        <f t="shared" si="339"/>
        <v>0</v>
      </c>
      <c r="AE514" s="6">
        <f t="shared" si="340"/>
        <v>0</v>
      </c>
      <c r="AF514" s="5"/>
      <c r="AG514" s="6"/>
      <c r="AH514" s="7"/>
      <c r="AI514" s="6"/>
      <c r="AJ514" s="6"/>
      <c r="AL514" s="13"/>
      <c r="AM514" s="13"/>
      <c r="AW514" s="46">
        <f t="shared" si="307"/>
        <v>0</v>
      </c>
    </row>
    <row r="515" spans="1:49" ht="19.899999999999999" customHeight="1" x14ac:dyDescent="0.25">
      <c r="A515" s="66"/>
      <c r="B515" s="78" t="s">
        <v>35</v>
      </c>
      <c r="C515" s="5">
        <v>10798.102030000002</v>
      </c>
      <c r="D515" s="5">
        <v>173.53899999999999</v>
      </c>
      <c r="E515" s="5">
        <v>6654.7608099999998</v>
      </c>
      <c r="F515" s="5">
        <v>6654.7608099999998</v>
      </c>
      <c r="G515" s="6">
        <f t="shared" ref="G515" si="346">H515+I515+J515</f>
        <v>0</v>
      </c>
      <c r="H515" s="5"/>
      <c r="I515" s="5"/>
      <c r="J515" s="5"/>
      <c r="K515" s="6"/>
      <c r="L515" s="5"/>
      <c r="M515" s="5"/>
      <c r="N515" s="5"/>
      <c r="O515" s="6">
        <f t="shared" si="337"/>
        <v>4416.1159299999972</v>
      </c>
      <c r="P515" s="5">
        <v>0</v>
      </c>
      <c r="Q515" s="5">
        <v>4411.6258299999972</v>
      </c>
      <c r="R515" s="5">
        <v>4.4900999999999893</v>
      </c>
      <c r="S515" s="6">
        <f>SUM(T515:V515)</f>
        <v>4143.3413680500098</v>
      </c>
      <c r="T515" s="5">
        <f>SUM(T511)-SUM(T512:T514)</f>
        <v>0</v>
      </c>
      <c r="U515" s="5">
        <f>SUM(U511)-SUM(U512:U514)</f>
        <v>4139.1980312500091</v>
      </c>
      <c r="V515" s="5">
        <f>SUM(V511)-SUM(V512:V514)</f>
        <v>4.1433368000006823</v>
      </c>
      <c r="W515" s="6">
        <f>SUM(X515:Z515)</f>
        <v>4143.3413712500087</v>
      </c>
      <c r="X515" s="5">
        <f>SUM(X511)-SUM(X512:X514)</f>
        <v>0</v>
      </c>
      <c r="Y515" s="5">
        <f>SUM(Y511)-SUM(Y512:Y514)</f>
        <v>4139.1980312500091</v>
      </c>
      <c r="Z515" s="5">
        <f>SUM(Z511)-SUM(Z512:Z514)</f>
        <v>4.1433399999999665</v>
      </c>
      <c r="AA515" s="12">
        <f t="shared" si="338"/>
        <v>3.1999992842202118E-6</v>
      </c>
      <c r="AB515" s="5">
        <f t="shared" si="339"/>
        <v>0</v>
      </c>
      <c r="AC515" s="6">
        <f t="shared" si="339"/>
        <v>0</v>
      </c>
      <c r="AD515" s="7">
        <f t="shared" si="339"/>
        <v>3.1999992842202118E-6</v>
      </c>
      <c r="AE515" s="6">
        <f t="shared" si="340"/>
        <v>0</v>
      </c>
      <c r="AF515" s="5"/>
      <c r="AG515" s="6"/>
      <c r="AH515" s="7"/>
      <c r="AI515" s="6"/>
      <c r="AJ515" s="6"/>
      <c r="AL515" s="13"/>
      <c r="AM515" s="13"/>
      <c r="AW515" s="46">
        <f t="shared" si="307"/>
        <v>0</v>
      </c>
    </row>
    <row r="516" spans="1:49" ht="77.45" customHeight="1" x14ac:dyDescent="0.25">
      <c r="A516" s="66">
        <v>90</v>
      </c>
      <c r="B516" s="68" t="s">
        <v>295</v>
      </c>
      <c r="C516" s="62">
        <v>103900</v>
      </c>
      <c r="D516" s="62">
        <f>SUM(D517:D520)</f>
        <v>4571.8088200000002</v>
      </c>
      <c r="E516" s="62">
        <v>4571.8088200000002</v>
      </c>
      <c r="F516" s="62">
        <v>4571.8088200000002</v>
      </c>
      <c r="G516" s="63">
        <f t="shared" si="344"/>
        <v>0</v>
      </c>
      <c r="H516" s="43"/>
      <c r="I516" s="43"/>
      <c r="J516" s="43"/>
      <c r="K516" s="63">
        <f>L516+M516+N516</f>
        <v>0</v>
      </c>
      <c r="L516" s="43"/>
      <c r="M516" s="43"/>
      <c r="N516" s="43"/>
      <c r="O516" s="63">
        <f t="shared" si="337"/>
        <v>2.9</v>
      </c>
      <c r="P516" s="43">
        <v>0</v>
      </c>
      <c r="Q516" s="43">
        <v>2.8</v>
      </c>
      <c r="R516" s="43">
        <v>0.1</v>
      </c>
      <c r="S516" s="6">
        <f>SUM(T516,U516,V516)</f>
        <v>0</v>
      </c>
      <c r="T516" s="5">
        <v>0</v>
      </c>
      <c r="U516" s="5">
        <v>0</v>
      </c>
      <c r="V516" s="5">
        <v>0</v>
      </c>
      <c r="W516" s="63">
        <f>SUM(X516,Y516,Z516)</f>
        <v>0</v>
      </c>
      <c r="X516" s="43">
        <v>0</v>
      </c>
      <c r="Y516" s="43">
        <v>0</v>
      </c>
      <c r="Z516" s="43">
        <v>0</v>
      </c>
      <c r="AA516" s="12">
        <f t="shared" si="338"/>
        <v>0</v>
      </c>
      <c r="AB516" s="5">
        <f t="shared" si="339"/>
        <v>0</v>
      </c>
      <c r="AC516" s="6">
        <f t="shared" si="339"/>
        <v>0</v>
      </c>
      <c r="AD516" s="7">
        <f t="shared" si="339"/>
        <v>0</v>
      </c>
      <c r="AE516" s="63">
        <f t="shared" si="340"/>
        <v>0</v>
      </c>
      <c r="AF516" s="43"/>
      <c r="AG516" s="63"/>
      <c r="AH516" s="44"/>
      <c r="AI516" s="63"/>
      <c r="AJ516" s="63"/>
      <c r="AL516" s="13"/>
      <c r="AM516" s="13"/>
      <c r="AW516" s="46">
        <f t="shared" si="307"/>
        <v>0</v>
      </c>
    </row>
    <row r="517" spans="1:49" ht="19.899999999999999" customHeight="1" x14ac:dyDescent="0.25">
      <c r="A517" s="66"/>
      <c r="B517" s="78" t="s">
        <v>32</v>
      </c>
      <c r="C517" s="5">
        <v>4400</v>
      </c>
      <c r="D517" s="5">
        <f>C517</f>
        <v>4400</v>
      </c>
      <c r="E517" s="5">
        <v>4400</v>
      </c>
      <c r="F517" s="5">
        <v>4400</v>
      </c>
      <c r="G517" s="6">
        <f>H517+I517+J517</f>
        <v>0</v>
      </c>
      <c r="H517" s="5"/>
      <c r="I517" s="5"/>
      <c r="J517" s="5"/>
      <c r="K517" s="6"/>
      <c r="L517" s="5"/>
      <c r="M517" s="5"/>
      <c r="N517" s="5"/>
      <c r="O517" s="6">
        <f t="shared" si="337"/>
        <v>0</v>
      </c>
      <c r="P517" s="5">
        <v>0</v>
      </c>
      <c r="Q517" s="5">
        <v>0</v>
      </c>
      <c r="R517" s="5">
        <v>0</v>
      </c>
      <c r="S517" s="6">
        <v>0</v>
      </c>
      <c r="T517" s="5" t="s">
        <v>185</v>
      </c>
      <c r="U517" s="5" t="s">
        <v>185</v>
      </c>
      <c r="V517" s="5" t="s">
        <v>185</v>
      </c>
      <c r="W517" s="6">
        <v>0</v>
      </c>
      <c r="X517" s="5" t="s">
        <v>185</v>
      </c>
      <c r="Y517" s="5" t="s">
        <v>185</v>
      </c>
      <c r="Z517" s="5" t="s">
        <v>185</v>
      </c>
      <c r="AA517" s="12">
        <f t="shared" si="338"/>
        <v>0</v>
      </c>
      <c r="AB517" s="5">
        <f t="shared" ref="AB517:AD532" si="347">SUM(X517,H517)-SUM(L517)-SUM(T517,-AF517)</f>
        <v>0</v>
      </c>
      <c r="AC517" s="6">
        <f t="shared" si="347"/>
        <v>0</v>
      </c>
      <c r="AD517" s="7">
        <f t="shared" si="347"/>
        <v>0</v>
      </c>
      <c r="AE517" s="6">
        <f t="shared" si="340"/>
        <v>0</v>
      </c>
      <c r="AF517" s="5"/>
      <c r="AG517" s="6"/>
      <c r="AH517" s="7"/>
      <c r="AI517" s="6"/>
      <c r="AJ517" s="6"/>
      <c r="AL517" s="13"/>
      <c r="AM517" s="13"/>
      <c r="AW517" s="46"/>
    </row>
    <row r="518" spans="1:49" ht="19.899999999999999" customHeight="1" x14ac:dyDescent="0.25">
      <c r="A518" s="66"/>
      <c r="B518" s="78" t="s">
        <v>33</v>
      </c>
      <c r="C518" s="5">
        <v>94818.691179999994</v>
      </c>
      <c r="D518" s="5"/>
      <c r="E518" s="5">
        <v>0</v>
      </c>
      <c r="F518" s="5">
        <v>0</v>
      </c>
      <c r="G518" s="6">
        <f t="shared" ref="G518" si="348">H518+I518+J518</f>
        <v>0</v>
      </c>
      <c r="H518" s="5"/>
      <c r="I518" s="5"/>
      <c r="J518" s="5"/>
      <c r="K518" s="6"/>
      <c r="L518" s="5"/>
      <c r="M518" s="5"/>
      <c r="N518" s="5"/>
      <c r="O518" s="6">
        <f t="shared" si="337"/>
        <v>2.9</v>
      </c>
      <c r="P518" s="5">
        <v>0</v>
      </c>
      <c r="Q518" s="5">
        <v>2.8</v>
      </c>
      <c r="R518" s="5">
        <v>0.1</v>
      </c>
      <c r="S518" s="6">
        <v>0</v>
      </c>
      <c r="T518" s="5" t="s">
        <v>185</v>
      </c>
      <c r="U518" s="5" t="s">
        <v>185</v>
      </c>
      <c r="V518" s="5" t="s">
        <v>185</v>
      </c>
      <c r="W518" s="6">
        <v>0</v>
      </c>
      <c r="X518" s="5" t="s">
        <v>185</v>
      </c>
      <c r="Y518" s="5" t="s">
        <v>185</v>
      </c>
      <c r="Z518" s="5" t="s">
        <v>185</v>
      </c>
      <c r="AA518" s="12">
        <f t="shared" si="338"/>
        <v>0</v>
      </c>
      <c r="AB518" s="5">
        <f t="shared" si="347"/>
        <v>0</v>
      </c>
      <c r="AC518" s="6">
        <f t="shared" si="347"/>
        <v>0</v>
      </c>
      <c r="AD518" s="7">
        <f t="shared" si="347"/>
        <v>0</v>
      </c>
      <c r="AE518" s="6">
        <f t="shared" si="340"/>
        <v>0</v>
      </c>
      <c r="AF518" s="5"/>
      <c r="AG518" s="6"/>
      <c r="AH518" s="7"/>
      <c r="AI518" s="6"/>
      <c r="AJ518" s="6"/>
      <c r="AL518" s="13"/>
      <c r="AM518" s="13"/>
      <c r="AW518" s="46"/>
    </row>
    <row r="519" spans="1:49" ht="19.899999999999999" customHeight="1" x14ac:dyDescent="0.25">
      <c r="A519" s="66"/>
      <c r="B519" s="78" t="s">
        <v>34</v>
      </c>
      <c r="C519" s="5">
        <v>0</v>
      </c>
      <c r="D519" s="5"/>
      <c r="E519" s="5">
        <v>0</v>
      </c>
      <c r="F519" s="5">
        <v>0</v>
      </c>
      <c r="G519" s="6">
        <f>H519+I519+J519</f>
        <v>0</v>
      </c>
      <c r="H519" s="5"/>
      <c r="I519" s="5"/>
      <c r="J519" s="5"/>
      <c r="K519" s="6"/>
      <c r="L519" s="5"/>
      <c r="M519" s="5"/>
      <c r="N519" s="5"/>
      <c r="O519" s="6">
        <f t="shared" si="337"/>
        <v>0</v>
      </c>
      <c r="P519" s="5">
        <v>0</v>
      </c>
      <c r="Q519" s="5">
        <v>0</v>
      </c>
      <c r="R519" s="5">
        <v>0</v>
      </c>
      <c r="S519" s="6">
        <v>0</v>
      </c>
      <c r="T519" s="5" t="s">
        <v>185</v>
      </c>
      <c r="U519" s="5" t="s">
        <v>185</v>
      </c>
      <c r="V519" s="5" t="s">
        <v>185</v>
      </c>
      <c r="W519" s="6">
        <v>0</v>
      </c>
      <c r="X519" s="5"/>
      <c r="Y519" s="5"/>
      <c r="Z519" s="5"/>
      <c r="AA519" s="12">
        <f t="shared" si="338"/>
        <v>0</v>
      </c>
      <c r="AB519" s="5">
        <f t="shared" si="347"/>
        <v>0</v>
      </c>
      <c r="AC519" s="6">
        <f t="shared" si="347"/>
        <v>0</v>
      </c>
      <c r="AD519" s="7">
        <f t="shared" si="347"/>
        <v>0</v>
      </c>
      <c r="AE519" s="6">
        <f t="shared" si="340"/>
        <v>0</v>
      </c>
      <c r="AF519" s="5"/>
      <c r="AG519" s="6"/>
      <c r="AH519" s="7"/>
      <c r="AI519" s="6"/>
      <c r="AJ519" s="6"/>
      <c r="AL519" s="13"/>
      <c r="AM519" s="13"/>
      <c r="AW519" s="46"/>
    </row>
    <row r="520" spans="1:49" ht="19.899999999999999" customHeight="1" x14ac:dyDescent="0.25">
      <c r="A520" s="66"/>
      <c r="B520" s="78" t="s">
        <v>35</v>
      </c>
      <c r="C520" s="5">
        <v>4681.3088200000002</v>
      </c>
      <c r="D520" s="5">
        <v>171.80882</v>
      </c>
      <c r="E520" s="5">
        <v>171.80882</v>
      </c>
      <c r="F520" s="5">
        <v>171.80882</v>
      </c>
      <c r="G520" s="6">
        <f t="shared" ref="G520:G526" si="349">H520+I520+J520</f>
        <v>0</v>
      </c>
      <c r="H520" s="5"/>
      <c r="I520" s="5"/>
      <c r="J520" s="5"/>
      <c r="K520" s="6"/>
      <c r="L520" s="5"/>
      <c r="M520" s="5"/>
      <c r="N520" s="5"/>
      <c r="O520" s="6">
        <f t="shared" si="337"/>
        <v>0</v>
      </c>
      <c r="P520" s="5">
        <v>0</v>
      </c>
      <c r="Q520" s="5">
        <v>0</v>
      </c>
      <c r="R520" s="5">
        <v>0</v>
      </c>
      <c r="S520" s="6">
        <f>SUM(T520:V520)</f>
        <v>0</v>
      </c>
      <c r="T520" s="5">
        <f>SUM(T516)-SUM(T517:T519)</f>
        <v>0</v>
      </c>
      <c r="U520" s="5">
        <f>SUM(U516)-SUM(U517:U519)</f>
        <v>0</v>
      </c>
      <c r="V520" s="5">
        <f>SUM(V516)-SUM(V517:V519)</f>
        <v>0</v>
      </c>
      <c r="W520" s="6">
        <f>SUM(X520:Z520)</f>
        <v>0</v>
      </c>
      <c r="X520" s="5">
        <f>SUM(X516)-SUM(X517:X519)</f>
        <v>0</v>
      </c>
      <c r="Y520" s="5">
        <f>SUM(Y516)-SUM(Y517:Y519)</f>
        <v>0</v>
      </c>
      <c r="Z520" s="5">
        <f>SUM(Z516)-SUM(Z517:Z519)</f>
        <v>0</v>
      </c>
      <c r="AA520" s="12">
        <f t="shared" si="338"/>
        <v>0</v>
      </c>
      <c r="AB520" s="5">
        <f t="shared" si="347"/>
        <v>0</v>
      </c>
      <c r="AC520" s="6">
        <f t="shared" si="347"/>
        <v>0</v>
      </c>
      <c r="AD520" s="7">
        <f t="shared" si="347"/>
        <v>0</v>
      </c>
      <c r="AE520" s="6">
        <f t="shared" si="340"/>
        <v>0</v>
      </c>
      <c r="AF520" s="5"/>
      <c r="AG520" s="6"/>
      <c r="AH520" s="7"/>
      <c r="AI520" s="6"/>
      <c r="AJ520" s="6"/>
      <c r="AL520" s="13"/>
      <c r="AM520" s="13"/>
      <c r="AW520" s="46"/>
    </row>
    <row r="521" spans="1:49" ht="74.25" customHeight="1" x14ac:dyDescent="0.25">
      <c r="A521" s="40">
        <v>91</v>
      </c>
      <c r="B521" s="68" t="s">
        <v>296</v>
      </c>
      <c r="C521" s="62">
        <v>20880.029300000002</v>
      </c>
      <c r="D521" s="62">
        <f>SUM(D522:D525)</f>
        <v>6290.5549099999998</v>
      </c>
      <c r="E521" s="62">
        <v>1462.93</v>
      </c>
      <c r="F521" s="62">
        <v>1462.93</v>
      </c>
      <c r="G521" s="63">
        <f t="shared" si="349"/>
        <v>0</v>
      </c>
      <c r="H521" s="43"/>
      <c r="I521" s="43"/>
      <c r="J521" s="43"/>
      <c r="K521" s="63">
        <f>L521+M521+N521</f>
        <v>0</v>
      </c>
      <c r="L521" s="43"/>
      <c r="M521" s="43"/>
      <c r="N521" s="43"/>
      <c r="O521" s="63">
        <f t="shared" si="337"/>
        <v>4831.5999999999995</v>
      </c>
      <c r="P521" s="43">
        <v>0</v>
      </c>
      <c r="Q521" s="43">
        <v>4821.8999999999996</v>
      </c>
      <c r="R521" s="43">
        <v>9.6999999999999993</v>
      </c>
      <c r="S521" s="6">
        <f>SUM(T521,U521,V521)</f>
        <v>4830.7493000000004</v>
      </c>
      <c r="T521" s="5">
        <v>0</v>
      </c>
      <c r="U521" s="5">
        <v>4821.0878000000002</v>
      </c>
      <c r="V521" s="5">
        <v>9.6615000000000002</v>
      </c>
      <c r="W521" s="63">
        <f>SUM(X521,Y521,Z521)</f>
        <v>4830.7493000000004</v>
      </c>
      <c r="X521" s="43">
        <v>0</v>
      </c>
      <c r="Y521" s="43">
        <v>4821.0878000000002</v>
      </c>
      <c r="Z521" s="43">
        <v>9.6615000000000002</v>
      </c>
      <c r="AA521" s="12">
        <f t="shared" si="338"/>
        <v>0</v>
      </c>
      <c r="AB521" s="5">
        <f t="shared" si="347"/>
        <v>0</v>
      </c>
      <c r="AC521" s="6">
        <f t="shared" si="347"/>
        <v>0</v>
      </c>
      <c r="AD521" s="7">
        <f t="shared" si="347"/>
        <v>0</v>
      </c>
      <c r="AE521" s="63">
        <f t="shared" si="340"/>
        <v>0</v>
      </c>
      <c r="AF521" s="43"/>
      <c r="AG521" s="63"/>
      <c r="AH521" s="44"/>
      <c r="AI521" s="63"/>
      <c r="AJ521" s="63"/>
      <c r="AL521" s="13"/>
      <c r="AM521" s="13"/>
      <c r="AW521" s="46"/>
    </row>
    <row r="522" spans="1:49" ht="19.899999999999999" customHeight="1" x14ac:dyDescent="0.25">
      <c r="A522" s="40"/>
      <c r="B522" s="78" t="s">
        <v>32</v>
      </c>
      <c r="C522" s="5">
        <v>6041.5140000000001</v>
      </c>
      <c r="D522" s="5">
        <f>C522</f>
        <v>6041.5140000000001</v>
      </c>
      <c r="E522" s="5">
        <v>1399.43</v>
      </c>
      <c r="F522" s="5">
        <v>1399.43</v>
      </c>
      <c r="G522" s="6">
        <f>H522+I522+J522</f>
        <v>0</v>
      </c>
      <c r="H522" s="5"/>
      <c r="I522" s="5"/>
      <c r="J522" s="5"/>
      <c r="K522" s="6"/>
      <c r="L522" s="5"/>
      <c r="M522" s="5"/>
      <c r="N522" s="5"/>
      <c r="O522" s="6">
        <f t="shared" si="337"/>
        <v>4642.0839999999998</v>
      </c>
      <c r="P522" s="5">
        <v>0</v>
      </c>
      <c r="Q522" s="5">
        <v>4632.7998299999999</v>
      </c>
      <c r="R522" s="5">
        <v>9.2841699999999996</v>
      </c>
      <c r="S522" s="6">
        <v>4642.0839999999998</v>
      </c>
      <c r="T522" s="5" t="s">
        <v>185</v>
      </c>
      <c r="U522" s="5">
        <v>4632.7998299999999</v>
      </c>
      <c r="V522" s="5">
        <v>9.2841699999999996</v>
      </c>
      <c r="W522" s="6">
        <v>4642.0839999999998</v>
      </c>
      <c r="X522" s="5" t="s">
        <v>185</v>
      </c>
      <c r="Y522" s="5">
        <v>4632.7998299999999</v>
      </c>
      <c r="Z522" s="5">
        <v>9.2841699999999996</v>
      </c>
      <c r="AA522" s="12">
        <f t="shared" si="338"/>
        <v>0</v>
      </c>
      <c r="AB522" s="5">
        <f t="shared" si="347"/>
        <v>0</v>
      </c>
      <c r="AC522" s="6">
        <f t="shared" si="347"/>
        <v>0</v>
      </c>
      <c r="AD522" s="7">
        <f t="shared" si="347"/>
        <v>0</v>
      </c>
      <c r="AE522" s="6">
        <f t="shared" si="340"/>
        <v>0</v>
      </c>
      <c r="AF522" s="5"/>
      <c r="AG522" s="6"/>
      <c r="AH522" s="7"/>
      <c r="AI522" s="6"/>
      <c r="AJ522" s="6"/>
      <c r="AL522" s="13"/>
      <c r="AM522" s="13"/>
      <c r="AW522" s="46"/>
    </row>
    <row r="523" spans="1:49" ht="19.899999999999999" customHeight="1" x14ac:dyDescent="0.25">
      <c r="A523" s="40"/>
      <c r="B523" s="78" t="s">
        <v>33</v>
      </c>
      <c r="C523" s="5">
        <v>0</v>
      </c>
      <c r="D523" s="5"/>
      <c r="E523" s="5">
        <v>0</v>
      </c>
      <c r="F523" s="5">
        <v>0</v>
      </c>
      <c r="G523" s="6">
        <f t="shared" ref="G523" si="350">H523+I523+J523</f>
        <v>0</v>
      </c>
      <c r="H523" s="5"/>
      <c r="I523" s="5"/>
      <c r="J523" s="5"/>
      <c r="K523" s="6"/>
      <c r="L523" s="5"/>
      <c r="M523" s="5"/>
      <c r="N523" s="5"/>
      <c r="O523" s="6">
        <f t="shared" si="337"/>
        <v>0</v>
      </c>
      <c r="P523" s="5">
        <v>0</v>
      </c>
      <c r="Q523" s="5">
        <v>0</v>
      </c>
      <c r="R523" s="5">
        <v>0</v>
      </c>
      <c r="S523" s="6">
        <v>0</v>
      </c>
      <c r="T523" s="5" t="s">
        <v>185</v>
      </c>
      <c r="U523" s="5" t="s">
        <v>185</v>
      </c>
      <c r="V523" s="5" t="s">
        <v>185</v>
      </c>
      <c r="W523" s="6">
        <v>0</v>
      </c>
      <c r="X523" s="5" t="s">
        <v>185</v>
      </c>
      <c r="Y523" s="5" t="s">
        <v>185</v>
      </c>
      <c r="Z523" s="5" t="s">
        <v>185</v>
      </c>
      <c r="AA523" s="12">
        <f t="shared" si="338"/>
        <v>0</v>
      </c>
      <c r="AB523" s="5">
        <f t="shared" si="347"/>
        <v>0</v>
      </c>
      <c r="AC523" s="6">
        <f t="shared" si="347"/>
        <v>0</v>
      </c>
      <c r="AD523" s="7">
        <f t="shared" si="347"/>
        <v>0</v>
      </c>
      <c r="AE523" s="6">
        <f t="shared" si="340"/>
        <v>0</v>
      </c>
      <c r="AF523" s="5"/>
      <c r="AG523" s="6"/>
      <c r="AH523" s="7"/>
      <c r="AI523" s="6"/>
      <c r="AJ523" s="6"/>
      <c r="AL523" s="13"/>
      <c r="AM523" s="13"/>
      <c r="AW523" s="46"/>
    </row>
    <row r="524" spans="1:49" ht="19.899999999999999" customHeight="1" x14ac:dyDescent="0.25">
      <c r="A524" s="40"/>
      <c r="B524" s="78" t="s">
        <v>34</v>
      </c>
      <c r="C524" s="5">
        <v>0</v>
      </c>
      <c r="D524" s="5"/>
      <c r="E524" s="5">
        <v>0</v>
      </c>
      <c r="F524" s="5">
        <v>0</v>
      </c>
      <c r="G524" s="6">
        <f>H524+I524+J524</f>
        <v>0</v>
      </c>
      <c r="H524" s="5"/>
      <c r="I524" s="5"/>
      <c r="J524" s="5"/>
      <c r="K524" s="6"/>
      <c r="L524" s="5"/>
      <c r="M524" s="5"/>
      <c r="N524" s="5"/>
      <c r="O524" s="6">
        <f t="shared" si="337"/>
        <v>0</v>
      </c>
      <c r="P524" s="5">
        <v>0</v>
      </c>
      <c r="Q524" s="5">
        <v>0</v>
      </c>
      <c r="R524" s="5">
        <v>0</v>
      </c>
      <c r="S524" s="6">
        <v>0</v>
      </c>
      <c r="T524" s="5"/>
      <c r="U524" s="5"/>
      <c r="V524" s="5"/>
      <c r="W524" s="6">
        <v>0</v>
      </c>
      <c r="X524" s="5"/>
      <c r="Y524" s="5"/>
      <c r="Z524" s="5"/>
      <c r="AA524" s="12">
        <f t="shared" si="338"/>
        <v>0</v>
      </c>
      <c r="AB524" s="5">
        <f t="shared" si="347"/>
        <v>0</v>
      </c>
      <c r="AC524" s="6">
        <f t="shared" si="347"/>
        <v>0</v>
      </c>
      <c r="AD524" s="7">
        <f t="shared" si="347"/>
        <v>0</v>
      </c>
      <c r="AE524" s="6">
        <f t="shared" si="340"/>
        <v>0</v>
      </c>
      <c r="AF524" s="5"/>
      <c r="AG524" s="6"/>
      <c r="AH524" s="7"/>
      <c r="AI524" s="6"/>
      <c r="AJ524" s="6"/>
      <c r="AL524" s="13"/>
      <c r="AM524" s="13"/>
      <c r="AW524" s="46"/>
    </row>
    <row r="525" spans="1:49" ht="19.899999999999999" customHeight="1" x14ac:dyDescent="0.25">
      <c r="A525" s="40"/>
      <c r="B525" s="78" t="s">
        <v>35</v>
      </c>
      <c r="C525" s="5">
        <v>14838.515300000001</v>
      </c>
      <c r="D525" s="5">
        <v>249.04091</v>
      </c>
      <c r="E525" s="5">
        <v>63.5</v>
      </c>
      <c r="F525" s="5">
        <v>63.5</v>
      </c>
      <c r="G525" s="6">
        <f t="shared" ref="G525" si="351">H525+I525+J525</f>
        <v>0</v>
      </c>
      <c r="H525" s="5"/>
      <c r="I525" s="5"/>
      <c r="J525" s="5"/>
      <c r="K525" s="6"/>
      <c r="L525" s="5"/>
      <c r="M525" s="5"/>
      <c r="N525" s="5"/>
      <c r="O525" s="6">
        <f t="shared" si="337"/>
        <v>189.51599999999939</v>
      </c>
      <c r="P525" s="5">
        <v>0</v>
      </c>
      <c r="Q525" s="5">
        <v>189.10016999999939</v>
      </c>
      <c r="R525" s="5">
        <v>0.41582999999999909</v>
      </c>
      <c r="S525" s="6">
        <f>SUM(T525:V525)</f>
        <v>188.66530000000031</v>
      </c>
      <c r="T525" s="5">
        <f>SUM(T521)-SUM(T522:T524)</f>
        <v>0</v>
      </c>
      <c r="U525" s="5">
        <f>SUM(U521)-SUM(U522:U524)</f>
        <v>188.28797000000031</v>
      </c>
      <c r="V525" s="5">
        <f>SUM(V521)-SUM(V522:V524)</f>
        <v>0.37733000000000061</v>
      </c>
      <c r="W525" s="6">
        <f>SUM(X525:Z525)</f>
        <v>188.66530000000031</v>
      </c>
      <c r="X525" s="5">
        <f>SUM(X521)-SUM(X522:X524)</f>
        <v>0</v>
      </c>
      <c r="Y525" s="5">
        <f>SUM(Y521)-SUM(Y522:Y524)</f>
        <v>188.28797000000031</v>
      </c>
      <c r="Z525" s="5">
        <f>SUM(Z521)-SUM(Z522:Z524)</f>
        <v>0.37733000000000061</v>
      </c>
      <c r="AA525" s="12">
        <f t="shared" si="338"/>
        <v>0</v>
      </c>
      <c r="AB525" s="5">
        <f t="shared" si="347"/>
        <v>0</v>
      </c>
      <c r="AC525" s="6">
        <f t="shared" si="347"/>
        <v>0</v>
      </c>
      <c r="AD525" s="7">
        <f t="shared" si="347"/>
        <v>0</v>
      </c>
      <c r="AE525" s="6">
        <f t="shared" si="340"/>
        <v>0</v>
      </c>
      <c r="AF525" s="5"/>
      <c r="AG525" s="6"/>
      <c r="AH525" s="7"/>
      <c r="AI525" s="6"/>
      <c r="AJ525" s="6"/>
      <c r="AL525" s="13"/>
      <c r="AM525" s="13"/>
      <c r="AW525" s="46"/>
    </row>
    <row r="526" spans="1:49" ht="48" customHeight="1" x14ac:dyDescent="0.25">
      <c r="A526" s="40">
        <v>92</v>
      </c>
      <c r="B526" s="68" t="s">
        <v>105</v>
      </c>
      <c r="C526" s="62">
        <v>6447.3474999999999</v>
      </c>
      <c r="D526" s="62">
        <f>SUM(D527:D530)</f>
        <v>6447.3474999999999</v>
      </c>
      <c r="E526" s="62">
        <v>0</v>
      </c>
      <c r="F526" s="62">
        <v>0</v>
      </c>
      <c r="G526" s="63">
        <f t="shared" si="349"/>
        <v>0</v>
      </c>
      <c r="H526" s="43"/>
      <c r="I526" s="43"/>
      <c r="J526" s="43"/>
      <c r="K526" s="63">
        <f>L526+M526+N526</f>
        <v>0</v>
      </c>
      <c r="L526" s="43"/>
      <c r="M526" s="43"/>
      <c r="N526" s="43"/>
      <c r="O526" s="63">
        <f t="shared" si="337"/>
        <v>6448.0999999999995</v>
      </c>
      <c r="P526" s="43">
        <v>0</v>
      </c>
      <c r="Q526" s="43">
        <v>6435.2</v>
      </c>
      <c r="R526" s="43">
        <v>12.9</v>
      </c>
      <c r="S526" s="6">
        <f>SUM(T526,U526,V526)</f>
        <v>6447.3474999999999</v>
      </c>
      <c r="T526" s="5">
        <v>0</v>
      </c>
      <c r="U526" s="5">
        <v>6434.4528</v>
      </c>
      <c r="V526" s="5">
        <v>12.8947</v>
      </c>
      <c r="W526" s="63">
        <f>SUM(X526,Y526,Z526)</f>
        <v>6447.3475000000008</v>
      </c>
      <c r="X526" s="43">
        <v>0</v>
      </c>
      <c r="Y526" s="43">
        <v>6434.4528002200004</v>
      </c>
      <c r="Z526" s="43">
        <v>12.894699779999989</v>
      </c>
      <c r="AA526" s="12">
        <f t="shared" si="338"/>
        <v>3.907985046680551E-13</v>
      </c>
      <c r="AB526" s="5">
        <f t="shared" si="347"/>
        <v>0</v>
      </c>
      <c r="AC526" s="6">
        <f t="shared" si="347"/>
        <v>2.2000040189595893E-7</v>
      </c>
      <c r="AD526" s="7">
        <f t="shared" si="347"/>
        <v>-2.2000001109745426E-7</v>
      </c>
      <c r="AE526" s="63">
        <f t="shared" si="340"/>
        <v>0</v>
      </c>
      <c r="AF526" s="43"/>
      <c r="AG526" s="63"/>
      <c r="AH526" s="44"/>
      <c r="AI526" s="63"/>
      <c r="AJ526" s="63"/>
      <c r="AL526" s="13"/>
      <c r="AM526" s="13"/>
      <c r="AW526" s="46"/>
    </row>
    <row r="527" spans="1:49" ht="19.899999999999999" customHeight="1" x14ac:dyDescent="0.25">
      <c r="A527" s="40"/>
      <c r="B527" s="78" t="s">
        <v>32</v>
      </c>
      <c r="C527" s="5">
        <v>6247.3675000000003</v>
      </c>
      <c r="D527" s="5">
        <f>C527</f>
        <v>6247.3675000000003</v>
      </c>
      <c r="E527" s="5">
        <v>0</v>
      </c>
      <c r="F527" s="5">
        <v>0</v>
      </c>
      <c r="G527" s="6">
        <f>H527+I527+J527</f>
        <v>0</v>
      </c>
      <c r="H527" s="5"/>
      <c r="I527" s="5"/>
      <c r="J527" s="5"/>
      <c r="K527" s="6"/>
      <c r="L527" s="5"/>
      <c r="M527" s="5"/>
      <c r="N527" s="5"/>
      <c r="O527" s="6">
        <f t="shared" si="337"/>
        <v>6247.3675000000003</v>
      </c>
      <c r="P527" s="5">
        <v>0</v>
      </c>
      <c r="Q527" s="5">
        <v>6234.8727600000002</v>
      </c>
      <c r="R527" s="5">
        <v>12.49474</v>
      </c>
      <c r="S527" s="6">
        <v>6247.3675000000003</v>
      </c>
      <c r="T527" s="5" t="s">
        <v>185</v>
      </c>
      <c r="U527" s="5">
        <v>6234.8727600000002</v>
      </c>
      <c r="V527" s="5">
        <v>12.49474</v>
      </c>
      <c r="W527" s="6">
        <v>6247.3675000000003</v>
      </c>
      <c r="X527" s="5" t="s">
        <v>185</v>
      </c>
      <c r="Y527" s="5">
        <v>6234.8727602199997</v>
      </c>
      <c r="Z527" s="5">
        <v>12.494739779999989</v>
      </c>
      <c r="AA527" s="12">
        <f t="shared" si="338"/>
        <v>-5.1869619710487314E-13</v>
      </c>
      <c r="AB527" s="5">
        <f t="shared" si="347"/>
        <v>0</v>
      </c>
      <c r="AC527" s="6">
        <f t="shared" si="347"/>
        <v>2.1999949240125716E-7</v>
      </c>
      <c r="AD527" s="7">
        <f t="shared" si="347"/>
        <v>-2.2000001109745426E-7</v>
      </c>
      <c r="AE527" s="6">
        <f t="shared" si="340"/>
        <v>0</v>
      </c>
      <c r="AF527" s="5"/>
      <c r="AG527" s="6"/>
      <c r="AH527" s="7"/>
      <c r="AI527" s="6"/>
      <c r="AJ527" s="6"/>
      <c r="AL527" s="13"/>
      <c r="AM527" s="13"/>
      <c r="AW527" s="46"/>
    </row>
    <row r="528" spans="1:49" ht="19.899999999999999" customHeight="1" x14ac:dyDescent="0.25">
      <c r="A528" s="40"/>
      <c r="B528" s="78" t="s">
        <v>33</v>
      </c>
      <c r="C528" s="5">
        <v>0</v>
      </c>
      <c r="D528" s="5"/>
      <c r="E528" s="5">
        <v>0</v>
      </c>
      <c r="F528" s="5">
        <v>0</v>
      </c>
      <c r="G528" s="6">
        <f t="shared" ref="G528" si="352">H528+I528+J528</f>
        <v>0</v>
      </c>
      <c r="H528" s="5"/>
      <c r="I528" s="5"/>
      <c r="J528" s="5"/>
      <c r="K528" s="6"/>
      <c r="L528" s="5"/>
      <c r="M528" s="5"/>
      <c r="N528" s="5"/>
      <c r="O528" s="6">
        <f t="shared" si="337"/>
        <v>0</v>
      </c>
      <c r="P528" s="5">
        <v>0</v>
      </c>
      <c r="Q528" s="5">
        <v>0</v>
      </c>
      <c r="R528" s="5">
        <v>0</v>
      </c>
      <c r="S528" s="6">
        <v>0</v>
      </c>
      <c r="T528" s="5" t="s">
        <v>185</v>
      </c>
      <c r="U528" s="5" t="s">
        <v>185</v>
      </c>
      <c r="V528" s="5" t="s">
        <v>185</v>
      </c>
      <c r="W528" s="6">
        <v>0</v>
      </c>
      <c r="X528" s="5" t="s">
        <v>185</v>
      </c>
      <c r="Y528" s="5" t="s">
        <v>185</v>
      </c>
      <c r="Z528" s="5" t="s">
        <v>185</v>
      </c>
      <c r="AA528" s="12">
        <f t="shared" si="338"/>
        <v>0</v>
      </c>
      <c r="AB528" s="5">
        <f t="shared" si="347"/>
        <v>0</v>
      </c>
      <c r="AC528" s="6">
        <f t="shared" si="347"/>
        <v>0</v>
      </c>
      <c r="AD528" s="7">
        <f t="shared" si="347"/>
        <v>0</v>
      </c>
      <c r="AE528" s="6">
        <f t="shared" si="340"/>
        <v>0</v>
      </c>
      <c r="AF528" s="5"/>
      <c r="AG528" s="6"/>
      <c r="AH528" s="7"/>
      <c r="AI528" s="6"/>
      <c r="AJ528" s="6"/>
      <c r="AL528" s="13"/>
      <c r="AM528" s="13"/>
      <c r="AW528" s="46"/>
    </row>
    <row r="529" spans="1:49" ht="19.899999999999999" customHeight="1" x14ac:dyDescent="0.25">
      <c r="A529" s="40"/>
      <c r="B529" s="78" t="s">
        <v>34</v>
      </c>
      <c r="C529" s="5">
        <v>0</v>
      </c>
      <c r="D529" s="5"/>
      <c r="E529" s="5">
        <v>0</v>
      </c>
      <c r="F529" s="5">
        <v>0</v>
      </c>
      <c r="G529" s="6">
        <f>H529+I529+J529</f>
        <v>0</v>
      </c>
      <c r="H529" s="5"/>
      <c r="I529" s="5"/>
      <c r="J529" s="5"/>
      <c r="K529" s="6"/>
      <c r="L529" s="5"/>
      <c r="M529" s="5"/>
      <c r="N529" s="5"/>
      <c r="O529" s="6">
        <f t="shared" si="337"/>
        <v>0</v>
      </c>
      <c r="P529" s="5">
        <v>0</v>
      </c>
      <c r="Q529" s="5">
        <v>0</v>
      </c>
      <c r="R529" s="5">
        <v>0</v>
      </c>
      <c r="S529" s="6">
        <v>0</v>
      </c>
      <c r="T529" s="5"/>
      <c r="U529" s="5"/>
      <c r="V529" s="5"/>
      <c r="W529" s="6">
        <v>0</v>
      </c>
      <c r="X529" s="5"/>
      <c r="Y529" s="5"/>
      <c r="Z529" s="5"/>
      <c r="AA529" s="12">
        <f t="shared" si="338"/>
        <v>0</v>
      </c>
      <c r="AB529" s="5">
        <f t="shared" si="347"/>
        <v>0</v>
      </c>
      <c r="AC529" s="6">
        <f t="shared" si="347"/>
        <v>0</v>
      </c>
      <c r="AD529" s="7">
        <f t="shared" si="347"/>
        <v>0</v>
      </c>
      <c r="AE529" s="6">
        <f t="shared" si="340"/>
        <v>0</v>
      </c>
      <c r="AF529" s="5"/>
      <c r="AG529" s="6"/>
      <c r="AH529" s="7"/>
      <c r="AI529" s="6"/>
      <c r="AJ529" s="6"/>
      <c r="AL529" s="13"/>
      <c r="AM529" s="13"/>
      <c r="AW529" s="46"/>
    </row>
    <row r="530" spans="1:49" ht="19.899999999999999" customHeight="1" x14ac:dyDescent="0.25">
      <c r="A530" s="40"/>
      <c r="B530" s="78" t="s">
        <v>35</v>
      </c>
      <c r="C530" s="5">
        <v>199.98</v>
      </c>
      <c r="D530" s="5">
        <v>199.98</v>
      </c>
      <c r="E530" s="5">
        <v>0</v>
      </c>
      <c r="F530" s="5">
        <v>0</v>
      </c>
      <c r="G530" s="6">
        <f t="shared" ref="G530:G536" si="353">H530+I530+J530</f>
        <v>0</v>
      </c>
      <c r="H530" s="5"/>
      <c r="I530" s="5"/>
      <c r="J530" s="5"/>
      <c r="K530" s="6"/>
      <c r="L530" s="5"/>
      <c r="M530" s="5"/>
      <c r="N530" s="5"/>
      <c r="O530" s="6">
        <f t="shared" si="337"/>
        <v>200.73249999999888</v>
      </c>
      <c r="P530" s="5">
        <v>0</v>
      </c>
      <c r="Q530" s="5">
        <v>200.32723999999888</v>
      </c>
      <c r="R530" s="5">
        <v>0.40526000000000006</v>
      </c>
      <c r="S530" s="6">
        <f>SUM(T530:V530)</f>
        <v>199.97999999999982</v>
      </c>
      <c r="T530" s="5">
        <f>SUM(T526)-SUM(T527:T529)</f>
        <v>0</v>
      </c>
      <c r="U530" s="5">
        <f>SUM(U526)-SUM(U527:U529)</f>
        <v>199.58003999999983</v>
      </c>
      <c r="V530" s="5">
        <f>SUM(V526)-SUM(V527:V529)</f>
        <v>0.39996000000000009</v>
      </c>
      <c r="W530" s="6">
        <f>SUM(X530:Z530)</f>
        <v>199.98000000000073</v>
      </c>
      <c r="X530" s="5">
        <f>SUM(X526)-SUM(X527:X529)</f>
        <v>0</v>
      </c>
      <c r="Y530" s="5">
        <f>SUM(Y526)-SUM(Y527:Y529)</f>
        <v>199.58004000000074</v>
      </c>
      <c r="Z530" s="5">
        <f>SUM(Z526)-SUM(Z527:Z529)</f>
        <v>0.39996000000000009</v>
      </c>
      <c r="AA530" s="12">
        <f t="shared" si="338"/>
        <v>9.0949470177292824E-13</v>
      </c>
      <c r="AB530" s="5">
        <f t="shared" si="347"/>
        <v>0</v>
      </c>
      <c r="AC530" s="6">
        <f t="shared" si="347"/>
        <v>9.0949470177292824E-13</v>
      </c>
      <c r="AD530" s="7">
        <f t="shared" si="347"/>
        <v>0</v>
      </c>
      <c r="AE530" s="6">
        <f t="shared" si="340"/>
        <v>0</v>
      </c>
      <c r="AF530" s="5"/>
      <c r="AG530" s="6"/>
      <c r="AH530" s="7"/>
      <c r="AI530" s="6"/>
      <c r="AJ530" s="6"/>
      <c r="AL530" s="13"/>
      <c r="AM530" s="13"/>
      <c r="AW530" s="46"/>
    </row>
    <row r="531" spans="1:49" ht="87" customHeight="1" x14ac:dyDescent="0.25">
      <c r="A531" s="40">
        <v>93</v>
      </c>
      <c r="B531" s="68" t="s">
        <v>297</v>
      </c>
      <c r="C531" s="62">
        <v>427384.82762000005</v>
      </c>
      <c r="D531" s="62">
        <f>SUM(D532:D535)</f>
        <v>6316.8680299999996</v>
      </c>
      <c r="E531" s="62">
        <v>0</v>
      </c>
      <c r="F531" s="62">
        <v>0</v>
      </c>
      <c r="G531" s="63">
        <f t="shared" si="353"/>
        <v>0</v>
      </c>
      <c r="H531" s="43"/>
      <c r="I531" s="43"/>
      <c r="J531" s="43"/>
      <c r="K531" s="63">
        <f>L531+M531+N531</f>
        <v>0</v>
      </c>
      <c r="L531" s="43"/>
      <c r="M531" s="43"/>
      <c r="N531" s="43"/>
      <c r="O531" s="63">
        <f t="shared" si="337"/>
        <v>59047.4</v>
      </c>
      <c r="P531" s="43">
        <v>0</v>
      </c>
      <c r="Q531" s="43">
        <v>58338.8</v>
      </c>
      <c r="R531" s="43">
        <v>708.6</v>
      </c>
      <c r="S531" s="6">
        <f>SUM(T531,U531,V531)</f>
        <v>57397.061999999991</v>
      </c>
      <c r="T531" s="5">
        <v>0</v>
      </c>
      <c r="U531" s="5">
        <v>56708.297239999993</v>
      </c>
      <c r="V531" s="5">
        <v>688.76475999999991</v>
      </c>
      <c r="W531" s="63">
        <f>SUM(X531,Y531,Z531)</f>
        <v>57397.062000000005</v>
      </c>
      <c r="X531" s="43">
        <v>0</v>
      </c>
      <c r="Y531" s="43">
        <v>56708.297240000007</v>
      </c>
      <c r="Z531" s="43">
        <v>688.76476000000002</v>
      </c>
      <c r="AA531" s="12">
        <f t="shared" si="338"/>
        <v>0</v>
      </c>
      <c r="AB531" s="5">
        <f t="shared" si="347"/>
        <v>0</v>
      </c>
      <c r="AC531" s="6">
        <f t="shared" si="347"/>
        <v>0</v>
      </c>
      <c r="AD531" s="7">
        <f t="shared" si="347"/>
        <v>0</v>
      </c>
      <c r="AE531" s="63">
        <f t="shared" si="340"/>
        <v>0</v>
      </c>
      <c r="AF531" s="43"/>
      <c r="AG531" s="63"/>
      <c r="AH531" s="44"/>
      <c r="AI531" s="63"/>
      <c r="AJ531" s="63"/>
      <c r="AL531" s="13"/>
      <c r="AM531" s="13"/>
      <c r="AW531" s="46"/>
    </row>
    <row r="532" spans="1:49" ht="19.899999999999999" customHeight="1" x14ac:dyDescent="0.25">
      <c r="A532" s="40"/>
      <c r="B532" s="78" t="s">
        <v>32</v>
      </c>
      <c r="C532" s="5">
        <v>6036.0630499999997</v>
      </c>
      <c r="D532" s="5">
        <f>C532</f>
        <v>6036.0630499999997</v>
      </c>
      <c r="E532" s="5">
        <v>0</v>
      </c>
      <c r="F532" s="5">
        <v>0</v>
      </c>
      <c r="G532" s="6">
        <f>H532+I532+J532</f>
        <v>0</v>
      </c>
      <c r="H532" s="5"/>
      <c r="I532" s="5"/>
      <c r="J532" s="5"/>
      <c r="K532" s="6"/>
      <c r="L532" s="5"/>
      <c r="M532" s="5"/>
      <c r="N532" s="5"/>
      <c r="O532" s="6">
        <f t="shared" si="337"/>
        <v>6036.0630499999997</v>
      </c>
      <c r="P532" s="5">
        <v>0</v>
      </c>
      <c r="Q532" s="5">
        <v>5963.6302900000001</v>
      </c>
      <c r="R532" s="5">
        <v>72.432760000000002</v>
      </c>
      <c r="S532" s="6">
        <v>6036.0630500000007</v>
      </c>
      <c r="T532" s="5" t="s">
        <v>185</v>
      </c>
      <c r="U532" s="5">
        <v>5963.6302900000001</v>
      </c>
      <c r="V532" s="5">
        <v>72.432760000000002</v>
      </c>
      <c r="W532" s="6">
        <v>6036.0630499999997</v>
      </c>
      <c r="X532" s="5" t="s">
        <v>185</v>
      </c>
      <c r="Y532" s="5">
        <v>5963.6302900000001</v>
      </c>
      <c r="Z532" s="5">
        <v>72.432760000000002</v>
      </c>
      <c r="AA532" s="12">
        <f t="shared" si="338"/>
        <v>0</v>
      </c>
      <c r="AB532" s="5">
        <f t="shared" si="347"/>
        <v>0</v>
      </c>
      <c r="AC532" s="6">
        <f t="shared" si="347"/>
        <v>0</v>
      </c>
      <c r="AD532" s="7">
        <f t="shared" si="347"/>
        <v>0</v>
      </c>
      <c r="AE532" s="6">
        <f t="shared" si="340"/>
        <v>0</v>
      </c>
      <c r="AF532" s="5"/>
      <c r="AG532" s="6"/>
      <c r="AH532" s="7"/>
      <c r="AI532" s="6"/>
      <c r="AJ532" s="6"/>
      <c r="AL532" s="13"/>
      <c r="AM532" s="13"/>
      <c r="AW532" s="46"/>
    </row>
    <row r="533" spans="1:49" ht="19.899999999999999" customHeight="1" x14ac:dyDescent="0.25">
      <c r="A533" s="40"/>
      <c r="B533" s="78" t="s">
        <v>33</v>
      </c>
      <c r="C533" s="5">
        <v>334324.00890000002</v>
      </c>
      <c r="D533" s="5"/>
      <c r="E533" s="5">
        <v>0</v>
      </c>
      <c r="F533" s="5">
        <v>0</v>
      </c>
      <c r="G533" s="6">
        <f t="shared" ref="G533" si="354">H533+I533+J533</f>
        <v>0</v>
      </c>
      <c r="H533" s="5"/>
      <c r="I533" s="5"/>
      <c r="J533" s="5"/>
      <c r="K533" s="6"/>
      <c r="L533" s="5"/>
      <c r="M533" s="5"/>
      <c r="N533" s="5"/>
      <c r="O533" s="6">
        <f t="shared" si="337"/>
        <v>49298.209600000002</v>
      </c>
      <c r="P533" s="5">
        <v>0</v>
      </c>
      <c r="Q533" s="5">
        <v>48706.599890000005</v>
      </c>
      <c r="R533" s="5">
        <v>591.60971000000006</v>
      </c>
      <c r="S533" s="6">
        <v>49722.45233</v>
      </c>
      <c r="T533" s="5" t="s">
        <v>185</v>
      </c>
      <c r="U533" s="5">
        <v>49125.782890000002</v>
      </c>
      <c r="V533" s="5">
        <v>596.66944000000001</v>
      </c>
      <c r="W533" s="6">
        <v>49722.45233</v>
      </c>
      <c r="X533" s="5" t="s">
        <v>185</v>
      </c>
      <c r="Y533" s="5">
        <v>49125.782890000002</v>
      </c>
      <c r="Z533" s="5">
        <v>596.66944000000001</v>
      </c>
      <c r="AA533" s="12">
        <f t="shared" si="338"/>
        <v>0</v>
      </c>
      <c r="AB533" s="5">
        <f t="shared" ref="AB533:AD540" si="355">SUM(X533,H533)-SUM(L533)-SUM(T533,-AF533)</f>
        <v>0</v>
      </c>
      <c r="AC533" s="6">
        <f t="shared" si="355"/>
        <v>0</v>
      </c>
      <c r="AD533" s="7">
        <f t="shared" si="355"/>
        <v>0</v>
      </c>
      <c r="AE533" s="6">
        <f t="shared" si="340"/>
        <v>0</v>
      </c>
      <c r="AF533" s="5"/>
      <c r="AG533" s="6"/>
      <c r="AH533" s="7"/>
      <c r="AI533" s="6"/>
      <c r="AJ533" s="6"/>
      <c r="AL533" s="13"/>
      <c r="AM533" s="13"/>
      <c r="AW533" s="46"/>
    </row>
    <row r="534" spans="1:49" ht="19.899999999999999" customHeight="1" x14ac:dyDescent="0.25">
      <c r="A534" s="40"/>
      <c r="B534" s="78" t="s">
        <v>34</v>
      </c>
      <c r="C534" s="5">
        <v>67724.7</v>
      </c>
      <c r="D534" s="5"/>
      <c r="E534" s="5">
        <v>0</v>
      </c>
      <c r="F534" s="5">
        <v>0</v>
      </c>
      <c r="G534" s="6">
        <f>H534+I534+J534</f>
        <v>0</v>
      </c>
      <c r="H534" s="5"/>
      <c r="I534" s="5"/>
      <c r="J534" s="5"/>
      <c r="K534" s="6"/>
      <c r="L534" s="5"/>
      <c r="M534" s="5"/>
      <c r="N534" s="5"/>
      <c r="O534" s="6">
        <f t="shared" si="337"/>
        <v>0</v>
      </c>
      <c r="P534" s="5">
        <v>0</v>
      </c>
      <c r="Q534" s="5">
        <v>0</v>
      </c>
      <c r="R534" s="5">
        <v>0</v>
      </c>
      <c r="S534" s="6">
        <v>0</v>
      </c>
      <c r="T534" s="5"/>
      <c r="U534" s="5"/>
      <c r="V534" s="5"/>
      <c r="W534" s="6">
        <v>0</v>
      </c>
      <c r="X534" s="5"/>
      <c r="Y534" s="5"/>
      <c r="Z534" s="5"/>
      <c r="AA534" s="12">
        <f t="shared" si="338"/>
        <v>0</v>
      </c>
      <c r="AB534" s="5">
        <f t="shared" si="355"/>
        <v>0</v>
      </c>
      <c r="AC534" s="6">
        <f t="shared" si="355"/>
        <v>0</v>
      </c>
      <c r="AD534" s="7">
        <f t="shared" si="355"/>
        <v>0</v>
      </c>
      <c r="AE534" s="6">
        <f t="shared" si="340"/>
        <v>0</v>
      </c>
      <c r="AF534" s="5"/>
      <c r="AG534" s="6"/>
      <c r="AH534" s="7"/>
      <c r="AI534" s="6"/>
      <c r="AJ534" s="6"/>
      <c r="AL534" s="13"/>
      <c r="AM534" s="13"/>
      <c r="AW534" s="46">
        <f t="shared" ref="AW534:AW578" si="356">P534-T534</f>
        <v>0</v>
      </c>
    </row>
    <row r="535" spans="1:49" ht="19.899999999999999" customHeight="1" x14ac:dyDescent="0.25">
      <c r="A535" s="40"/>
      <c r="B535" s="78" t="s">
        <v>35</v>
      </c>
      <c r="C535" s="5">
        <v>19300.055669999998</v>
      </c>
      <c r="D535" s="5">
        <v>280.80498</v>
      </c>
      <c r="E535" s="5">
        <v>0</v>
      </c>
      <c r="F535" s="5">
        <v>0</v>
      </c>
      <c r="G535" s="6">
        <f t="shared" ref="G535" si="357">H535+I535+J535</f>
        <v>0</v>
      </c>
      <c r="H535" s="5"/>
      <c r="I535" s="5"/>
      <c r="J535" s="5"/>
      <c r="K535" s="6"/>
      <c r="L535" s="5"/>
      <c r="M535" s="5"/>
      <c r="N535" s="5"/>
      <c r="O535" s="6">
        <f t="shared" si="337"/>
        <v>3713.1273500000002</v>
      </c>
      <c r="P535" s="5">
        <v>0</v>
      </c>
      <c r="Q535" s="5">
        <v>3668.5698200000002</v>
      </c>
      <c r="R535" s="5">
        <v>44.55753</v>
      </c>
      <c r="S535" s="6">
        <f>SUM(T535:V535)</f>
        <v>1638.5466199999892</v>
      </c>
      <c r="T535" s="5">
        <f>SUM(T531)-SUM(T532:T534)</f>
        <v>0</v>
      </c>
      <c r="U535" s="5">
        <f>SUM(U531)-SUM(U532:U534)</f>
        <v>1618.8840599999894</v>
      </c>
      <c r="V535" s="5">
        <f>SUM(V531)-SUM(V532:V534)</f>
        <v>19.662559999999871</v>
      </c>
      <c r="W535" s="6">
        <f>SUM(X535:Z535)</f>
        <v>1638.5466200000039</v>
      </c>
      <c r="X535" s="5">
        <f>SUM(X531)-SUM(X532:X534)</f>
        <v>0</v>
      </c>
      <c r="Y535" s="5">
        <f>SUM(Y531)-SUM(Y532:Y534)</f>
        <v>1618.884060000004</v>
      </c>
      <c r="Z535" s="5">
        <f>SUM(Z531)-SUM(Z532:Z534)</f>
        <v>19.662559999999985</v>
      </c>
      <c r="AA535" s="12">
        <f t="shared" si="338"/>
        <v>1.4665602066088468E-11</v>
      </c>
      <c r="AB535" s="5">
        <f t="shared" si="355"/>
        <v>0</v>
      </c>
      <c r="AC535" s="6">
        <f t="shared" si="355"/>
        <v>1.4551915228366852E-11</v>
      </c>
      <c r="AD535" s="7">
        <f t="shared" si="355"/>
        <v>1.1368683772161603E-13</v>
      </c>
      <c r="AE535" s="6">
        <f t="shared" si="340"/>
        <v>0</v>
      </c>
      <c r="AF535" s="5"/>
      <c r="AG535" s="6"/>
      <c r="AH535" s="7"/>
      <c r="AI535" s="6"/>
      <c r="AJ535" s="6"/>
      <c r="AL535" s="13"/>
      <c r="AM535" s="13"/>
      <c r="AW535" s="46">
        <f t="shared" si="356"/>
        <v>0</v>
      </c>
    </row>
    <row r="536" spans="1:49" ht="60.75" customHeight="1" x14ac:dyDescent="0.25">
      <c r="A536" s="40">
        <v>94</v>
      </c>
      <c r="B536" s="68" t="s">
        <v>298</v>
      </c>
      <c r="C536" s="62">
        <v>6533.8281499999994</v>
      </c>
      <c r="D536" s="62">
        <f>SUM(D537:D540)</f>
        <v>6333.9049999999997</v>
      </c>
      <c r="E536" s="62">
        <v>1045.40554</v>
      </c>
      <c r="F536" s="62">
        <v>1045.40554</v>
      </c>
      <c r="G536" s="63">
        <f t="shared" si="353"/>
        <v>0</v>
      </c>
      <c r="H536" s="43"/>
      <c r="I536" s="43"/>
      <c r="J536" s="43"/>
      <c r="K536" s="63">
        <f>L536+M536+N536</f>
        <v>0</v>
      </c>
      <c r="L536" s="43"/>
      <c r="M536" s="43"/>
      <c r="N536" s="43"/>
      <c r="O536" s="63">
        <f>P536+Q536+R536</f>
        <v>5489.3</v>
      </c>
      <c r="P536" s="43">
        <v>0</v>
      </c>
      <c r="Q536" s="43">
        <v>5483.8</v>
      </c>
      <c r="R536" s="43">
        <v>5.5</v>
      </c>
      <c r="S536" s="6">
        <f>SUM(T536,U536,V536)</f>
        <v>5488.4226094599999</v>
      </c>
      <c r="T536" s="5">
        <v>0</v>
      </c>
      <c r="U536" s="5">
        <v>5482.9341800000002</v>
      </c>
      <c r="V536" s="5">
        <v>5.4884294599999111</v>
      </c>
      <c r="W536" s="63">
        <f>SUM(X536,Y536,Z536)</f>
        <v>5488.4226094599999</v>
      </c>
      <c r="X536" s="43">
        <v>0</v>
      </c>
      <c r="Y536" s="43">
        <f>U536</f>
        <v>5482.9341800000002</v>
      </c>
      <c r="Z536" s="43">
        <v>5.4884294599999111</v>
      </c>
      <c r="AA536" s="12">
        <f t="shared" si="338"/>
        <v>0</v>
      </c>
      <c r="AB536" s="5">
        <f t="shared" si="355"/>
        <v>0</v>
      </c>
      <c r="AC536" s="6">
        <f t="shared" si="355"/>
        <v>0</v>
      </c>
      <c r="AD536" s="7">
        <f t="shared" si="355"/>
        <v>0</v>
      </c>
      <c r="AE536" s="63">
        <f t="shared" si="340"/>
        <v>0</v>
      </c>
      <c r="AF536" s="43"/>
      <c r="AG536" s="63"/>
      <c r="AH536" s="44"/>
      <c r="AI536" s="63"/>
      <c r="AJ536" s="63"/>
      <c r="AL536" s="13"/>
      <c r="AM536" s="13"/>
      <c r="AW536" s="46">
        <f t="shared" si="356"/>
        <v>0</v>
      </c>
    </row>
    <row r="537" spans="1:49" ht="19.899999999999999" customHeight="1" x14ac:dyDescent="0.25">
      <c r="A537" s="40"/>
      <c r="B537" s="78" t="s">
        <v>32</v>
      </c>
      <c r="C537" s="5">
        <v>6333.9049999999997</v>
      </c>
      <c r="D537" s="5">
        <f>C537</f>
        <v>6333.9049999999997</v>
      </c>
      <c r="E537" s="5">
        <v>1045.40554</v>
      </c>
      <c r="F537" s="5">
        <v>1045.40554</v>
      </c>
      <c r="G537" s="6">
        <f>H537+I537+J537</f>
        <v>0</v>
      </c>
      <c r="H537" s="5"/>
      <c r="I537" s="5"/>
      <c r="J537" s="5"/>
      <c r="K537" s="6"/>
      <c r="L537" s="5"/>
      <c r="M537" s="5"/>
      <c r="N537" s="5"/>
      <c r="O537" s="6">
        <f t="shared" ref="O537:O560" si="358">P537+Q537+R537</f>
        <v>5288.49946</v>
      </c>
      <c r="P537" s="5">
        <v>0</v>
      </c>
      <c r="Q537" s="5">
        <v>5283.2109600000003</v>
      </c>
      <c r="R537" s="5">
        <v>5.2885</v>
      </c>
      <c r="S537" s="6">
        <v>5288.49946</v>
      </c>
      <c r="T537" s="5" t="s">
        <v>185</v>
      </c>
      <c r="U537" s="5">
        <v>5283.2109605400001</v>
      </c>
      <c r="V537" s="5">
        <v>5.2884994599999118</v>
      </c>
      <c r="W537" s="6">
        <v>5288.49946</v>
      </c>
      <c r="X537" s="5"/>
      <c r="Y537" s="5">
        <v>5283.2109605400001</v>
      </c>
      <c r="Z537" s="5">
        <v>5.2884994599999118</v>
      </c>
      <c r="AA537" s="12">
        <f t="shared" si="338"/>
        <v>0</v>
      </c>
      <c r="AB537" s="5">
        <f t="shared" si="355"/>
        <v>0</v>
      </c>
      <c r="AC537" s="6">
        <f t="shared" si="355"/>
        <v>0</v>
      </c>
      <c r="AD537" s="7">
        <f t="shared" si="355"/>
        <v>0</v>
      </c>
      <c r="AE537" s="6">
        <f t="shared" si="340"/>
        <v>0</v>
      </c>
      <c r="AF537" s="5"/>
      <c r="AG537" s="6"/>
      <c r="AH537" s="7"/>
      <c r="AI537" s="6"/>
      <c r="AJ537" s="6"/>
      <c r="AL537" s="13"/>
      <c r="AM537" s="13"/>
      <c r="AW537" s="46"/>
    </row>
    <row r="538" spans="1:49" ht="19.899999999999999" customHeight="1" x14ac:dyDescent="0.25">
      <c r="A538" s="40"/>
      <c r="B538" s="78" t="s">
        <v>33</v>
      </c>
      <c r="C538" s="5">
        <v>0</v>
      </c>
      <c r="D538" s="5"/>
      <c r="E538" s="5">
        <v>0</v>
      </c>
      <c r="F538" s="5">
        <v>0</v>
      </c>
      <c r="G538" s="6">
        <f t="shared" ref="G538" si="359">H538+I538+J538</f>
        <v>0</v>
      </c>
      <c r="H538" s="5"/>
      <c r="I538" s="5"/>
      <c r="J538" s="5"/>
      <c r="K538" s="6"/>
      <c r="L538" s="5"/>
      <c r="M538" s="5"/>
      <c r="N538" s="5"/>
      <c r="O538" s="6">
        <f t="shared" si="358"/>
        <v>0</v>
      </c>
      <c r="P538" s="5">
        <v>0</v>
      </c>
      <c r="Q538" s="5">
        <v>0</v>
      </c>
      <c r="R538" s="5">
        <v>0</v>
      </c>
      <c r="S538" s="6">
        <v>0</v>
      </c>
      <c r="T538" s="5" t="s">
        <v>185</v>
      </c>
      <c r="U538" s="5" t="s">
        <v>185</v>
      </c>
      <c r="V538" s="5" t="s">
        <v>185</v>
      </c>
      <c r="W538" s="6">
        <v>0</v>
      </c>
      <c r="X538" s="5"/>
      <c r="Y538" s="5"/>
      <c r="Z538" s="5"/>
      <c r="AA538" s="12">
        <f t="shared" si="338"/>
        <v>0</v>
      </c>
      <c r="AB538" s="5">
        <f t="shared" si="355"/>
        <v>0</v>
      </c>
      <c r="AC538" s="6">
        <f t="shared" si="355"/>
        <v>0</v>
      </c>
      <c r="AD538" s="7">
        <f t="shared" si="355"/>
        <v>0</v>
      </c>
      <c r="AE538" s="6">
        <f t="shared" si="340"/>
        <v>0</v>
      </c>
      <c r="AF538" s="5"/>
      <c r="AG538" s="6"/>
      <c r="AH538" s="7"/>
      <c r="AI538" s="6"/>
      <c r="AJ538" s="6"/>
      <c r="AL538" s="13"/>
      <c r="AM538" s="13"/>
      <c r="AW538" s="46"/>
    </row>
    <row r="539" spans="1:49" ht="19.899999999999999" customHeight="1" x14ac:dyDescent="0.25">
      <c r="A539" s="40"/>
      <c r="B539" s="78" t="s">
        <v>34</v>
      </c>
      <c r="C539" s="5">
        <v>0</v>
      </c>
      <c r="D539" s="5"/>
      <c r="E539" s="5">
        <v>0</v>
      </c>
      <c r="F539" s="5">
        <v>0</v>
      </c>
      <c r="G539" s="6">
        <f>H539+I539+J539</f>
        <v>0</v>
      </c>
      <c r="H539" s="5"/>
      <c r="I539" s="5"/>
      <c r="J539" s="5"/>
      <c r="K539" s="6"/>
      <c r="L539" s="5"/>
      <c r="M539" s="5"/>
      <c r="N539" s="5"/>
      <c r="O539" s="6">
        <f t="shared" si="358"/>
        <v>0</v>
      </c>
      <c r="P539" s="5">
        <v>0</v>
      </c>
      <c r="Q539" s="5">
        <v>0</v>
      </c>
      <c r="R539" s="5">
        <v>0</v>
      </c>
      <c r="S539" s="6">
        <v>0</v>
      </c>
      <c r="T539" s="5"/>
      <c r="U539" s="5"/>
      <c r="V539" s="5"/>
      <c r="W539" s="6">
        <v>0</v>
      </c>
      <c r="X539" s="5"/>
      <c r="Y539" s="5"/>
      <c r="Z539" s="5"/>
      <c r="AA539" s="12">
        <f t="shared" si="338"/>
        <v>0</v>
      </c>
      <c r="AB539" s="5">
        <f t="shared" si="355"/>
        <v>0</v>
      </c>
      <c r="AC539" s="6">
        <f t="shared" si="355"/>
        <v>0</v>
      </c>
      <c r="AD539" s="7">
        <f t="shared" si="355"/>
        <v>0</v>
      </c>
      <c r="AE539" s="6">
        <f t="shared" si="340"/>
        <v>0</v>
      </c>
      <c r="AF539" s="5"/>
      <c r="AG539" s="6"/>
      <c r="AH539" s="7"/>
      <c r="AI539" s="6"/>
      <c r="AJ539" s="6"/>
      <c r="AL539" s="13"/>
      <c r="AM539" s="13"/>
      <c r="AW539" s="46"/>
    </row>
    <row r="540" spans="1:49" ht="19.899999999999999" customHeight="1" x14ac:dyDescent="0.25">
      <c r="A540" s="40"/>
      <c r="B540" s="78" t="s">
        <v>35</v>
      </c>
      <c r="C540" s="5">
        <v>199.92315000000002</v>
      </c>
      <c r="D540" s="5"/>
      <c r="E540" s="5">
        <v>0</v>
      </c>
      <c r="F540" s="5">
        <v>0</v>
      </c>
      <c r="G540" s="6">
        <f t="shared" ref="G540:G541" si="360">H540+I540+J540</f>
        <v>0</v>
      </c>
      <c r="H540" s="5"/>
      <c r="I540" s="5"/>
      <c r="J540" s="5"/>
      <c r="K540" s="6"/>
      <c r="L540" s="5"/>
      <c r="M540" s="5"/>
      <c r="N540" s="5"/>
      <c r="O540" s="6">
        <f t="shared" si="358"/>
        <v>200.80053999999933</v>
      </c>
      <c r="P540" s="5">
        <v>0</v>
      </c>
      <c r="Q540" s="5">
        <v>200.58903999999933</v>
      </c>
      <c r="R540" s="5">
        <v>0.21150000000000035</v>
      </c>
      <c r="S540" s="6">
        <f>SUM(T540:V540)</f>
        <v>199.9231494600001</v>
      </c>
      <c r="T540" s="5">
        <f>SUM(T536)-SUM(T537:T539)</f>
        <v>0</v>
      </c>
      <c r="U540" s="5">
        <f>SUM(U536)-SUM(U537:U539)</f>
        <v>199.72321946000011</v>
      </c>
      <c r="V540" s="5">
        <f>SUM(V536)-SUM(V537:V539)</f>
        <v>0.19992999999999927</v>
      </c>
      <c r="W540" s="6">
        <f>SUM(X540:Z540)</f>
        <v>199.9231494600001</v>
      </c>
      <c r="X540" s="5">
        <f>SUM(X536)-SUM(X537:X539)</f>
        <v>0</v>
      </c>
      <c r="Y540" s="5">
        <f>SUM(Y536)-SUM(Y537:Y539)</f>
        <v>199.72321946000011</v>
      </c>
      <c r="Z540" s="5">
        <f>SUM(Z536)-SUM(Z537:Z539)</f>
        <v>0.19992999999999927</v>
      </c>
      <c r="AA540" s="12">
        <f t="shared" si="338"/>
        <v>0</v>
      </c>
      <c r="AB540" s="5">
        <f t="shared" si="355"/>
        <v>0</v>
      </c>
      <c r="AC540" s="6">
        <f t="shared" si="355"/>
        <v>0</v>
      </c>
      <c r="AD540" s="7">
        <f t="shared" si="355"/>
        <v>0</v>
      </c>
      <c r="AE540" s="6">
        <f t="shared" si="340"/>
        <v>0</v>
      </c>
      <c r="AF540" s="5"/>
      <c r="AG540" s="6"/>
      <c r="AH540" s="7"/>
      <c r="AI540" s="6"/>
      <c r="AJ540" s="6"/>
      <c r="AL540" s="13"/>
      <c r="AM540" s="13"/>
      <c r="AW540" s="46"/>
    </row>
    <row r="541" spans="1:49" ht="87" customHeight="1" x14ac:dyDescent="0.25">
      <c r="A541" s="40">
        <v>95</v>
      </c>
      <c r="B541" s="61" t="s">
        <v>299</v>
      </c>
      <c r="C541" s="62">
        <v>9620.3702199999989</v>
      </c>
      <c r="D541" s="62">
        <f>SUM(D542:D545)</f>
        <v>9620.3702199999989</v>
      </c>
      <c r="E541" s="62">
        <v>0</v>
      </c>
      <c r="F541" s="62">
        <v>0</v>
      </c>
      <c r="G541" s="63">
        <f t="shared" si="360"/>
        <v>0</v>
      </c>
      <c r="H541" s="63"/>
      <c r="I541" s="63"/>
      <c r="J541" s="63"/>
      <c r="K541" s="63">
        <f t="shared" ref="K541" si="361">L541+M541+N541</f>
        <v>0</v>
      </c>
      <c r="L541" s="63"/>
      <c r="M541" s="63"/>
      <c r="N541" s="63"/>
      <c r="O541" s="63">
        <f t="shared" si="358"/>
        <v>9658.7000000000007</v>
      </c>
      <c r="P541" s="43">
        <v>0</v>
      </c>
      <c r="Q541" s="43">
        <v>9620</v>
      </c>
      <c r="R541" s="43">
        <v>38.700000000000003</v>
      </c>
      <c r="S541" s="6">
        <f>SUM(T541,U541,V541)</f>
        <v>8441.8538244400006</v>
      </c>
      <c r="T541" s="5">
        <v>0</v>
      </c>
      <c r="U541" s="5">
        <v>8408.0864000000001</v>
      </c>
      <c r="V541" s="5">
        <v>33.767424439999999</v>
      </c>
      <c r="W541" s="63">
        <f>SUM(X541,Y541,Z541)</f>
        <v>8441.8538244400006</v>
      </c>
      <c r="X541" s="43">
        <v>0</v>
      </c>
      <c r="Y541" s="43">
        <f>U541</f>
        <v>8408.0864000000001</v>
      </c>
      <c r="Z541" s="43">
        <v>33.767424439999999</v>
      </c>
      <c r="AA541" s="12">
        <f t="shared" si="338"/>
        <v>0</v>
      </c>
      <c r="AB541" s="5">
        <f t="shared" ref="AB541:AB560" si="362">SUM(X541,H541)-SUM(L541)-SUM(T541,-AF541)</f>
        <v>0</v>
      </c>
      <c r="AC541" s="6">
        <f t="shared" ref="AC541:AD556" si="363">SUM(Y541,I541)-SUM(M541)-SUM(U541,-AG541)</f>
        <v>0</v>
      </c>
      <c r="AD541" s="7">
        <f t="shared" si="363"/>
        <v>0</v>
      </c>
      <c r="AE541" s="63">
        <f t="shared" si="340"/>
        <v>0</v>
      </c>
      <c r="AF541" s="43"/>
      <c r="AG541" s="63"/>
      <c r="AH541" s="44"/>
      <c r="AI541" s="63"/>
      <c r="AJ541" s="63"/>
      <c r="AL541" s="13"/>
      <c r="AM541" s="13"/>
      <c r="AW541" s="46"/>
    </row>
    <row r="542" spans="1:49" ht="19.899999999999999" customHeight="1" x14ac:dyDescent="0.25">
      <c r="A542" s="40"/>
      <c r="B542" s="64" t="s">
        <v>32</v>
      </c>
      <c r="C542" s="5">
        <v>9254.1836299999995</v>
      </c>
      <c r="D542" s="5">
        <f>C542</f>
        <v>9254.1836299999995</v>
      </c>
      <c r="E542" s="5">
        <v>0</v>
      </c>
      <c r="F542" s="5">
        <v>0</v>
      </c>
      <c r="G542" s="6">
        <f>H542+I542+J542</f>
        <v>0</v>
      </c>
      <c r="H542" s="6"/>
      <c r="I542" s="6"/>
      <c r="J542" s="6"/>
      <c r="K542" s="6"/>
      <c r="L542" s="5"/>
      <c r="M542" s="5"/>
      <c r="N542" s="5"/>
      <c r="O542" s="6">
        <f t="shared" si="358"/>
        <v>9254.1836299999995</v>
      </c>
      <c r="P542" s="5">
        <v>0</v>
      </c>
      <c r="Q542" s="5">
        <v>9217.1668900000004</v>
      </c>
      <c r="R542" s="5">
        <v>37.016739999999999</v>
      </c>
      <c r="S542" s="6">
        <v>8116.1130300000004</v>
      </c>
      <c r="T542" s="5" t="s">
        <v>185</v>
      </c>
      <c r="U542" s="5">
        <v>8083.64856556</v>
      </c>
      <c r="V542" s="5">
        <v>32.46446444</v>
      </c>
      <c r="W542" s="6">
        <v>8116.1130300000004</v>
      </c>
      <c r="X542" s="5" t="s">
        <v>185</v>
      </c>
      <c r="Y542" s="5">
        <v>8083.64856556</v>
      </c>
      <c r="Z542" s="5">
        <v>32.46446444</v>
      </c>
      <c r="AA542" s="12">
        <f t="shared" si="338"/>
        <v>0</v>
      </c>
      <c r="AB542" s="5">
        <f t="shared" si="362"/>
        <v>0</v>
      </c>
      <c r="AC542" s="6">
        <f t="shared" si="363"/>
        <v>0</v>
      </c>
      <c r="AD542" s="7">
        <f t="shared" si="363"/>
        <v>0</v>
      </c>
      <c r="AE542" s="6">
        <f t="shared" si="340"/>
        <v>0</v>
      </c>
      <c r="AF542" s="5"/>
      <c r="AG542" s="6"/>
      <c r="AH542" s="7"/>
      <c r="AI542" s="6"/>
      <c r="AJ542" s="6"/>
      <c r="AL542" s="13"/>
      <c r="AM542" s="13"/>
      <c r="AW542" s="46"/>
    </row>
    <row r="543" spans="1:49" ht="19.899999999999999" customHeight="1" x14ac:dyDescent="0.25">
      <c r="A543" s="40"/>
      <c r="B543" s="64" t="s">
        <v>33</v>
      </c>
      <c r="C543" s="5">
        <v>0</v>
      </c>
      <c r="D543" s="5"/>
      <c r="E543" s="5">
        <v>0</v>
      </c>
      <c r="F543" s="5">
        <v>0</v>
      </c>
      <c r="G543" s="6">
        <f t="shared" ref="G543" si="364">H543+I543+J543</f>
        <v>0</v>
      </c>
      <c r="H543" s="6"/>
      <c r="I543" s="6"/>
      <c r="J543" s="6"/>
      <c r="K543" s="6"/>
      <c r="L543" s="5"/>
      <c r="M543" s="5"/>
      <c r="N543" s="5"/>
      <c r="O543" s="6">
        <f t="shared" si="358"/>
        <v>0</v>
      </c>
      <c r="P543" s="5">
        <v>0</v>
      </c>
      <c r="Q543" s="5">
        <v>0</v>
      </c>
      <c r="R543" s="5">
        <v>0</v>
      </c>
      <c r="S543" s="6">
        <v>0</v>
      </c>
      <c r="T543" s="5" t="s">
        <v>185</v>
      </c>
      <c r="U543" s="5" t="s">
        <v>185</v>
      </c>
      <c r="V543" s="5" t="s">
        <v>185</v>
      </c>
      <c r="W543" s="6">
        <v>0</v>
      </c>
      <c r="X543" s="5" t="s">
        <v>185</v>
      </c>
      <c r="Y543" s="5" t="s">
        <v>185</v>
      </c>
      <c r="Z543" s="5" t="s">
        <v>185</v>
      </c>
      <c r="AA543" s="12">
        <f t="shared" si="338"/>
        <v>0</v>
      </c>
      <c r="AB543" s="5">
        <f t="shared" si="362"/>
        <v>0</v>
      </c>
      <c r="AC543" s="6">
        <f t="shared" si="363"/>
        <v>0</v>
      </c>
      <c r="AD543" s="7">
        <f t="shared" si="363"/>
        <v>0</v>
      </c>
      <c r="AE543" s="6">
        <f t="shared" si="340"/>
        <v>0</v>
      </c>
      <c r="AF543" s="5"/>
      <c r="AG543" s="6"/>
      <c r="AH543" s="7"/>
      <c r="AI543" s="6"/>
      <c r="AJ543" s="6"/>
      <c r="AL543" s="13"/>
      <c r="AM543" s="13"/>
      <c r="AW543" s="46"/>
    </row>
    <row r="544" spans="1:49" ht="19.899999999999999" customHeight="1" x14ac:dyDescent="0.25">
      <c r="A544" s="40"/>
      <c r="B544" s="64" t="s">
        <v>34</v>
      </c>
      <c r="C544" s="5">
        <v>0</v>
      </c>
      <c r="D544" s="5"/>
      <c r="E544" s="5">
        <v>0</v>
      </c>
      <c r="F544" s="5">
        <v>0</v>
      </c>
      <c r="G544" s="6">
        <f>H544+I544+J544</f>
        <v>0</v>
      </c>
      <c r="H544" s="6"/>
      <c r="I544" s="6"/>
      <c r="J544" s="6"/>
      <c r="K544" s="6"/>
      <c r="L544" s="5"/>
      <c r="M544" s="5"/>
      <c r="N544" s="5"/>
      <c r="O544" s="6">
        <f t="shared" si="358"/>
        <v>0</v>
      </c>
      <c r="P544" s="5">
        <v>0</v>
      </c>
      <c r="Q544" s="5">
        <v>0</v>
      </c>
      <c r="R544" s="5">
        <v>0</v>
      </c>
      <c r="S544" s="6">
        <v>0</v>
      </c>
      <c r="T544" s="5"/>
      <c r="U544" s="5"/>
      <c r="V544" s="5"/>
      <c r="W544" s="6">
        <v>0</v>
      </c>
      <c r="X544" s="5"/>
      <c r="Y544" s="5"/>
      <c r="Z544" s="5"/>
      <c r="AA544" s="12">
        <f t="shared" si="338"/>
        <v>0</v>
      </c>
      <c r="AB544" s="5">
        <f t="shared" si="362"/>
        <v>0</v>
      </c>
      <c r="AC544" s="6">
        <f t="shared" si="363"/>
        <v>0</v>
      </c>
      <c r="AD544" s="7">
        <f t="shared" si="363"/>
        <v>0</v>
      </c>
      <c r="AE544" s="6">
        <f t="shared" si="340"/>
        <v>0</v>
      </c>
      <c r="AF544" s="5"/>
      <c r="AG544" s="6"/>
      <c r="AH544" s="7"/>
      <c r="AI544" s="6"/>
      <c r="AJ544" s="6"/>
      <c r="AL544" s="13"/>
      <c r="AM544" s="13"/>
      <c r="AW544" s="46"/>
    </row>
    <row r="545" spans="1:49" ht="19.899999999999999" customHeight="1" x14ac:dyDescent="0.25">
      <c r="A545" s="40"/>
      <c r="B545" s="64" t="s">
        <v>35</v>
      </c>
      <c r="C545" s="5">
        <v>366.18659000000002</v>
      </c>
      <c r="D545" s="5">
        <v>366.18659000000002</v>
      </c>
      <c r="E545" s="5">
        <v>0</v>
      </c>
      <c r="F545" s="5">
        <v>0</v>
      </c>
      <c r="G545" s="6">
        <f t="shared" ref="G545:G546" si="365">H545+I545+J545</f>
        <v>0</v>
      </c>
      <c r="H545" s="6"/>
      <c r="I545" s="6"/>
      <c r="J545" s="6"/>
      <c r="K545" s="6"/>
      <c r="L545" s="5"/>
      <c r="M545" s="5"/>
      <c r="N545" s="5"/>
      <c r="O545" s="6">
        <f t="shared" si="358"/>
        <v>404.51636999999948</v>
      </c>
      <c r="P545" s="5">
        <v>0</v>
      </c>
      <c r="Q545" s="5">
        <v>402.83310999999946</v>
      </c>
      <c r="R545" s="5">
        <v>1.683260000000002</v>
      </c>
      <c r="S545" s="6">
        <f>SUM(T545:V545)</f>
        <v>325.74079444000017</v>
      </c>
      <c r="T545" s="5">
        <f>SUM(T541)-SUM(T542:T544)</f>
        <v>0</v>
      </c>
      <c r="U545" s="5">
        <f>SUM(U541)-SUM(U542:U544)</f>
        <v>324.43783444000019</v>
      </c>
      <c r="V545" s="5">
        <f>SUM(V541)-SUM(V542:V544)</f>
        <v>1.3029599999999988</v>
      </c>
      <c r="W545" s="6">
        <f>SUM(X545:Z545)</f>
        <v>325.74079444000017</v>
      </c>
      <c r="X545" s="5">
        <f>SUM(X541)-SUM(X542:X544)</f>
        <v>0</v>
      </c>
      <c r="Y545" s="5">
        <f>SUM(Y541)-SUM(Y542:Y544)</f>
        <v>324.43783444000019</v>
      </c>
      <c r="Z545" s="5">
        <f>SUM(Z541)-SUM(Z542:Z544)</f>
        <v>1.3029599999999988</v>
      </c>
      <c r="AA545" s="12">
        <f t="shared" si="338"/>
        <v>0</v>
      </c>
      <c r="AB545" s="5">
        <f t="shared" si="362"/>
        <v>0</v>
      </c>
      <c r="AC545" s="6">
        <f t="shared" si="363"/>
        <v>0</v>
      </c>
      <c r="AD545" s="7">
        <f t="shared" si="363"/>
        <v>0</v>
      </c>
      <c r="AE545" s="6">
        <f t="shared" si="340"/>
        <v>0</v>
      </c>
      <c r="AF545" s="5"/>
      <c r="AG545" s="6"/>
      <c r="AH545" s="7"/>
      <c r="AI545" s="6"/>
      <c r="AJ545" s="6"/>
      <c r="AL545" s="13"/>
      <c r="AM545" s="13"/>
      <c r="AW545" s="46"/>
    </row>
    <row r="546" spans="1:49" ht="87" customHeight="1" x14ac:dyDescent="0.25">
      <c r="A546" s="40">
        <v>96</v>
      </c>
      <c r="B546" s="61" t="s">
        <v>300</v>
      </c>
      <c r="C546" s="62">
        <v>4946.1310299999996</v>
      </c>
      <c r="D546" s="62">
        <f>SUM(D547:D550)</f>
        <v>4763.3149999999996</v>
      </c>
      <c r="E546" s="62">
        <v>0</v>
      </c>
      <c r="F546" s="62">
        <v>0</v>
      </c>
      <c r="G546" s="63">
        <f t="shared" si="365"/>
        <v>0</v>
      </c>
      <c r="H546" s="63"/>
      <c r="I546" s="63"/>
      <c r="J546" s="63"/>
      <c r="K546" s="63">
        <f t="shared" ref="K546" si="366">L546+M546+N546</f>
        <v>0</v>
      </c>
      <c r="L546" s="63"/>
      <c r="M546" s="63"/>
      <c r="N546" s="63"/>
      <c r="O546" s="63">
        <f t="shared" si="358"/>
        <v>506.1</v>
      </c>
      <c r="P546" s="43">
        <v>0</v>
      </c>
      <c r="Q546" s="43">
        <v>500</v>
      </c>
      <c r="R546" s="43">
        <v>6.1</v>
      </c>
      <c r="S546" s="6">
        <f>SUM(T546,U546,V546)</f>
        <v>431.37549999999999</v>
      </c>
      <c r="T546" s="5">
        <v>0</v>
      </c>
      <c r="U546" s="5">
        <v>426.19898999999998</v>
      </c>
      <c r="V546" s="5">
        <v>5.1765100000000004</v>
      </c>
      <c r="W546" s="63">
        <f>SUM(X546,Y546,Z546)</f>
        <v>431.37549999999999</v>
      </c>
      <c r="X546" s="43">
        <v>0</v>
      </c>
      <c r="Y546" s="43">
        <v>426.19898999999998</v>
      </c>
      <c r="Z546" s="43">
        <v>5.1765100000000004</v>
      </c>
      <c r="AA546" s="12">
        <f t="shared" si="338"/>
        <v>0</v>
      </c>
      <c r="AB546" s="5">
        <f t="shared" si="362"/>
        <v>0</v>
      </c>
      <c r="AC546" s="6">
        <f t="shared" si="363"/>
        <v>0</v>
      </c>
      <c r="AD546" s="7">
        <f t="shared" si="363"/>
        <v>0</v>
      </c>
      <c r="AE546" s="63">
        <f t="shared" si="340"/>
        <v>0</v>
      </c>
      <c r="AF546" s="43"/>
      <c r="AG546" s="63"/>
      <c r="AH546" s="44"/>
      <c r="AI546" s="63"/>
      <c r="AJ546" s="63"/>
      <c r="AL546" s="13"/>
      <c r="AM546" s="13"/>
      <c r="AW546" s="46"/>
    </row>
    <row r="547" spans="1:49" ht="19.899999999999999" customHeight="1" x14ac:dyDescent="0.25">
      <c r="A547" s="40"/>
      <c r="B547" s="64" t="s">
        <v>32</v>
      </c>
      <c r="C547" s="5">
        <v>4763.3149999999996</v>
      </c>
      <c r="D547" s="5">
        <f>C547</f>
        <v>4763.3149999999996</v>
      </c>
      <c r="E547" s="5">
        <v>0</v>
      </c>
      <c r="F547" s="5">
        <v>0</v>
      </c>
      <c r="G547" s="6">
        <f>H547+I547+J547</f>
        <v>0</v>
      </c>
      <c r="H547" s="6"/>
      <c r="I547" s="6"/>
      <c r="J547" s="6"/>
      <c r="K547" s="6"/>
      <c r="L547" s="5"/>
      <c r="M547" s="5"/>
      <c r="N547" s="5"/>
      <c r="O547" s="6">
        <f t="shared" si="358"/>
        <v>506.1</v>
      </c>
      <c r="P547" s="5">
        <v>0</v>
      </c>
      <c r="Q547" s="5">
        <v>500</v>
      </c>
      <c r="R547" s="5">
        <v>6.1</v>
      </c>
      <c r="S547" s="6">
        <v>431.37549999999999</v>
      </c>
      <c r="T547" s="5" t="s">
        <v>185</v>
      </c>
      <c r="U547" s="5">
        <v>426.19898999999998</v>
      </c>
      <c r="V547" s="5">
        <v>5.1765100000000004</v>
      </c>
      <c r="W547" s="6">
        <v>431.37549999999999</v>
      </c>
      <c r="X547" s="5" t="s">
        <v>185</v>
      </c>
      <c r="Y547" s="5">
        <v>426.19898999999998</v>
      </c>
      <c r="Z547" s="5">
        <v>5.1765100000000004</v>
      </c>
      <c r="AA547" s="12">
        <f t="shared" si="338"/>
        <v>0</v>
      </c>
      <c r="AB547" s="5">
        <f t="shared" si="362"/>
        <v>0</v>
      </c>
      <c r="AC547" s="6">
        <f t="shared" si="363"/>
        <v>0</v>
      </c>
      <c r="AD547" s="7">
        <f t="shared" si="363"/>
        <v>0</v>
      </c>
      <c r="AE547" s="6">
        <f t="shared" si="340"/>
        <v>0</v>
      </c>
      <c r="AF547" s="5"/>
      <c r="AG547" s="6"/>
      <c r="AH547" s="7"/>
      <c r="AI547" s="6"/>
      <c r="AJ547" s="6"/>
      <c r="AL547" s="13"/>
      <c r="AM547" s="13"/>
      <c r="AW547" s="46"/>
    </row>
    <row r="548" spans="1:49" ht="19.899999999999999" customHeight="1" x14ac:dyDescent="0.25">
      <c r="A548" s="40"/>
      <c r="B548" s="64" t="s">
        <v>33</v>
      </c>
      <c r="C548" s="5">
        <v>0</v>
      </c>
      <c r="D548" s="5"/>
      <c r="E548" s="5">
        <v>0</v>
      </c>
      <c r="F548" s="5">
        <v>0</v>
      </c>
      <c r="G548" s="6">
        <f t="shared" ref="G548" si="367">H548+I548+J548</f>
        <v>0</v>
      </c>
      <c r="H548" s="6"/>
      <c r="I548" s="6"/>
      <c r="J548" s="6"/>
      <c r="K548" s="6"/>
      <c r="L548" s="5"/>
      <c r="M548" s="5"/>
      <c r="N548" s="5"/>
      <c r="O548" s="6">
        <f t="shared" si="358"/>
        <v>0</v>
      </c>
      <c r="P548" s="5">
        <v>0</v>
      </c>
      <c r="Q548" s="5">
        <v>0</v>
      </c>
      <c r="R548" s="5">
        <v>0</v>
      </c>
      <c r="S548" s="6">
        <v>0</v>
      </c>
      <c r="T548" s="5" t="s">
        <v>185</v>
      </c>
      <c r="U548" s="5" t="s">
        <v>185</v>
      </c>
      <c r="V548" s="5" t="s">
        <v>185</v>
      </c>
      <c r="W548" s="6">
        <v>0</v>
      </c>
      <c r="X548" s="5" t="s">
        <v>185</v>
      </c>
      <c r="Y548" s="5" t="s">
        <v>185</v>
      </c>
      <c r="Z548" s="5" t="s">
        <v>185</v>
      </c>
      <c r="AA548" s="12">
        <f t="shared" si="338"/>
        <v>0</v>
      </c>
      <c r="AB548" s="5">
        <f t="shared" si="362"/>
        <v>0</v>
      </c>
      <c r="AC548" s="6">
        <f t="shared" si="363"/>
        <v>0</v>
      </c>
      <c r="AD548" s="7">
        <f t="shared" si="363"/>
        <v>0</v>
      </c>
      <c r="AE548" s="6">
        <f t="shared" si="340"/>
        <v>0</v>
      </c>
      <c r="AF548" s="5"/>
      <c r="AG548" s="6"/>
      <c r="AH548" s="7"/>
      <c r="AI548" s="6"/>
      <c r="AJ548" s="6"/>
      <c r="AL548" s="13"/>
      <c r="AM548" s="13"/>
      <c r="AW548" s="46"/>
    </row>
    <row r="549" spans="1:49" ht="19.899999999999999" customHeight="1" x14ac:dyDescent="0.25">
      <c r="A549" s="40"/>
      <c r="B549" s="64" t="s">
        <v>34</v>
      </c>
      <c r="C549" s="5">
        <v>0</v>
      </c>
      <c r="D549" s="5"/>
      <c r="E549" s="5">
        <v>0</v>
      </c>
      <c r="F549" s="5">
        <v>0</v>
      </c>
      <c r="G549" s="6">
        <f>H549+I549+J549</f>
        <v>0</v>
      </c>
      <c r="H549" s="6"/>
      <c r="I549" s="6"/>
      <c r="J549" s="6"/>
      <c r="K549" s="6"/>
      <c r="L549" s="5"/>
      <c r="M549" s="5"/>
      <c r="N549" s="5"/>
      <c r="O549" s="6">
        <f t="shared" si="358"/>
        <v>0</v>
      </c>
      <c r="P549" s="5">
        <v>0</v>
      </c>
      <c r="Q549" s="5">
        <v>0</v>
      </c>
      <c r="R549" s="5">
        <v>0</v>
      </c>
      <c r="S549" s="6">
        <v>0</v>
      </c>
      <c r="T549" s="5"/>
      <c r="U549" s="5"/>
      <c r="V549" s="5"/>
      <c r="W549" s="6">
        <v>0</v>
      </c>
      <c r="X549" s="5"/>
      <c r="Y549" s="5"/>
      <c r="Z549" s="5"/>
      <c r="AA549" s="12">
        <f t="shared" si="338"/>
        <v>0</v>
      </c>
      <c r="AB549" s="5">
        <f t="shared" si="362"/>
        <v>0</v>
      </c>
      <c r="AC549" s="6">
        <f t="shared" si="363"/>
        <v>0</v>
      </c>
      <c r="AD549" s="7">
        <f t="shared" si="363"/>
        <v>0</v>
      </c>
      <c r="AE549" s="6">
        <f t="shared" si="340"/>
        <v>0</v>
      </c>
      <c r="AF549" s="5"/>
      <c r="AG549" s="6"/>
      <c r="AH549" s="7"/>
      <c r="AI549" s="6"/>
      <c r="AJ549" s="6"/>
      <c r="AL549" s="13"/>
      <c r="AM549" s="13"/>
      <c r="AW549" s="46"/>
    </row>
    <row r="550" spans="1:49" ht="19.899999999999999" customHeight="1" x14ac:dyDescent="0.25">
      <c r="A550" s="40"/>
      <c r="B550" s="64" t="s">
        <v>35</v>
      </c>
      <c r="C550" s="5">
        <v>182.81603000000001</v>
      </c>
      <c r="D550" s="5"/>
      <c r="E550" s="5">
        <v>0</v>
      </c>
      <c r="F550" s="5">
        <v>0</v>
      </c>
      <c r="G550" s="6">
        <f t="shared" ref="G550:G551" si="368">H550+I550+J550</f>
        <v>0</v>
      </c>
      <c r="H550" s="6"/>
      <c r="I550" s="6"/>
      <c r="J550" s="6"/>
      <c r="K550" s="6"/>
      <c r="L550" s="5"/>
      <c r="M550" s="5"/>
      <c r="N550" s="5"/>
      <c r="O550" s="6">
        <f t="shared" si="358"/>
        <v>0</v>
      </c>
      <c r="P550" s="5">
        <v>0</v>
      </c>
      <c r="Q550" s="5">
        <v>0</v>
      </c>
      <c r="R550" s="5">
        <v>0</v>
      </c>
      <c r="S550" s="6">
        <f>SUM(T550:V550)</f>
        <v>0</v>
      </c>
      <c r="T550" s="5">
        <f>SUM(T546)-SUM(T547:T549)</f>
        <v>0</v>
      </c>
      <c r="U550" s="5">
        <f>SUM(U546)-SUM(U547:U549)</f>
        <v>0</v>
      </c>
      <c r="V550" s="5">
        <f>SUM(V546)-SUM(V547:V549)</f>
        <v>0</v>
      </c>
      <c r="W550" s="6">
        <f>SUM(X550:Z550)</f>
        <v>0</v>
      </c>
      <c r="X550" s="5">
        <f>SUM(X546)-SUM(X547:X549)</f>
        <v>0</v>
      </c>
      <c r="Y550" s="5">
        <f>SUM(Y546)-SUM(Y547:Y549)</f>
        <v>0</v>
      </c>
      <c r="Z550" s="5">
        <f>SUM(Z546)-SUM(Z547:Z549)</f>
        <v>0</v>
      </c>
      <c r="AA550" s="12">
        <f t="shared" si="338"/>
        <v>0</v>
      </c>
      <c r="AB550" s="5">
        <f t="shared" si="362"/>
        <v>0</v>
      </c>
      <c r="AC550" s="6">
        <f t="shared" si="363"/>
        <v>0</v>
      </c>
      <c r="AD550" s="7">
        <f t="shared" si="363"/>
        <v>0</v>
      </c>
      <c r="AE550" s="6">
        <f t="shared" si="340"/>
        <v>0</v>
      </c>
      <c r="AF550" s="5"/>
      <c r="AG550" s="6"/>
      <c r="AH550" s="7"/>
      <c r="AI550" s="6"/>
      <c r="AJ550" s="6"/>
      <c r="AL550" s="13"/>
      <c r="AM550" s="13"/>
      <c r="AW550" s="46"/>
    </row>
    <row r="551" spans="1:49" ht="87" customHeight="1" x14ac:dyDescent="0.25">
      <c r="A551" s="40">
        <v>97</v>
      </c>
      <c r="B551" s="61" t="s">
        <v>301</v>
      </c>
      <c r="C551" s="62">
        <v>5052.4504800000004</v>
      </c>
      <c r="D551" s="62">
        <f>SUM(D552:D555)</f>
        <v>4830</v>
      </c>
      <c r="E551" s="62">
        <v>0</v>
      </c>
      <c r="F551" s="62">
        <v>0</v>
      </c>
      <c r="G551" s="63">
        <f t="shared" si="368"/>
        <v>0</v>
      </c>
      <c r="H551" s="63"/>
      <c r="I551" s="63"/>
      <c r="J551" s="63"/>
      <c r="K551" s="63">
        <f t="shared" ref="K551" si="369">L551+M551+N551</f>
        <v>0</v>
      </c>
      <c r="L551" s="63"/>
      <c r="M551" s="63"/>
      <c r="N551" s="63"/>
      <c r="O551" s="63">
        <f t="shared" si="358"/>
        <v>5052.5</v>
      </c>
      <c r="P551" s="43">
        <v>0</v>
      </c>
      <c r="Q551" s="43">
        <v>5047.3999999999996</v>
      </c>
      <c r="R551" s="43">
        <v>5.0999999999999996</v>
      </c>
      <c r="S551" s="6">
        <f>SUM(T551,U551,V551)</f>
        <v>4045.9877000000001</v>
      </c>
      <c r="T551" s="5">
        <v>0</v>
      </c>
      <c r="U551" s="5">
        <v>4041.9417100000001</v>
      </c>
      <c r="V551" s="5">
        <v>4.0459900000000006</v>
      </c>
      <c r="W551" s="63">
        <f>SUM(X551,Y551,Z551)</f>
        <v>4045.9877000000001</v>
      </c>
      <c r="X551" s="43">
        <v>0</v>
      </c>
      <c r="Y551" s="43">
        <v>4041.9417100000001</v>
      </c>
      <c r="Z551" s="43">
        <v>4.0459900000000006</v>
      </c>
      <c r="AA551" s="12">
        <f t="shared" ref="AA551:AA560" si="370">SUM(AB551:AD551)</f>
        <v>0</v>
      </c>
      <c r="AB551" s="5">
        <f t="shared" si="362"/>
        <v>0</v>
      </c>
      <c r="AC551" s="6">
        <f t="shared" si="363"/>
        <v>0</v>
      </c>
      <c r="AD551" s="7">
        <f t="shared" si="363"/>
        <v>0</v>
      </c>
      <c r="AE551" s="63">
        <f t="shared" si="340"/>
        <v>0</v>
      </c>
      <c r="AF551" s="43"/>
      <c r="AG551" s="63"/>
      <c r="AH551" s="44"/>
      <c r="AI551" s="63"/>
      <c r="AJ551" s="63"/>
      <c r="AL551" s="13"/>
      <c r="AM551" s="13"/>
      <c r="AW551" s="46">
        <f t="shared" si="356"/>
        <v>0</v>
      </c>
    </row>
    <row r="552" spans="1:49" ht="19.899999999999999" customHeight="1" x14ac:dyDescent="0.25">
      <c r="A552" s="40"/>
      <c r="B552" s="64" t="s">
        <v>32</v>
      </c>
      <c r="C552" s="5">
        <v>4830</v>
      </c>
      <c r="D552" s="5">
        <f>C552</f>
        <v>4830</v>
      </c>
      <c r="E552" s="5">
        <v>0</v>
      </c>
      <c r="F552" s="5">
        <v>0</v>
      </c>
      <c r="G552" s="6">
        <f>H552+I552+J552</f>
        <v>0</v>
      </c>
      <c r="H552" s="6"/>
      <c r="I552" s="6"/>
      <c r="J552" s="6"/>
      <c r="K552" s="6"/>
      <c r="L552" s="5"/>
      <c r="M552" s="5"/>
      <c r="N552" s="5"/>
      <c r="O552" s="6">
        <f t="shared" si="358"/>
        <v>4830</v>
      </c>
      <c r="P552" s="5">
        <v>0</v>
      </c>
      <c r="Q552" s="5">
        <v>4825.17</v>
      </c>
      <c r="R552" s="5">
        <v>4.83</v>
      </c>
      <c r="S552" s="6">
        <v>3867.8500000000004</v>
      </c>
      <c r="T552" s="5" t="s">
        <v>185</v>
      </c>
      <c r="U552" s="5">
        <v>3863.9821499999998</v>
      </c>
      <c r="V552" s="5">
        <v>3.8678500000000002</v>
      </c>
      <c r="W552" s="6">
        <v>3867.85</v>
      </c>
      <c r="X552" s="5" t="s">
        <v>185</v>
      </c>
      <c r="Y552" s="5">
        <v>3863.9821499999998</v>
      </c>
      <c r="Z552" s="5">
        <v>3.8678500000000002</v>
      </c>
      <c r="AA552" s="12">
        <f t="shared" si="370"/>
        <v>0</v>
      </c>
      <c r="AB552" s="5">
        <f t="shared" si="362"/>
        <v>0</v>
      </c>
      <c r="AC552" s="6">
        <f t="shared" si="363"/>
        <v>0</v>
      </c>
      <c r="AD552" s="7">
        <f t="shared" si="363"/>
        <v>0</v>
      </c>
      <c r="AE552" s="6">
        <f t="shared" si="340"/>
        <v>0</v>
      </c>
      <c r="AF552" s="5"/>
      <c r="AG552" s="6"/>
      <c r="AH552" s="7"/>
      <c r="AI552" s="6"/>
      <c r="AJ552" s="6"/>
      <c r="AL552" s="13"/>
      <c r="AM552" s="13"/>
      <c r="AW552" s="46"/>
    </row>
    <row r="553" spans="1:49" ht="19.899999999999999" customHeight="1" x14ac:dyDescent="0.25">
      <c r="A553" s="40"/>
      <c r="B553" s="64" t="s">
        <v>33</v>
      </c>
      <c r="C553" s="5">
        <v>0</v>
      </c>
      <c r="D553" s="5"/>
      <c r="E553" s="5">
        <v>0</v>
      </c>
      <c r="F553" s="5">
        <v>0</v>
      </c>
      <c r="G553" s="6">
        <f t="shared" ref="G553" si="371">H553+I553+J553</f>
        <v>0</v>
      </c>
      <c r="H553" s="6"/>
      <c r="I553" s="6"/>
      <c r="J553" s="6"/>
      <c r="K553" s="6"/>
      <c r="L553" s="5"/>
      <c r="M553" s="5"/>
      <c r="N553" s="5"/>
      <c r="O553" s="6">
        <f t="shared" si="358"/>
        <v>0</v>
      </c>
      <c r="P553" s="5">
        <v>0</v>
      </c>
      <c r="Q553" s="5">
        <v>0</v>
      </c>
      <c r="R553" s="5">
        <v>0</v>
      </c>
      <c r="S553" s="6">
        <v>0</v>
      </c>
      <c r="T553" s="5" t="s">
        <v>185</v>
      </c>
      <c r="U553" s="5" t="s">
        <v>185</v>
      </c>
      <c r="V553" s="5" t="s">
        <v>185</v>
      </c>
      <c r="W553" s="6">
        <v>0</v>
      </c>
      <c r="X553" s="5" t="s">
        <v>185</v>
      </c>
      <c r="Y553" s="5" t="s">
        <v>185</v>
      </c>
      <c r="Z553" s="5" t="s">
        <v>185</v>
      </c>
      <c r="AA553" s="12">
        <f t="shared" si="370"/>
        <v>0</v>
      </c>
      <c r="AB553" s="5">
        <f t="shared" si="362"/>
        <v>0</v>
      </c>
      <c r="AC553" s="6">
        <f t="shared" si="363"/>
        <v>0</v>
      </c>
      <c r="AD553" s="7">
        <f t="shared" si="363"/>
        <v>0</v>
      </c>
      <c r="AE553" s="6">
        <f t="shared" si="340"/>
        <v>0</v>
      </c>
      <c r="AF553" s="5"/>
      <c r="AG553" s="6"/>
      <c r="AH553" s="7"/>
      <c r="AI553" s="6"/>
      <c r="AJ553" s="6"/>
      <c r="AL553" s="13"/>
      <c r="AM553" s="13"/>
      <c r="AW553" s="46"/>
    </row>
    <row r="554" spans="1:49" ht="19.899999999999999" customHeight="1" x14ac:dyDescent="0.25">
      <c r="A554" s="40"/>
      <c r="B554" s="64" t="s">
        <v>34</v>
      </c>
      <c r="C554" s="5">
        <v>0</v>
      </c>
      <c r="D554" s="5"/>
      <c r="E554" s="5">
        <v>0</v>
      </c>
      <c r="F554" s="5">
        <v>0</v>
      </c>
      <c r="G554" s="6">
        <f>H554+I554+J554</f>
        <v>0</v>
      </c>
      <c r="H554" s="6"/>
      <c r="I554" s="6"/>
      <c r="J554" s="6"/>
      <c r="K554" s="6"/>
      <c r="L554" s="5"/>
      <c r="M554" s="5"/>
      <c r="N554" s="5"/>
      <c r="O554" s="6">
        <f t="shared" si="358"/>
        <v>0</v>
      </c>
      <c r="P554" s="5">
        <v>0</v>
      </c>
      <c r="Q554" s="5">
        <v>0</v>
      </c>
      <c r="R554" s="5">
        <v>0</v>
      </c>
      <c r="S554" s="6">
        <v>0</v>
      </c>
      <c r="T554" s="5"/>
      <c r="U554" s="5"/>
      <c r="V554" s="5"/>
      <c r="W554" s="6">
        <v>0</v>
      </c>
      <c r="X554" s="5"/>
      <c r="Y554" s="5"/>
      <c r="Z554" s="5"/>
      <c r="AA554" s="12">
        <f t="shared" si="370"/>
        <v>0</v>
      </c>
      <c r="AB554" s="5">
        <f t="shared" si="362"/>
        <v>0</v>
      </c>
      <c r="AC554" s="6">
        <f t="shared" si="363"/>
        <v>0</v>
      </c>
      <c r="AD554" s="7">
        <f t="shared" si="363"/>
        <v>0</v>
      </c>
      <c r="AE554" s="6">
        <f t="shared" si="340"/>
        <v>0</v>
      </c>
      <c r="AF554" s="5"/>
      <c r="AG554" s="6"/>
      <c r="AH554" s="7"/>
      <c r="AI554" s="6"/>
      <c r="AJ554" s="6"/>
      <c r="AL554" s="13"/>
      <c r="AM554" s="13"/>
      <c r="AW554" s="46"/>
    </row>
    <row r="555" spans="1:49" ht="19.899999999999999" customHeight="1" x14ac:dyDescent="0.25">
      <c r="A555" s="40"/>
      <c r="B555" s="64" t="s">
        <v>35</v>
      </c>
      <c r="C555" s="5">
        <v>222.45048</v>
      </c>
      <c r="D555" s="5"/>
      <c r="E555" s="5">
        <v>0</v>
      </c>
      <c r="F555" s="5">
        <v>0</v>
      </c>
      <c r="G555" s="6">
        <f t="shared" ref="G555:G556" si="372">H555+I555+J555</f>
        <v>0</v>
      </c>
      <c r="H555" s="6"/>
      <c r="I555" s="6"/>
      <c r="J555" s="6"/>
      <c r="K555" s="6"/>
      <c r="L555" s="5"/>
      <c r="M555" s="5"/>
      <c r="N555" s="5"/>
      <c r="O555" s="6">
        <f t="shared" si="358"/>
        <v>222.49999999999974</v>
      </c>
      <c r="P555" s="5">
        <v>0</v>
      </c>
      <c r="Q555" s="5">
        <v>222.22999999999973</v>
      </c>
      <c r="R555" s="5">
        <v>0.26999999999999957</v>
      </c>
      <c r="S555" s="6">
        <f>SUM(T555:V555)</f>
        <v>178.13770000000025</v>
      </c>
      <c r="T555" s="5">
        <f>SUM(T551)-SUM(T552:T554)</f>
        <v>0</v>
      </c>
      <c r="U555" s="5">
        <f>SUM(U551)-SUM(U552:U554)</f>
        <v>177.95956000000024</v>
      </c>
      <c r="V555" s="5">
        <f>SUM(V551)-SUM(V552:V554)</f>
        <v>0.17814000000000041</v>
      </c>
      <c r="W555" s="6">
        <f>SUM(X555:Z555)</f>
        <v>178.13770000000025</v>
      </c>
      <c r="X555" s="5">
        <f>SUM(X551)-SUM(X552:X554)</f>
        <v>0</v>
      </c>
      <c r="Y555" s="5">
        <f>SUM(Y551)-SUM(Y552:Y554)</f>
        <v>177.95956000000024</v>
      </c>
      <c r="Z555" s="5">
        <f>SUM(Z551)-SUM(Z552:Z554)</f>
        <v>0.17814000000000041</v>
      </c>
      <c r="AA555" s="12">
        <f t="shared" si="370"/>
        <v>0</v>
      </c>
      <c r="AB555" s="5">
        <f t="shared" si="362"/>
        <v>0</v>
      </c>
      <c r="AC555" s="6">
        <f t="shared" si="363"/>
        <v>0</v>
      </c>
      <c r="AD555" s="7">
        <f t="shared" si="363"/>
        <v>0</v>
      </c>
      <c r="AE555" s="6">
        <f t="shared" si="340"/>
        <v>0</v>
      </c>
      <c r="AF555" s="5"/>
      <c r="AG555" s="6"/>
      <c r="AH555" s="7"/>
      <c r="AI555" s="6"/>
      <c r="AJ555" s="6"/>
      <c r="AL555" s="13"/>
      <c r="AM555" s="13"/>
      <c r="AW555" s="46"/>
    </row>
    <row r="556" spans="1:49" ht="87" customHeight="1" x14ac:dyDescent="0.25">
      <c r="A556" s="40">
        <v>98</v>
      </c>
      <c r="B556" s="61" t="s">
        <v>240</v>
      </c>
      <c r="C556" s="62">
        <v>8307.0400000000009</v>
      </c>
      <c r="D556" s="62">
        <f>SUM(D557:D560)</f>
        <v>8000</v>
      </c>
      <c r="E556" s="62">
        <v>0</v>
      </c>
      <c r="F556" s="62">
        <v>0</v>
      </c>
      <c r="G556" s="63">
        <f t="shared" si="372"/>
        <v>0</v>
      </c>
      <c r="H556" s="63"/>
      <c r="I556" s="63"/>
      <c r="J556" s="63"/>
      <c r="K556" s="63">
        <f t="shared" ref="K556" si="373">L556+M556+N556</f>
        <v>0</v>
      </c>
      <c r="L556" s="63"/>
      <c r="M556" s="63"/>
      <c r="N556" s="63"/>
      <c r="O556" s="63">
        <f t="shared" si="358"/>
        <v>14.7</v>
      </c>
      <c r="P556" s="43">
        <v>0</v>
      </c>
      <c r="Q556" s="43">
        <v>10</v>
      </c>
      <c r="R556" s="43">
        <v>4.6999999999999993</v>
      </c>
      <c r="S556" s="6">
        <f>SUM(T556,U556,V556)</f>
        <v>0</v>
      </c>
      <c r="T556" s="5">
        <v>0</v>
      </c>
      <c r="U556" s="5">
        <v>0</v>
      </c>
      <c r="V556" s="5">
        <v>0</v>
      </c>
      <c r="W556" s="63">
        <f>SUM(X556,Y556,Z556)</f>
        <v>0</v>
      </c>
      <c r="X556" s="43">
        <v>0</v>
      </c>
      <c r="Y556" s="43">
        <v>0</v>
      </c>
      <c r="Z556" s="43">
        <v>0</v>
      </c>
      <c r="AA556" s="12">
        <f t="shared" si="370"/>
        <v>0</v>
      </c>
      <c r="AB556" s="5">
        <f t="shared" si="362"/>
        <v>0</v>
      </c>
      <c r="AC556" s="6">
        <f t="shared" si="363"/>
        <v>0</v>
      </c>
      <c r="AD556" s="7">
        <f t="shared" si="363"/>
        <v>0</v>
      </c>
      <c r="AE556" s="63">
        <f t="shared" si="340"/>
        <v>0</v>
      </c>
      <c r="AF556" s="43"/>
      <c r="AG556" s="63"/>
      <c r="AH556" s="44"/>
      <c r="AI556" s="63"/>
      <c r="AJ556" s="63"/>
      <c r="AL556" s="13"/>
      <c r="AM556" s="13"/>
      <c r="AW556" s="46"/>
    </row>
    <row r="557" spans="1:49" ht="19.899999999999999" customHeight="1" x14ac:dyDescent="0.25">
      <c r="A557" s="40"/>
      <c r="B557" s="64" t="s">
        <v>32</v>
      </c>
      <c r="C557" s="5">
        <v>8000</v>
      </c>
      <c r="D557" s="5">
        <f>C557</f>
        <v>8000</v>
      </c>
      <c r="E557" s="5">
        <v>0</v>
      </c>
      <c r="F557" s="5">
        <v>0</v>
      </c>
      <c r="G557" s="6">
        <f>H557+I557+J557</f>
        <v>0</v>
      </c>
      <c r="H557" s="6"/>
      <c r="I557" s="6"/>
      <c r="J557" s="6"/>
      <c r="K557" s="6"/>
      <c r="L557" s="5"/>
      <c r="M557" s="5"/>
      <c r="N557" s="5"/>
      <c r="O557" s="6">
        <f t="shared" si="358"/>
        <v>14.7</v>
      </c>
      <c r="P557" s="5">
        <v>0</v>
      </c>
      <c r="Q557" s="5">
        <v>10</v>
      </c>
      <c r="R557" s="5">
        <v>4.7</v>
      </c>
      <c r="S557" s="6">
        <v>0</v>
      </c>
      <c r="T557" s="5" t="s">
        <v>185</v>
      </c>
      <c r="U557" s="5" t="s">
        <v>185</v>
      </c>
      <c r="V557" s="5" t="s">
        <v>185</v>
      </c>
      <c r="W557" s="6">
        <v>0</v>
      </c>
      <c r="X557" s="5" t="s">
        <v>185</v>
      </c>
      <c r="Y557" s="5" t="s">
        <v>185</v>
      </c>
      <c r="Z557" s="5" t="s">
        <v>185</v>
      </c>
      <c r="AA557" s="12">
        <f t="shared" si="370"/>
        <v>0</v>
      </c>
      <c r="AB557" s="5">
        <f t="shared" si="362"/>
        <v>0</v>
      </c>
      <c r="AC557" s="6">
        <f t="shared" ref="AC557:AD560" si="374">SUM(Y557,I557)-SUM(M557)-SUM(U557,-AG557)</f>
        <v>0</v>
      </c>
      <c r="AD557" s="7">
        <f t="shared" si="374"/>
        <v>0</v>
      </c>
      <c r="AE557" s="6">
        <f t="shared" si="340"/>
        <v>0</v>
      </c>
      <c r="AF557" s="5"/>
      <c r="AG557" s="6"/>
      <c r="AH557" s="7"/>
      <c r="AI557" s="6"/>
      <c r="AJ557" s="6"/>
      <c r="AL557" s="13"/>
      <c r="AM557" s="13"/>
      <c r="AW557" s="46"/>
    </row>
    <row r="558" spans="1:49" ht="19.899999999999999" customHeight="1" x14ac:dyDescent="0.25">
      <c r="A558" s="40"/>
      <c r="B558" s="64" t="s">
        <v>33</v>
      </c>
      <c r="C558" s="5">
        <v>0</v>
      </c>
      <c r="D558" s="5"/>
      <c r="E558" s="5">
        <v>0</v>
      </c>
      <c r="F558" s="5">
        <v>0</v>
      </c>
      <c r="G558" s="6">
        <f t="shared" ref="G558" si="375">H558+I558+J558</f>
        <v>0</v>
      </c>
      <c r="H558" s="6"/>
      <c r="I558" s="6"/>
      <c r="J558" s="6"/>
      <c r="K558" s="6"/>
      <c r="L558" s="5"/>
      <c r="M558" s="5"/>
      <c r="N558" s="5"/>
      <c r="O558" s="6">
        <f t="shared" si="358"/>
        <v>0</v>
      </c>
      <c r="P558" s="5">
        <v>0</v>
      </c>
      <c r="Q558" s="5">
        <v>0</v>
      </c>
      <c r="R558" s="5">
        <v>0</v>
      </c>
      <c r="S558" s="6">
        <v>0</v>
      </c>
      <c r="T558" s="5" t="s">
        <v>185</v>
      </c>
      <c r="U558" s="5" t="s">
        <v>185</v>
      </c>
      <c r="V558" s="5" t="s">
        <v>185</v>
      </c>
      <c r="W558" s="6">
        <v>0</v>
      </c>
      <c r="X558" s="5" t="s">
        <v>185</v>
      </c>
      <c r="Y558" s="5" t="s">
        <v>185</v>
      </c>
      <c r="Z558" s="5" t="s">
        <v>185</v>
      </c>
      <c r="AA558" s="12">
        <f t="shared" si="370"/>
        <v>0</v>
      </c>
      <c r="AB558" s="5">
        <f t="shared" si="362"/>
        <v>0</v>
      </c>
      <c r="AC558" s="6">
        <f t="shared" si="374"/>
        <v>0</v>
      </c>
      <c r="AD558" s="7">
        <f t="shared" si="374"/>
        <v>0</v>
      </c>
      <c r="AE558" s="6">
        <f t="shared" si="340"/>
        <v>0</v>
      </c>
      <c r="AF558" s="5"/>
      <c r="AG558" s="6"/>
      <c r="AH558" s="7"/>
      <c r="AI558" s="6"/>
      <c r="AJ558" s="6"/>
      <c r="AL558" s="13"/>
      <c r="AM558" s="13"/>
      <c r="AW558" s="46"/>
    </row>
    <row r="559" spans="1:49" ht="19.899999999999999" customHeight="1" x14ac:dyDescent="0.25">
      <c r="A559" s="40"/>
      <c r="B559" s="64" t="s">
        <v>34</v>
      </c>
      <c r="C559" s="5">
        <v>0</v>
      </c>
      <c r="D559" s="5"/>
      <c r="E559" s="5">
        <v>0</v>
      </c>
      <c r="F559" s="5">
        <v>0</v>
      </c>
      <c r="G559" s="6">
        <f>H559+I559+J559</f>
        <v>0</v>
      </c>
      <c r="H559" s="6"/>
      <c r="I559" s="6"/>
      <c r="J559" s="6"/>
      <c r="K559" s="6"/>
      <c r="L559" s="5"/>
      <c r="M559" s="5"/>
      <c r="N559" s="5"/>
      <c r="O559" s="6">
        <f t="shared" si="358"/>
        <v>0</v>
      </c>
      <c r="P559" s="5">
        <v>0</v>
      </c>
      <c r="Q559" s="5">
        <v>0</v>
      </c>
      <c r="R559" s="5">
        <v>0</v>
      </c>
      <c r="S559" s="6">
        <v>0</v>
      </c>
      <c r="T559" s="5" t="s">
        <v>185</v>
      </c>
      <c r="U559" s="5" t="s">
        <v>185</v>
      </c>
      <c r="V559" s="5" t="s">
        <v>185</v>
      </c>
      <c r="W559" s="6">
        <v>0</v>
      </c>
      <c r="X559" s="5"/>
      <c r="Y559" s="5"/>
      <c r="Z559" s="5"/>
      <c r="AA559" s="12">
        <f t="shared" si="370"/>
        <v>0</v>
      </c>
      <c r="AB559" s="5">
        <f t="shared" si="362"/>
        <v>0</v>
      </c>
      <c r="AC559" s="6">
        <f t="shared" si="374"/>
        <v>0</v>
      </c>
      <c r="AD559" s="7">
        <f t="shared" si="374"/>
        <v>0</v>
      </c>
      <c r="AE559" s="6">
        <f t="shared" si="340"/>
        <v>0</v>
      </c>
      <c r="AF559" s="5"/>
      <c r="AG559" s="6"/>
      <c r="AH559" s="7"/>
      <c r="AI559" s="6"/>
      <c r="AJ559" s="6"/>
      <c r="AL559" s="13"/>
      <c r="AM559" s="13"/>
      <c r="AW559" s="46"/>
    </row>
    <row r="560" spans="1:49" ht="19.899999999999999" customHeight="1" x14ac:dyDescent="0.25">
      <c r="A560" s="40"/>
      <c r="B560" s="64" t="s">
        <v>35</v>
      </c>
      <c r="C560" s="5">
        <v>307.04000000000002</v>
      </c>
      <c r="D560" s="5"/>
      <c r="E560" s="5">
        <v>0</v>
      </c>
      <c r="F560" s="5">
        <v>0</v>
      </c>
      <c r="G560" s="6">
        <f t="shared" ref="G560" si="376">H560+I560+J560</f>
        <v>0</v>
      </c>
      <c r="H560" s="6"/>
      <c r="I560" s="6"/>
      <c r="J560" s="6"/>
      <c r="K560" s="6"/>
      <c r="L560" s="5"/>
      <c r="M560" s="5"/>
      <c r="N560" s="5"/>
      <c r="O560" s="6">
        <f t="shared" si="358"/>
        <v>0</v>
      </c>
      <c r="P560" s="5">
        <v>0</v>
      </c>
      <c r="Q560" s="5">
        <v>0</v>
      </c>
      <c r="R560" s="5">
        <v>0</v>
      </c>
      <c r="S560" s="6">
        <f>SUM(T560:V560)</f>
        <v>0</v>
      </c>
      <c r="T560" s="5">
        <f>SUM(T556)-SUM(T557:T559)</f>
        <v>0</v>
      </c>
      <c r="U560" s="5">
        <f>SUM(U556)-SUM(U557:U559)</f>
        <v>0</v>
      </c>
      <c r="V560" s="5">
        <f>SUM(V556)-SUM(V557:V559)</f>
        <v>0</v>
      </c>
      <c r="W560" s="6">
        <f>SUM(X560:Z560)</f>
        <v>0</v>
      </c>
      <c r="X560" s="5">
        <f>SUM(X556)-SUM(X557:X559)</f>
        <v>0</v>
      </c>
      <c r="Y560" s="5">
        <f>SUM(Y556)-SUM(Y557:Y559)</f>
        <v>0</v>
      </c>
      <c r="Z560" s="5">
        <f>SUM(Z556)-SUM(Z557:Z559)</f>
        <v>0</v>
      </c>
      <c r="AA560" s="12">
        <f t="shared" si="370"/>
        <v>0</v>
      </c>
      <c r="AB560" s="5">
        <f t="shared" si="362"/>
        <v>0</v>
      </c>
      <c r="AC560" s="6">
        <f t="shared" si="374"/>
        <v>0</v>
      </c>
      <c r="AD560" s="7">
        <f t="shared" si="374"/>
        <v>0</v>
      </c>
      <c r="AE560" s="6">
        <f t="shared" si="340"/>
        <v>0</v>
      </c>
      <c r="AF560" s="5"/>
      <c r="AG560" s="6"/>
      <c r="AH560" s="7"/>
      <c r="AI560" s="6"/>
      <c r="AJ560" s="6"/>
      <c r="AL560" s="13"/>
      <c r="AM560" s="13"/>
      <c r="AW560" s="46"/>
    </row>
    <row r="561" spans="1:49" ht="57.75" customHeight="1" x14ac:dyDescent="0.25">
      <c r="A561" s="40">
        <v>99</v>
      </c>
      <c r="B561" s="91" t="s">
        <v>106</v>
      </c>
      <c r="C561" s="9">
        <f t="shared" ref="C561:T561" si="377">SUM(C562:C565)</f>
        <v>252486.80000000002</v>
      </c>
      <c r="D561" s="9">
        <f t="shared" si="377"/>
        <v>0</v>
      </c>
      <c r="E561" s="9">
        <f t="shared" si="377"/>
        <v>73815.599999999991</v>
      </c>
      <c r="F561" s="9">
        <f t="shared" si="377"/>
        <v>73815.599999999991</v>
      </c>
      <c r="G561" s="9">
        <f t="shared" si="377"/>
        <v>0</v>
      </c>
      <c r="H561" s="9">
        <f t="shared" si="377"/>
        <v>0</v>
      </c>
      <c r="I561" s="9">
        <f t="shared" si="377"/>
        <v>0</v>
      </c>
      <c r="J561" s="9">
        <f t="shared" si="377"/>
        <v>0</v>
      </c>
      <c r="K561" s="9">
        <f t="shared" si="377"/>
        <v>0</v>
      </c>
      <c r="L561" s="9">
        <f t="shared" si="377"/>
        <v>0</v>
      </c>
      <c r="M561" s="9">
        <f t="shared" si="377"/>
        <v>0</v>
      </c>
      <c r="N561" s="9">
        <f t="shared" si="377"/>
        <v>0</v>
      </c>
      <c r="O561" s="9">
        <f>Q561+R561</f>
        <v>159099.4</v>
      </c>
      <c r="P561" s="9">
        <f t="shared" si="377"/>
        <v>0</v>
      </c>
      <c r="Q561" s="9">
        <v>113756</v>
      </c>
      <c r="R561" s="9">
        <v>45343.4</v>
      </c>
      <c r="S561" s="6">
        <f>U561+V561</f>
        <v>153830.50095000002</v>
      </c>
      <c r="T561" s="5">
        <f t="shared" si="377"/>
        <v>0</v>
      </c>
      <c r="U561" s="5">
        <v>109621.52095000001</v>
      </c>
      <c r="V561" s="5">
        <f t="shared" ref="V561" si="378">SUM(V562:V565)</f>
        <v>44208.98</v>
      </c>
      <c r="W561" s="6">
        <f t="shared" ref="W561:X561" si="379">SUM(W562:W565)</f>
        <v>153830.50099999999</v>
      </c>
      <c r="X561" s="5">
        <f t="shared" si="379"/>
        <v>0</v>
      </c>
      <c r="Y561" s="5">
        <f t="shared" ref="Y561:Z561" si="380">SUM(Y562:Y565)</f>
        <v>109621.52299999999</v>
      </c>
      <c r="Z561" s="5">
        <f t="shared" si="380"/>
        <v>44208.977999999996</v>
      </c>
      <c r="AA561" s="12">
        <f t="shared" ref="AA561:AA575" si="381">AB561+AC561+AD561</f>
        <v>4.9999973271042109E-5</v>
      </c>
      <c r="AB561" s="5">
        <f t="shared" ref="AB561:AD571" si="382">X561+H561-L561-(T561-AF561)</f>
        <v>0</v>
      </c>
      <c r="AC561" s="6">
        <f t="shared" si="382"/>
        <v>2.0499999809544533E-3</v>
      </c>
      <c r="AD561" s="7">
        <f t="shared" si="382"/>
        <v>-2.0000000076834112E-3</v>
      </c>
      <c r="AE561" s="6">
        <f t="shared" ref="AE561:AE565" si="383">AF561+AG561+AH561</f>
        <v>0</v>
      </c>
      <c r="AF561" s="5">
        <f>SUM(AF562:AF565)</f>
        <v>0</v>
      </c>
      <c r="AG561" s="6"/>
      <c r="AH561" s="7"/>
      <c r="AI561" s="92" t="s">
        <v>233</v>
      </c>
      <c r="AJ561" s="92" t="str">
        <f>AI561</f>
        <v>432 мест</v>
      </c>
      <c r="AL561" s="29">
        <f t="shared" ref="AL561:AL577" si="384">G561+W561-K561-S561</f>
        <v>4.9999973271042109E-5</v>
      </c>
      <c r="AM561" s="29">
        <f t="shared" ref="AM561:AM577" si="385">AA561-AE561</f>
        <v>4.9999973271042109E-5</v>
      </c>
      <c r="AW561" s="46">
        <f t="shared" si="356"/>
        <v>0</v>
      </c>
    </row>
    <row r="562" spans="1:49" ht="19.899999999999999" customHeight="1" x14ac:dyDescent="0.25">
      <c r="A562" s="40"/>
      <c r="B562" s="91" t="s">
        <v>32</v>
      </c>
      <c r="C562" s="14"/>
      <c r="D562" s="14"/>
      <c r="E562" s="14"/>
      <c r="F562" s="14"/>
      <c r="G562" s="6">
        <f>H562+I562+J562</f>
        <v>0</v>
      </c>
      <c r="H562" s="5"/>
      <c r="I562" s="5"/>
      <c r="J562" s="5"/>
      <c r="K562" s="6">
        <f>L562+M562+N562</f>
        <v>0</v>
      </c>
      <c r="L562" s="5"/>
      <c r="M562" s="5"/>
      <c r="N562" s="5"/>
      <c r="O562" s="6">
        <f>P562+Q562+R562</f>
        <v>0</v>
      </c>
      <c r="P562" s="5"/>
      <c r="Q562" s="5"/>
      <c r="R562" s="5"/>
      <c r="S562" s="6">
        <f>T562+U562+V562</f>
        <v>0</v>
      </c>
      <c r="T562" s="5"/>
      <c r="U562" s="5"/>
      <c r="V562" s="5"/>
      <c r="W562" s="6">
        <f>X562+Y562+Z562</f>
        <v>0</v>
      </c>
      <c r="X562" s="5"/>
      <c r="Y562" s="5"/>
      <c r="Z562" s="5"/>
      <c r="AA562" s="12">
        <f t="shared" si="381"/>
        <v>0</v>
      </c>
      <c r="AB562" s="5">
        <f t="shared" si="382"/>
        <v>0</v>
      </c>
      <c r="AC562" s="6">
        <f t="shared" si="382"/>
        <v>0</v>
      </c>
      <c r="AD562" s="7">
        <f t="shared" si="382"/>
        <v>0</v>
      </c>
      <c r="AE562" s="6">
        <f t="shared" si="383"/>
        <v>0</v>
      </c>
      <c r="AF562" s="5"/>
      <c r="AG562" s="6"/>
      <c r="AH562" s="7"/>
      <c r="AI562" s="92"/>
      <c r="AJ562" s="92"/>
      <c r="AL562" s="29">
        <f t="shared" si="384"/>
        <v>0</v>
      </c>
      <c r="AM562" s="29">
        <f t="shared" si="385"/>
        <v>0</v>
      </c>
      <c r="AW562" s="46">
        <f t="shared" si="356"/>
        <v>0</v>
      </c>
    </row>
    <row r="563" spans="1:49" ht="19.899999999999999" customHeight="1" x14ac:dyDescent="0.25">
      <c r="A563" s="40"/>
      <c r="B563" s="91" t="s">
        <v>33</v>
      </c>
      <c r="C563" s="14">
        <f>'[2]ОАИП 2019'!$D$869+'[2]ОАИП 2019'!$D$870</f>
        <v>199266.90000000002</v>
      </c>
      <c r="D563" s="14"/>
      <c r="E563" s="14">
        <v>73041.7</v>
      </c>
      <c r="F563" s="14">
        <f>E563</f>
        <v>73041.7</v>
      </c>
      <c r="G563" s="6">
        <f>H563+I563+J563</f>
        <v>0</v>
      </c>
      <c r="H563" s="5"/>
      <c r="I563" s="5"/>
      <c r="J563" s="5"/>
      <c r="K563" s="6">
        <f>L563+M563+N563</f>
        <v>0</v>
      </c>
      <c r="L563" s="5"/>
      <c r="M563" s="5"/>
      <c r="N563" s="5"/>
      <c r="O563" s="6">
        <f>P563+Q563+R563</f>
        <v>116456.96000000001</v>
      </c>
      <c r="P563" s="5"/>
      <c r="Q563" s="5">
        <v>83266.66</v>
      </c>
      <c r="R563" s="5">
        <v>33190.300000000003</v>
      </c>
      <c r="S563" s="6">
        <f>T563+U563+V563</f>
        <v>116456.88</v>
      </c>
      <c r="T563" s="5"/>
      <c r="U563" s="5">
        <v>83266.67</v>
      </c>
      <c r="V563" s="5">
        <v>33190.21</v>
      </c>
      <c r="W563" s="6">
        <f>X563+Y563+Z563</f>
        <v>116456.87599999999</v>
      </c>
      <c r="X563" s="5"/>
      <c r="Y563" s="5">
        <v>83266.67</v>
      </c>
      <c r="Z563" s="5">
        <v>33190.205999999998</v>
      </c>
      <c r="AA563" s="12">
        <f t="shared" si="381"/>
        <v>-4.0000000008149073E-3</v>
      </c>
      <c r="AB563" s="5">
        <f t="shared" si="382"/>
        <v>0</v>
      </c>
      <c r="AC563" s="6">
        <f>Y563+I563-M563-(U563-AG563)</f>
        <v>0</v>
      </c>
      <c r="AD563" s="7">
        <f t="shared" si="382"/>
        <v>-4.0000000008149073E-3</v>
      </c>
      <c r="AE563" s="6">
        <f t="shared" si="383"/>
        <v>0</v>
      </c>
      <c r="AF563" s="5"/>
      <c r="AG563" s="6"/>
      <c r="AH563" s="7"/>
      <c r="AI563" s="92"/>
      <c r="AJ563" s="92"/>
      <c r="AL563" s="29">
        <f t="shared" si="384"/>
        <v>-4.0000000153668225E-3</v>
      </c>
      <c r="AM563" s="29">
        <f t="shared" si="385"/>
        <v>-4.0000000008149073E-3</v>
      </c>
      <c r="AW563" s="46">
        <f t="shared" si="356"/>
        <v>0</v>
      </c>
    </row>
    <row r="564" spans="1:49" ht="19.899999999999999" customHeight="1" x14ac:dyDescent="0.25">
      <c r="A564" s="40"/>
      <c r="B564" s="91" t="s">
        <v>34</v>
      </c>
      <c r="C564" s="14">
        <v>46990.400000000001</v>
      </c>
      <c r="D564" s="14"/>
      <c r="E564" s="14"/>
      <c r="F564" s="14"/>
      <c r="G564" s="6">
        <f>H564+I564+J564</f>
        <v>0</v>
      </c>
      <c r="H564" s="5"/>
      <c r="I564" s="5"/>
      <c r="J564" s="5"/>
      <c r="K564" s="6">
        <f>L564+M564+N564</f>
        <v>0</v>
      </c>
      <c r="L564" s="5"/>
      <c r="M564" s="5"/>
      <c r="N564" s="5"/>
      <c r="O564" s="6">
        <f>P564+Q564+R564</f>
        <v>37267.739999999991</v>
      </c>
      <c r="P564" s="5"/>
      <c r="Q564" s="5">
        <f>Q561-Q563-Q565</f>
        <v>26646.339999999997</v>
      </c>
      <c r="R564" s="5">
        <f>R561-R563-R565</f>
        <v>10621.399999999998</v>
      </c>
      <c r="S564" s="6">
        <f>T564+U564+V564</f>
        <v>31999.37</v>
      </c>
      <c r="T564" s="5"/>
      <c r="U564" s="5">
        <v>22512.26</v>
      </c>
      <c r="V564" s="5">
        <v>9487.11</v>
      </c>
      <c r="W564" s="6">
        <f>X564+Y564+Z564</f>
        <v>31999.37</v>
      </c>
      <c r="X564" s="5"/>
      <c r="Y564" s="5">
        <f>23801-1288.74</f>
        <v>22512.26</v>
      </c>
      <c r="Z564" s="5">
        <v>9487.11</v>
      </c>
      <c r="AA564" s="12">
        <f t="shared" si="381"/>
        <v>0</v>
      </c>
      <c r="AB564" s="5">
        <f t="shared" si="382"/>
        <v>0</v>
      </c>
      <c r="AC564" s="6">
        <f t="shared" si="382"/>
        <v>0</v>
      </c>
      <c r="AD564" s="7">
        <f t="shared" si="382"/>
        <v>0</v>
      </c>
      <c r="AE564" s="6">
        <f t="shared" si="383"/>
        <v>0</v>
      </c>
      <c r="AF564" s="5"/>
      <c r="AG564" s="6"/>
      <c r="AH564" s="7"/>
      <c r="AI564" s="92"/>
      <c r="AJ564" s="92"/>
      <c r="AL564" s="29">
        <f t="shared" si="384"/>
        <v>0</v>
      </c>
      <c r="AM564" s="29">
        <f t="shared" si="385"/>
        <v>0</v>
      </c>
      <c r="AW564" s="46">
        <f t="shared" si="356"/>
        <v>0</v>
      </c>
    </row>
    <row r="565" spans="1:49" ht="19.899999999999999" customHeight="1" x14ac:dyDescent="0.25">
      <c r="A565" s="40"/>
      <c r="B565" s="91" t="s">
        <v>35</v>
      </c>
      <c r="C565" s="14">
        <f>'[2]ОАИП 2019'!$D$872+'[2]ОАИП 2019'!$D$873</f>
        <v>6229.5</v>
      </c>
      <c r="D565" s="14"/>
      <c r="E565" s="14">
        <v>773.9</v>
      </c>
      <c r="F565" s="14">
        <f>E565</f>
        <v>773.9</v>
      </c>
      <c r="G565" s="6">
        <f>H565+I565+J565</f>
        <v>0</v>
      </c>
      <c r="H565" s="5"/>
      <c r="I565" s="5"/>
      <c r="J565" s="5"/>
      <c r="K565" s="6">
        <f>L565+M565+N565</f>
        <v>0</v>
      </c>
      <c r="L565" s="5"/>
      <c r="M565" s="5"/>
      <c r="N565" s="5"/>
      <c r="O565" s="6">
        <f>P565+Q565+R565</f>
        <v>5374.7</v>
      </c>
      <c r="P565" s="5"/>
      <c r="Q565" s="5">
        <v>3843</v>
      </c>
      <c r="R565" s="5">
        <v>1531.7</v>
      </c>
      <c r="S565" s="6">
        <f>T565+U565+V565</f>
        <v>5374.2529999999997</v>
      </c>
      <c r="T565" s="5"/>
      <c r="U565" s="5">
        <v>3842.5929999999998</v>
      </c>
      <c r="V565" s="5">
        <v>1531.66</v>
      </c>
      <c r="W565" s="6">
        <f>X565+Y565+Z565</f>
        <v>5374.2550000000001</v>
      </c>
      <c r="X565" s="5"/>
      <c r="Y565" s="5">
        <v>3842.5929999999998</v>
      </c>
      <c r="Z565" s="5">
        <v>1531.662</v>
      </c>
      <c r="AA565" s="12">
        <f t="shared" si="381"/>
        <v>1.9999999999527063E-3</v>
      </c>
      <c r="AB565" s="5">
        <f t="shared" si="382"/>
        <v>0</v>
      </c>
      <c r="AC565" s="6">
        <f t="shared" si="382"/>
        <v>0</v>
      </c>
      <c r="AD565" s="7">
        <f t="shared" si="382"/>
        <v>1.9999999999527063E-3</v>
      </c>
      <c r="AE565" s="6">
        <f t="shared" si="383"/>
        <v>0</v>
      </c>
      <c r="AF565" s="5"/>
      <c r="AG565" s="6"/>
      <c r="AH565" s="7"/>
      <c r="AI565" s="92"/>
      <c r="AJ565" s="92"/>
      <c r="AL565" s="29">
        <f t="shared" si="384"/>
        <v>2.0000000004074536E-3</v>
      </c>
      <c r="AM565" s="29">
        <f t="shared" si="385"/>
        <v>1.9999999999527063E-3</v>
      </c>
      <c r="AW565" s="46">
        <f t="shared" si="356"/>
        <v>0</v>
      </c>
    </row>
    <row r="566" spans="1:49" ht="57.6" customHeight="1" x14ac:dyDescent="0.25">
      <c r="A566" s="40">
        <v>100</v>
      </c>
      <c r="B566" s="91" t="s">
        <v>107</v>
      </c>
      <c r="C566" s="9">
        <f t="shared" ref="C566:T566" si="386">SUM(C567:C570)</f>
        <v>275187.30000000005</v>
      </c>
      <c r="D566" s="9">
        <f t="shared" si="386"/>
        <v>0</v>
      </c>
      <c r="E566" s="9">
        <f t="shared" si="386"/>
        <v>71416.3</v>
      </c>
      <c r="F566" s="9">
        <f t="shared" si="386"/>
        <v>71416.3</v>
      </c>
      <c r="G566" s="9">
        <f t="shared" si="386"/>
        <v>0</v>
      </c>
      <c r="H566" s="9">
        <f t="shared" si="386"/>
        <v>0</v>
      </c>
      <c r="I566" s="9">
        <f t="shared" si="386"/>
        <v>0</v>
      </c>
      <c r="J566" s="9">
        <f t="shared" si="386"/>
        <v>0</v>
      </c>
      <c r="K566" s="9">
        <f t="shared" si="386"/>
        <v>0</v>
      </c>
      <c r="L566" s="9">
        <f t="shared" si="386"/>
        <v>0</v>
      </c>
      <c r="M566" s="9">
        <f t="shared" si="386"/>
        <v>0</v>
      </c>
      <c r="N566" s="9">
        <f t="shared" si="386"/>
        <v>0</v>
      </c>
      <c r="O566" s="9">
        <f>Q566+R566</f>
        <v>171799</v>
      </c>
      <c r="P566" s="9">
        <f t="shared" si="386"/>
        <v>0</v>
      </c>
      <c r="Q566" s="9">
        <f>122812+24.3</f>
        <v>122836.3</v>
      </c>
      <c r="R566" s="9">
        <f>48953.04+9.66</f>
        <v>48962.700000000004</v>
      </c>
      <c r="S566" s="6">
        <f>U566+V566</f>
        <v>171608.36864</v>
      </c>
      <c r="T566" s="5">
        <f t="shared" si="386"/>
        <v>0</v>
      </c>
      <c r="U566" s="5">
        <v>122699.97864</v>
      </c>
      <c r="V566" s="5">
        <f t="shared" ref="V566" si="387">SUM(V567:V570)</f>
        <v>48908.39</v>
      </c>
      <c r="W566" s="6">
        <f t="shared" ref="W566:X566" si="388">SUM(W567:W570)</f>
        <v>171608.35800000001</v>
      </c>
      <c r="X566" s="5">
        <f t="shared" si="388"/>
        <v>0</v>
      </c>
      <c r="Y566" s="5">
        <f>U566</f>
        <v>122699.97864</v>
      </c>
      <c r="Z566" s="5">
        <f t="shared" ref="Z566" si="389">SUM(Z567:Z570)</f>
        <v>48908.39</v>
      </c>
      <c r="AA566" s="12">
        <f t="shared" si="381"/>
        <v>0</v>
      </c>
      <c r="AB566" s="5">
        <f t="shared" si="382"/>
        <v>0</v>
      </c>
      <c r="AC566" s="6">
        <f t="shared" si="382"/>
        <v>0</v>
      </c>
      <c r="AD566" s="7">
        <f t="shared" si="382"/>
        <v>0</v>
      </c>
      <c r="AE566" s="6">
        <f>SUM(AE567:AE570)</f>
        <v>0</v>
      </c>
      <c r="AF566" s="5"/>
      <c r="AG566" s="6"/>
      <c r="AH566" s="7"/>
      <c r="AI566" s="92" t="s">
        <v>234</v>
      </c>
      <c r="AJ566" s="92" t="str">
        <f>AI566</f>
        <v>408 мест</v>
      </c>
      <c r="AL566" s="29">
        <f t="shared" si="384"/>
        <v>-1.0639999993145466E-2</v>
      </c>
      <c r="AM566" s="29">
        <f t="shared" si="385"/>
        <v>0</v>
      </c>
      <c r="AW566" s="46">
        <f t="shared" si="356"/>
        <v>0</v>
      </c>
    </row>
    <row r="567" spans="1:49" ht="19.899999999999999" customHeight="1" x14ac:dyDescent="0.25">
      <c r="A567" s="40"/>
      <c r="B567" s="91" t="s">
        <v>32</v>
      </c>
      <c r="C567" s="14"/>
      <c r="D567" s="14"/>
      <c r="E567" s="14"/>
      <c r="F567" s="14"/>
      <c r="G567" s="6">
        <f>H567+I567+J567</f>
        <v>0</v>
      </c>
      <c r="H567" s="5"/>
      <c r="I567" s="5"/>
      <c r="J567" s="5"/>
      <c r="K567" s="6">
        <f>L567+M567+N567</f>
        <v>0</v>
      </c>
      <c r="L567" s="5"/>
      <c r="M567" s="5"/>
      <c r="N567" s="5"/>
      <c r="O567" s="6">
        <f>P567+Q567+R567</f>
        <v>0</v>
      </c>
      <c r="P567" s="5"/>
      <c r="Q567" s="5"/>
      <c r="R567" s="5"/>
      <c r="S567" s="6">
        <f t="shared" ref="S567:S570" si="390">U567+V567</f>
        <v>0</v>
      </c>
      <c r="T567" s="5"/>
      <c r="U567" s="5"/>
      <c r="V567" s="5"/>
      <c r="W567" s="6">
        <f>X567+Y567+Z567</f>
        <v>0</v>
      </c>
      <c r="X567" s="5"/>
      <c r="Y567" s="5"/>
      <c r="Z567" s="5"/>
      <c r="AA567" s="12">
        <f t="shared" si="381"/>
        <v>0</v>
      </c>
      <c r="AB567" s="5">
        <f t="shared" si="382"/>
        <v>0</v>
      </c>
      <c r="AC567" s="6">
        <f t="shared" si="382"/>
        <v>0</v>
      </c>
      <c r="AD567" s="7">
        <f t="shared" si="382"/>
        <v>0</v>
      </c>
      <c r="AE567" s="6">
        <f>AF567+AG567+AH567</f>
        <v>0</v>
      </c>
      <c r="AF567" s="5"/>
      <c r="AG567" s="6"/>
      <c r="AH567" s="7"/>
      <c r="AI567" s="6"/>
      <c r="AJ567" s="6"/>
      <c r="AL567" s="29">
        <f t="shared" si="384"/>
        <v>0</v>
      </c>
      <c r="AM567" s="29">
        <f t="shared" si="385"/>
        <v>0</v>
      </c>
      <c r="AW567" s="46">
        <f t="shared" si="356"/>
        <v>0</v>
      </c>
    </row>
    <row r="568" spans="1:49" ht="19.899999999999999" customHeight="1" x14ac:dyDescent="0.25">
      <c r="A568" s="40"/>
      <c r="B568" s="91" t="s">
        <v>33</v>
      </c>
      <c r="C568" s="14">
        <f>'[2]ОАИП 2019'!$D$877+'[2]ОАИП 2019'!$D$878</f>
        <v>225007.80000000002</v>
      </c>
      <c r="D568" s="14"/>
      <c r="E568" s="14">
        <v>70542.3</v>
      </c>
      <c r="F568" s="14">
        <f>E568</f>
        <v>70542.3</v>
      </c>
      <c r="G568" s="6">
        <f>H568+I568+J568</f>
        <v>0</v>
      </c>
      <c r="H568" s="5"/>
      <c r="I568" s="5"/>
      <c r="J568" s="5"/>
      <c r="K568" s="6">
        <f>L568+M568+N568</f>
        <v>0</v>
      </c>
      <c r="L568" s="5"/>
      <c r="M568" s="5"/>
      <c r="N568" s="5"/>
      <c r="O568" s="6">
        <f>P568+Q568+R568</f>
        <v>139391.06</v>
      </c>
      <c r="P568" s="5"/>
      <c r="Q568" s="5">
        <v>99664.61</v>
      </c>
      <c r="R568" s="5">
        <v>39726.449999999997</v>
      </c>
      <c r="S568" s="6">
        <f t="shared" si="390"/>
        <v>139391.06200000001</v>
      </c>
      <c r="T568" s="5"/>
      <c r="U568" s="5">
        <v>99664.601999999999</v>
      </c>
      <c r="V568" s="5">
        <v>39726.46</v>
      </c>
      <c r="W568" s="6">
        <f>X568+Y568+Z568</f>
        <v>139391.06200000001</v>
      </c>
      <c r="X568" s="5"/>
      <c r="Y568" s="5">
        <v>99664.601999999999</v>
      </c>
      <c r="Z568" s="5">
        <v>39726.46</v>
      </c>
      <c r="AA568" s="12">
        <f t="shared" si="381"/>
        <v>0</v>
      </c>
      <c r="AB568" s="5">
        <f t="shared" si="382"/>
        <v>0</v>
      </c>
      <c r="AC568" s="6">
        <f t="shared" si="382"/>
        <v>0</v>
      </c>
      <c r="AD568" s="7">
        <f t="shared" si="382"/>
        <v>0</v>
      </c>
      <c r="AE568" s="6">
        <f>AF568+AG568+AH568</f>
        <v>0</v>
      </c>
      <c r="AF568" s="5"/>
      <c r="AG568" s="6"/>
      <c r="AH568" s="7"/>
      <c r="AI568" s="6"/>
      <c r="AJ568" s="6"/>
      <c r="AL568" s="29">
        <f t="shared" si="384"/>
        <v>0</v>
      </c>
      <c r="AM568" s="29">
        <f t="shared" si="385"/>
        <v>0</v>
      </c>
      <c r="AW568" s="46">
        <f t="shared" si="356"/>
        <v>0</v>
      </c>
    </row>
    <row r="569" spans="1:49" ht="19.899999999999999" customHeight="1" x14ac:dyDescent="0.25">
      <c r="A569" s="40"/>
      <c r="B569" s="91" t="s">
        <v>34</v>
      </c>
      <c r="C569" s="14">
        <f>'[2]ОАИП 2019'!$D$879</f>
        <v>44893.5</v>
      </c>
      <c r="D569" s="14"/>
      <c r="E569" s="14"/>
      <c r="F569" s="14"/>
      <c r="G569" s="6">
        <f>H569+I569+J569</f>
        <v>0</v>
      </c>
      <c r="H569" s="5"/>
      <c r="I569" s="5"/>
      <c r="J569" s="5"/>
      <c r="K569" s="6">
        <f>L569+M569+N569</f>
        <v>0</v>
      </c>
      <c r="L569" s="5"/>
      <c r="M569" s="5"/>
      <c r="N569" s="5"/>
      <c r="O569" s="6">
        <f>P569+Q569+R569</f>
        <v>32374.040000000008</v>
      </c>
      <c r="P569" s="5"/>
      <c r="Q569" s="5">
        <f>Q566-Q568-Q570</f>
        <v>23147.45</v>
      </c>
      <c r="R569" s="5">
        <f>R566-R568-R570</f>
        <v>9226.5900000000074</v>
      </c>
      <c r="S569" s="6">
        <f t="shared" si="390"/>
        <v>32183.4</v>
      </c>
      <c r="T569" s="5"/>
      <c r="U569" s="5">
        <v>23011.13</v>
      </c>
      <c r="V569" s="5">
        <v>9172.27</v>
      </c>
      <c r="W569" s="6">
        <f>X569+Y569+Z569</f>
        <v>32183.4</v>
      </c>
      <c r="X569" s="5"/>
      <c r="Y569" s="5">
        <v>23011.13</v>
      </c>
      <c r="Z569" s="5">
        <v>9172.27</v>
      </c>
      <c r="AA569" s="12">
        <f t="shared" si="381"/>
        <v>0</v>
      </c>
      <c r="AB569" s="5">
        <f t="shared" si="382"/>
        <v>0</v>
      </c>
      <c r="AC569" s="6">
        <f t="shared" si="382"/>
        <v>0</v>
      </c>
      <c r="AD569" s="7">
        <f t="shared" si="382"/>
        <v>0</v>
      </c>
      <c r="AE569" s="6">
        <f>AF569+AG569+AH569</f>
        <v>0</v>
      </c>
      <c r="AF569" s="5"/>
      <c r="AG569" s="6"/>
      <c r="AH569" s="7"/>
      <c r="AI569" s="6"/>
      <c r="AJ569" s="6"/>
      <c r="AL569" s="29">
        <f t="shared" si="384"/>
        <v>0</v>
      </c>
      <c r="AM569" s="29">
        <f t="shared" si="385"/>
        <v>0</v>
      </c>
      <c r="AW569" s="46">
        <f t="shared" si="356"/>
        <v>0</v>
      </c>
    </row>
    <row r="570" spans="1:49" ht="19.899999999999999" customHeight="1" x14ac:dyDescent="0.25">
      <c r="A570" s="40"/>
      <c r="B570" s="91" t="s">
        <v>35</v>
      </c>
      <c r="C570" s="14">
        <f>'[2]ОАИП 2019'!$D$880+'[2]ОАИП 2019'!$D$881</f>
        <v>5286</v>
      </c>
      <c r="D570" s="14"/>
      <c r="E570" s="14">
        <v>874</v>
      </c>
      <c r="F570" s="14">
        <f>E570</f>
        <v>874</v>
      </c>
      <c r="G570" s="6">
        <f>H570+I570+J570</f>
        <v>0</v>
      </c>
      <c r="H570" s="5"/>
      <c r="I570" s="5"/>
      <c r="J570" s="5"/>
      <c r="K570" s="6">
        <f>L570+M570+N570</f>
        <v>0</v>
      </c>
      <c r="L570" s="5"/>
      <c r="M570" s="5"/>
      <c r="N570" s="5"/>
      <c r="O570" s="6">
        <f>P570+Q570+R570</f>
        <v>33.9</v>
      </c>
      <c r="P570" s="5"/>
      <c r="Q570" s="5">
        <v>24.24</v>
      </c>
      <c r="R570" s="5">
        <v>9.66</v>
      </c>
      <c r="S570" s="6">
        <f t="shared" si="390"/>
        <v>33.896000000000001</v>
      </c>
      <c r="T570" s="5"/>
      <c r="U570" s="5">
        <v>24.236000000000001</v>
      </c>
      <c r="V570" s="5">
        <v>9.66</v>
      </c>
      <c r="W570" s="6">
        <f>X570+Y570+Z570</f>
        <v>33.896000000000001</v>
      </c>
      <c r="X570" s="5"/>
      <c r="Y570" s="5">
        <v>24.236000000000001</v>
      </c>
      <c r="Z570" s="5">
        <v>9.66</v>
      </c>
      <c r="AA570" s="12">
        <f t="shared" si="381"/>
        <v>0</v>
      </c>
      <c r="AB570" s="5">
        <f t="shared" si="382"/>
        <v>0</v>
      </c>
      <c r="AC570" s="6">
        <f t="shared" si="382"/>
        <v>0</v>
      </c>
      <c r="AD570" s="7">
        <f t="shared" si="382"/>
        <v>0</v>
      </c>
      <c r="AE570" s="6">
        <f>AF570+AG570+AH570</f>
        <v>0</v>
      </c>
      <c r="AF570" s="5"/>
      <c r="AG570" s="6"/>
      <c r="AH570" s="7"/>
      <c r="AI570" s="6"/>
      <c r="AJ570" s="6"/>
      <c r="AL570" s="29">
        <f t="shared" si="384"/>
        <v>0</v>
      </c>
      <c r="AM570" s="29">
        <f t="shared" si="385"/>
        <v>0</v>
      </c>
      <c r="AW570" s="46">
        <f t="shared" si="356"/>
        <v>0</v>
      </c>
    </row>
    <row r="571" spans="1:49" ht="57.6" customHeight="1" x14ac:dyDescent="0.25">
      <c r="A571" s="40">
        <v>101</v>
      </c>
      <c r="B571" s="91" t="s">
        <v>223</v>
      </c>
      <c r="C571" s="9">
        <f t="shared" ref="C571:N571" si="391">SUM(C572:C575)</f>
        <v>0</v>
      </c>
      <c r="D571" s="9">
        <f t="shared" si="391"/>
        <v>0</v>
      </c>
      <c r="E571" s="9">
        <f t="shared" si="391"/>
        <v>0</v>
      </c>
      <c r="F571" s="9">
        <f t="shared" si="391"/>
        <v>0</v>
      </c>
      <c r="G571" s="9">
        <f t="shared" si="391"/>
        <v>0</v>
      </c>
      <c r="H571" s="9">
        <f t="shared" si="391"/>
        <v>0</v>
      </c>
      <c r="I571" s="9">
        <f t="shared" si="391"/>
        <v>0</v>
      </c>
      <c r="J571" s="9">
        <f t="shared" si="391"/>
        <v>0</v>
      </c>
      <c r="K571" s="9">
        <f t="shared" si="391"/>
        <v>0</v>
      </c>
      <c r="L571" s="9">
        <f t="shared" si="391"/>
        <v>0</v>
      </c>
      <c r="M571" s="9">
        <f t="shared" si="391"/>
        <v>0</v>
      </c>
      <c r="N571" s="9">
        <f t="shared" si="391"/>
        <v>0</v>
      </c>
      <c r="O571" s="9">
        <f>Q571+R571</f>
        <v>499.3</v>
      </c>
      <c r="P571" s="9">
        <f t="shared" ref="P571" si="392">SUM(P572:P575)</f>
        <v>0</v>
      </c>
      <c r="Q571" s="9">
        <v>357</v>
      </c>
      <c r="R571" s="9">
        <v>142.30000000000001</v>
      </c>
      <c r="S571" s="6">
        <f t="shared" ref="S571:Z571" si="393">SUM(S572:S575)</f>
        <v>0</v>
      </c>
      <c r="T571" s="5">
        <f t="shared" si="393"/>
        <v>0</v>
      </c>
      <c r="U571" s="5">
        <f t="shared" si="393"/>
        <v>0</v>
      </c>
      <c r="V571" s="5">
        <f t="shared" si="393"/>
        <v>0</v>
      </c>
      <c r="W571" s="6">
        <f t="shared" si="393"/>
        <v>0</v>
      </c>
      <c r="X571" s="5">
        <f t="shared" si="393"/>
        <v>0</v>
      </c>
      <c r="Y571" s="5">
        <f t="shared" si="393"/>
        <v>0</v>
      </c>
      <c r="Z571" s="5">
        <f t="shared" si="393"/>
        <v>0</v>
      </c>
      <c r="AA571" s="12">
        <f t="shared" si="381"/>
        <v>0</v>
      </c>
      <c r="AB571" s="5">
        <f t="shared" si="382"/>
        <v>0</v>
      </c>
      <c r="AC571" s="6">
        <f t="shared" si="382"/>
        <v>0</v>
      </c>
      <c r="AD571" s="7">
        <f t="shared" si="382"/>
        <v>0</v>
      </c>
      <c r="AE571" s="6">
        <f>SUM(AE572:AE575)</f>
        <v>0</v>
      </c>
      <c r="AF571" s="5">
        <f>SUM(AF572:AF575)</f>
        <v>0</v>
      </c>
      <c r="AG571" s="6">
        <f>SUM(AG572:AG575)</f>
        <v>0</v>
      </c>
      <c r="AH571" s="7">
        <f>SUM(AH572:AH575)</f>
        <v>0</v>
      </c>
      <c r="AI571" s="6"/>
      <c r="AJ571" s="6"/>
      <c r="AL571" s="29">
        <f t="shared" si="384"/>
        <v>0</v>
      </c>
      <c r="AM571" s="29">
        <f t="shared" si="385"/>
        <v>0</v>
      </c>
      <c r="AW571" s="46">
        <f t="shared" si="356"/>
        <v>0</v>
      </c>
    </row>
    <row r="572" spans="1:49" ht="19.899999999999999" customHeight="1" x14ac:dyDescent="0.25">
      <c r="A572" s="40"/>
      <c r="B572" s="91" t="s">
        <v>32</v>
      </c>
      <c r="C572" s="14"/>
      <c r="D572" s="14"/>
      <c r="E572" s="14"/>
      <c r="F572" s="14"/>
      <c r="G572" s="6">
        <f>H572+I572+J572</f>
        <v>0</v>
      </c>
      <c r="H572" s="5"/>
      <c r="I572" s="5"/>
      <c r="J572" s="5"/>
      <c r="K572" s="6">
        <f>L572+M572+N572</f>
        <v>0</v>
      </c>
      <c r="L572" s="5"/>
      <c r="M572" s="5"/>
      <c r="N572" s="5"/>
      <c r="O572" s="6">
        <f>P572+Q572+R572</f>
        <v>499.3</v>
      </c>
      <c r="P572" s="5"/>
      <c r="Q572" s="5">
        <f>Q571</f>
        <v>357</v>
      </c>
      <c r="R572" s="5">
        <f>R571</f>
        <v>142.30000000000001</v>
      </c>
      <c r="S572" s="6">
        <f>T572+U572+V572</f>
        <v>0</v>
      </c>
      <c r="T572" s="5"/>
      <c r="U572" s="5"/>
      <c r="V572" s="5"/>
      <c r="W572" s="6">
        <f>X572+Y572+Z572</f>
        <v>0</v>
      </c>
      <c r="X572" s="5"/>
      <c r="Y572" s="5"/>
      <c r="Z572" s="5"/>
      <c r="AA572" s="12">
        <f t="shared" si="381"/>
        <v>0</v>
      </c>
      <c r="AB572" s="5">
        <f t="shared" ref="AB572:AD576" si="394">X572+H572-L572-(T572-AF572)</f>
        <v>0</v>
      </c>
      <c r="AC572" s="6">
        <f t="shared" si="394"/>
        <v>0</v>
      </c>
      <c r="AD572" s="7">
        <f t="shared" si="394"/>
        <v>0</v>
      </c>
      <c r="AE572" s="6">
        <f>AF572+AG572+AH572</f>
        <v>0</v>
      </c>
      <c r="AF572" s="5"/>
      <c r="AG572" s="6"/>
      <c r="AH572" s="7"/>
      <c r="AI572" s="6"/>
      <c r="AJ572" s="6"/>
      <c r="AL572" s="29">
        <f t="shared" si="384"/>
        <v>0</v>
      </c>
      <c r="AM572" s="29">
        <f t="shared" si="385"/>
        <v>0</v>
      </c>
      <c r="AW572" s="46">
        <f t="shared" si="356"/>
        <v>0</v>
      </c>
    </row>
    <row r="573" spans="1:49" ht="19.899999999999999" customHeight="1" x14ac:dyDescent="0.25">
      <c r="A573" s="40"/>
      <c r="B573" s="91" t="s">
        <v>33</v>
      </c>
      <c r="C573" s="14"/>
      <c r="D573" s="14"/>
      <c r="E573" s="14"/>
      <c r="F573" s="14"/>
      <c r="G573" s="6">
        <f>H573+I573+J573</f>
        <v>0</v>
      </c>
      <c r="H573" s="5"/>
      <c r="I573" s="5"/>
      <c r="J573" s="5"/>
      <c r="K573" s="6">
        <f>L573+M573+N573</f>
        <v>0</v>
      </c>
      <c r="L573" s="5"/>
      <c r="M573" s="5"/>
      <c r="N573" s="5"/>
      <c r="O573" s="6">
        <f>P573+Q573+R573</f>
        <v>0</v>
      </c>
      <c r="P573" s="5"/>
      <c r="Q573" s="5"/>
      <c r="R573" s="5"/>
      <c r="S573" s="6">
        <f>T573+U573+V573</f>
        <v>0</v>
      </c>
      <c r="T573" s="5"/>
      <c r="U573" s="5"/>
      <c r="V573" s="5"/>
      <c r="W573" s="6">
        <f>X573+Y573+Z573</f>
        <v>0</v>
      </c>
      <c r="X573" s="5"/>
      <c r="Y573" s="5"/>
      <c r="Z573" s="5"/>
      <c r="AA573" s="12">
        <f t="shared" si="381"/>
        <v>0</v>
      </c>
      <c r="AB573" s="5">
        <f t="shared" si="394"/>
        <v>0</v>
      </c>
      <c r="AC573" s="6">
        <f t="shared" si="394"/>
        <v>0</v>
      </c>
      <c r="AD573" s="7">
        <f t="shared" si="394"/>
        <v>0</v>
      </c>
      <c r="AE573" s="6">
        <f>AF573+AG573+AH573</f>
        <v>0</v>
      </c>
      <c r="AF573" s="5"/>
      <c r="AG573" s="6"/>
      <c r="AH573" s="7"/>
      <c r="AI573" s="6"/>
      <c r="AJ573" s="6"/>
      <c r="AL573" s="29">
        <f t="shared" si="384"/>
        <v>0</v>
      </c>
      <c r="AM573" s="29">
        <f t="shared" si="385"/>
        <v>0</v>
      </c>
      <c r="AW573" s="46">
        <f t="shared" si="356"/>
        <v>0</v>
      </c>
    </row>
    <row r="574" spans="1:49" ht="19.899999999999999" customHeight="1" x14ac:dyDescent="0.25">
      <c r="A574" s="40"/>
      <c r="B574" s="91" t="s">
        <v>34</v>
      </c>
      <c r="C574" s="14"/>
      <c r="D574" s="14"/>
      <c r="E574" s="14"/>
      <c r="F574" s="14"/>
      <c r="G574" s="6">
        <f>H574+I574+J574</f>
        <v>0</v>
      </c>
      <c r="H574" s="5"/>
      <c r="I574" s="5"/>
      <c r="J574" s="5"/>
      <c r="K574" s="6">
        <f>L574+M574+N574</f>
        <v>0</v>
      </c>
      <c r="L574" s="5"/>
      <c r="M574" s="5"/>
      <c r="N574" s="5"/>
      <c r="O574" s="6">
        <f>P574+Q574+R574</f>
        <v>0</v>
      </c>
      <c r="P574" s="5"/>
      <c r="Q574" s="5"/>
      <c r="R574" s="5"/>
      <c r="S574" s="6">
        <f>T574+U574+V574</f>
        <v>0</v>
      </c>
      <c r="T574" s="5"/>
      <c r="U574" s="5"/>
      <c r="V574" s="5"/>
      <c r="W574" s="6">
        <f>X574+Y574+Z574</f>
        <v>0</v>
      </c>
      <c r="X574" s="5"/>
      <c r="Y574" s="5"/>
      <c r="Z574" s="5"/>
      <c r="AA574" s="12">
        <f t="shared" si="381"/>
        <v>0</v>
      </c>
      <c r="AB574" s="5">
        <f t="shared" si="394"/>
        <v>0</v>
      </c>
      <c r="AC574" s="6">
        <f t="shared" si="394"/>
        <v>0</v>
      </c>
      <c r="AD574" s="7">
        <f t="shared" si="394"/>
        <v>0</v>
      </c>
      <c r="AE574" s="6">
        <f>AF574+AG574+AH574</f>
        <v>0</v>
      </c>
      <c r="AF574" s="5"/>
      <c r="AG574" s="6"/>
      <c r="AH574" s="7"/>
      <c r="AI574" s="6"/>
      <c r="AJ574" s="6"/>
      <c r="AL574" s="29">
        <f t="shared" si="384"/>
        <v>0</v>
      </c>
      <c r="AM574" s="29">
        <f t="shared" si="385"/>
        <v>0</v>
      </c>
      <c r="AW574" s="46">
        <f t="shared" si="356"/>
        <v>0</v>
      </c>
    </row>
    <row r="575" spans="1:49" ht="19.899999999999999" customHeight="1" x14ac:dyDescent="0.25">
      <c r="A575" s="40"/>
      <c r="B575" s="91" t="s">
        <v>35</v>
      </c>
      <c r="C575" s="14"/>
      <c r="D575" s="14"/>
      <c r="E575" s="14"/>
      <c r="F575" s="14"/>
      <c r="G575" s="6">
        <f>H575+I575+J575</f>
        <v>0</v>
      </c>
      <c r="H575" s="5"/>
      <c r="I575" s="5"/>
      <c r="J575" s="5"/>
      <c r="K575" s="6">
        <f>L575+M575+N575</f>
        <v>0</v>
      </c>
      <c r="L575" s="5"/>
      <c r="M575" s="5"/>
      <c r="N575" s="5"/>
      <c r="O575" s="6">
        <f>P575+Q575+R575</f>
        <v>0</v>
      </c>
      <c r="P575" s="5"/>
      <c r="Q575" s="5"/>
      <c r="R575" s="5"/>
      <c r="S575" s="6">
        <f>T575+U575+V575</f>
        <v>0</v>
      </c>
      <c r="T575" s="5"/>
      <c r="U575" s="5"/>
      <c r="V575" s="5"/>
      <c r="W575" s="6">
        <f>X575+Y575+Z575</f>
        <v>0</v>
      </c>
      <c r="X575" s="5"/>
      <c r="Y575" s="5"/>
      <c r="Z575" s="5"/>
      <c r="AA575" s="12">
        <f t="shared" si="381"/>
        <v>0</v>
      </c>
      <c r="AB575" s="5">
        <f t="shared" si="394"/>
        <v>0</v>
      </c>
      <c r="AC575" s="6">
        <f t="shared" si="394"/>
        <v>0</v>
      </c>
      <c r="AD575" s="7">
        <f t="shared" si="394"/>
        <v>0</v>
      </c>
      <c r="AE575" s="6">
        <f>AF575+AG575+AH575</f>
        <v>0</v>
      </c>
      <c r="AF575" s="5"/>
      <c r="AG575" s="6"/>
      <c r="AH575" s="7"/>
      <c r="AI575" s="6"/>
      <c r="AJ575" s="6"/>
      <c r="AL575" s="29">
        <f t="shared" si="384"/>
        <v>0</v>
      </c>
      <c r="AM575" s="29">
        <f t="shared" si="385"/>
        <v>0</v>
      </c>
      <c r="AW575" s="46">
        <f t="shared" si="356"/>
        <v>0</v>
      </c>
    </row>
    <row r="576" spans="1:49" ht="57.6" customHeight="1" x14ac:dyDescent="0.25">
      <c r="A576" s="40">
        <v>102</v>
      </c>
      <c r="B576" s="91" t="s">
        <v>241</v>
      </c>
      <c r="C576" s="9"/>
      <c r="D576" s="9"/>
      <c r="E576" s="9"/>
      <c r="F576" s="9"/>
      <c r="G576" s="9"/>
      <c r="H576" s="9">
        <f>SUM(H577:H632)</f>
        <v>0</v>
      </c>
      <c r="I576" s="9">
        <f>SUM(I577:I632)</f>
        <v>0</v>
      </c>
      <c r="J576" s="9">
        <f>SUM(J577:J632)</f>
        <v>145.32602000000043</v>
      </c>
      <c r="K576" s="9"/>
      <c r="L576" s="9">
        <f>SUM(L577:L632)</f>
        <v>0</v>
      </c>
      <c r="M576" s="9">
        <f>SUM(M577:M632)</f>
        <v>7574.2011599999996</v>
      </c>
      <c r="N576" s="9">
        <f>SUM(N577:N632)</f>
        <v>17.967509999999997</v>
      </c>
      <c r="O576" s="9">
        <f>Q576+R576</f>
        <v>100</v>
      </c>
      <c r="P576" s="9">
        <f>SUM(P577:P632)</f>
        <v>0</v>
      </c>
      <c r="Q576" s="9">
        <v>71.5</v>
      </c>
      <c r="R576" s="9">
        <f>Q576*28.5/71.5</f>
        <v>28.5</v>
      </c>
      <c r="S576" s="6"/>
      <c r="T576" s="5">
        <f>SUM(T577:T632)</f>
        <v>0</v>
      </c>
      <c r="U576" s="5"/>
      <c r="V576" s="5"/>
      <c r="W576" s="6"/>
      <c r="X576" s="5">
        <f>SUM(X577:X632)</f>
        <v>0</v>
      </c>
      <c r="Y576" s="5"/>
      <c r="Z576" s="5"/>
      <c r="AA576" s="12">
        <f t="shared" ref="AA576" si="395">AB576+AC576+AD576</f>
        <v>0</v>
      </c>
      <c r="AB576" s="5">
        <f t="shared" si="394"/>
        <v>0</v>
      </c>
      <c r="AC576" s="6"/>
      <c r="AD576" s="7"/>
      <c r="AE576" s="6"/>
      <c r="AF576" s="5">
        <f>SUM(AF577:AF632)</f>
        <v>0</v>
      </c>
      <c r="AG576" s="6"/>
      <c r="AH576" s="7"/>
      <c r="AI576" s="6"/>
      <c r="AJ576" s="6"/>
      <c r="AL576" s="29">
        <f t="shared" si="384"/>
        <v>0</v>
      </c>
      <c r="AM576" s="29">
        <f t="shared" si="385"/>
        <v>0</v>
      </c>
      <c r="AW576" s="46">
        <f t="shared" si="356"/>
        <v>0</v>
      </c>
    </row>
    <row r="577" spans="1:49" ht="57.75" customHeight="1" x14ac:dyDescent="0.25">
      <c r="A577" s="48"/>
      <c r="B577" s="59" t="s">
        <v>117</v>
      </c>
      <c r="C577" s="60">
        <f>C578+C583+C588+C593+C598+C603+C608+C613+C618+C623+C628+C633+C638</f>
        <v>1561036.92029</v>
      </c>
      <c r="D577" s="60">
        <f t="shared" ref="D577:AH577" si="396">D578+D583+D588+D593+D598+D603+D608+D613+D618+D623+D628+D633+D638</f>
        <v>30706.341209999999</v>
      </c>
      <c r="E577" s="60">
        <f t="shared" si="396"/>
        <v>956815.68938999996</v>
      </c>
      <c r="F577" s="60">
        <f t="shared" si="396"/>
        <v>954505.11387999984</v>
      </c>
      <c r="G577" s="60">
        <f t="shared" si="396"/>
        <v>48.442</v>
      </c>
      <c r="H577" s="60">
        <f t="shared" si="396"/>
        <v>0</v>
      </c>
      <c r="I577" s="60">
        <f t="shared" si="396"/>
        <v>0</v>
      </c>
      <c r="J577" s="60">
        <f t="shared" si="396"/>
        <v>48.442</v>
      </c>
      <c r="K577" s="60">
        <f t="shared" si="396"/>
        <v>2530.72289</v>
      </c>
      <c r="L577" s="60">
        <f t="shared" si="396"/>
        <v>0</v>
      </c>
      <c r="M577" s="60">
        <f t="shared" si="396"/>
        <v>2524.7337199999997</v>
      </c>
      <c r="N577" s="60">
        <f t="shared" si="396"/>
        <v>5.9891699999999997</v>
      </c>
      <c r="O577" s="60">
        <f t="shared" si="396"/>
        <v>407494.07655</v>
      </c>
      <c r="P577" s="60">
        <f t="shared" si="396"/>
        <v>0</v>
      </c>
      <c r="Q577" s="60">
        <f t="shared" si="396"/>
        <v>373173.8</v>
      </c>
      <c r="R577" s="60">
        <f t="shared" si="396"/>
        <v>34320.276549999995</v>
      </c>
      <c r="S577" s="60">
        <f t="shared" si="396"/>
        <v>401275.3286528</v>
      </c>
      <c r="T577" s="60">
        <f t="shared" si="396"/>
        <v>0</v>
      </c>
      <c r="U577" s="60">
        <f t="shared" si="396"/>
        <v>367669.67076479993</v>
      </c>
      <c r="V577" s="60">
        <f t="shared" si="396"/>
        <v>33605.657887999994</v>
      </c>
      <c r="W577" s="60">
        <f t="shared" si="396"/>
        <v>403755.47252606007</v>
      </c>
      <c r="X577" s="60">
        <f t="shared" si="396"/>
        <v>0</v>
      </c>
      <c r="Y577" s="60">
        <f t="shared" si="396"/>
        <v>370194.40449642012</v>
      </c>
      <c r="Z577" s="60">
        <f t="shared" si="396"/>
        <v>33561.068029639995</v>
      </c>
      <c r="AA577" s="60">
        <f t="shared" si="396"/>
        <v>3.2599995742899068E-6</v>
      </c>
      <c r="AB577" s="60">
        <f t="shared" si="396"/>
        <v>0</v>
      </c>
      <c r="AC577" s="60">
        <f t="shared" si="396"/>
        <v>1.1619999895629007E-5</v>
      </c>
      <c r="AD577" s="60">
        <f t="shared" si="396"/>
        <v>-8.3600003213391005E-6</v>
      </c>
      <c r="AE577" s="60">
        <f t="shared" si="396"/>
        <v>2.1370200000000001</v>
      </c>
      <c r="AF577" s="60">
        <f t="shared" si="396"/>
        <v>0</v>
      </c>
      <c r="AG577" s="60">
        <f t="shared" si="396"/>
        <v>0</v>
      </c>
      <c r="AH577" s="60">
        <f t="shared" si="396"/>
        <v>2.1370200000000001</v>
      </c>
      <c r="AI577" s="60"/>
      <c r="AJ577" s="60"/>
      <c r="AL577" s="29">
        <f t="shared" si="384"/>
        <v>-2.1370167399290949</v>
      </c>
      <c r="AM577" s="29">
        <f t="shared" si="385"/>
        <v>-2.1370167400004259</v>
      </c>
      <c r="AW577" s="46">
        <f t="shared" si="356"/>
        <v>0</v>
      </c>
    </row>
    <row r="578" spans="1:49" ht="58.5" customHeight="1" x14ac:dyDescent="0.25">
      <c r="A578" s="40">
        <v>103</v>
      </c>
      <c r="B578" s="68" t="s">
        <v>302</v>
      </c>
      <c r="C578" s="62">
        <f>SUM(C579:C582)</f>
        <v>260516.894</v>
      </c>
      <c r="D578" s="62">
        <f>SUM(D579:D582)</f>
        <v>4564.0445399999999</v>
      </c>
      <c r="E578" s="62">
        <v>169524.87893000001</v>
      </c>
      <c r="F578" s="62">
        <v>169162.25146999996</v>
      </c>
      <c r="G578" s="63">
        <f t="shared" ref="G578:G588" si="397">H578+I578+J578</f>
        <v>0</v>
      </c>
      <c r="H578" s="43"/>
      <c r="I578" s="43"/>
      <c r="J578" s="43"/>
      <c r="K578" s="63">
        <f>L578+M578+N578</f>
        <v>534.33281999999997</v>
      </c>
      <c r="L578" s="43"/>
      <c r="M578" s="43">
        <f>SUM(M579:M582)</f>
        <v>534.33281999999997</v>
      </c>
      <c r="N578" s="43"/>
      <c r="O578" s="63">
        <f t="shared" ref="O578:O632" si="398">P578+Q578+R578</f>
        <v>92952</v>
      </c>
      <c r="P578" s="43">
        <v>0</v>
      </c>
      <c r="Q578" s="43">
        <v>92487.2</v>
      </c>
      <c r="R578" s="43">
        <v>464.8</v>
      </c>
      <c r="S578" s="6">
        <f>SUM(T578,U578,V578)</f>
        <v>90820.309709999987</v>
      </c>
      <c r="T578" s="5">
        <v>0</v>
      </c>
      <c r="U578" s="5">
        <v>90365.397889999993</v>
      </c>
      <c r="V578" s="5">
        <v>454.91181999999998</v>
      </c>
      <c r="W578" s="63">
        <f>SUM(X578,Y578,Z578)</f>
        <v>91354.642529999997</v>
      </c>
      <c r="X578" s="43">
        <v>0</v>
      </c>
      <c r="Y578" s="43">
        <v>90899.730710000003</v>
      </c>
      <c r="Z578" s="43">
        <v>454.91181999999998</v>
      </c>
      <c r="AA578" s="12">
        <f t="shared" ref="AA578:AA627" si="399">SUM(AB578:AD578)</f>
        <v>0</v>
      </c>
      <c r="AB578" s="5">
        <f t="shared" ref="AB578:AD592" si="400">SUM(X578,H578)-SUM(L578)-SUM(T578,-AF578)</f>
        <v>0</v>
      </c>
      <c r="AC578" s="6">
        <f t="shared" si="400"/>
        <v>0</v>
      </c>
      <c r="AD578" s="7">
        <f t="shared" si="400"/>
        <v>0</v>
      </c>
      <c r="AE578" s="63">
        <f t="shared" ref="AE578:AE614" si="401">AF578+AG578+AH578</f>
        <v>0</v>
      </c>
      <c r="AF578" s="43"/>
      <c r="AG578" s="63"/>
      <c r="AH578" s="44"/>
      <c r="AI578" s="63" t="s">
        <v>250</v>
      </c>
      <c r="AJ578" s="63" t="s">
        <v>250</v>
      </c>
      <c r="AL578" s="13"/>
      <c r="AM578" s="13"/>
      <c r="AW578" s="46">
        <f t="shared" si="356"/>
        <v>0</v>
      </c>
    </row>
    <row r="579" spans="1:49" ht="19.899999999999999" customHeight="1" x14ac:dyDescent="0.25">
      <c r="A579" s="40"/>
      <c r="B579" s="78" t="s">
        <v>32</v>
      </c>
      <c r="C579" s="5">
        <v>4392.3491999999997</v>
      </c>
      <c r="D579" s="5">
        <f>C579</f>
        <v>4392.3491999999997</v>
      </c>
      <c r="E579" s="5">
        <v>4392.3491999999997</v>
      </c>
      <c r="F579" s="5">
        <v>4392.3491999999997</v>
      </c>
      <c r="G579" s="6">
        <f>H579+I579+J579</f>
        <v>0</v>
      </c>
      <c r="H579" s="5"/>
      <c r="I579" s="5"/>
      <c r="J579" s="5"/>
      <c r="K579" s="6"/>
      <c r="L579" s="5"/>
      <c r="M579" s="5"/>
      <c r="N579" s="5"/>
      <c r="O579" s="6">
        <f t="shared" si="398"/>
        <v>0</v>
      </c>
      <c r="P579" s="5">
        <v>0</v>
      </c>
      <c r="Q579" s="5">
        <v>0</v>
      </c>
      <c r="R579" s="5">
        <v>0</v>
      </c>
      <c r="S579" s="6">
        <v>0</v>
      </c>
      <c r="T579" s="5" t="s">
        <v>185</v>
      </c>
      <c r="U579" s="5" t="s">
        <v>185</v>
      </c>
      <c r="V579" s="5" t="s">
        <v>185</v>
      </c>
      <c r="W579" s="6">
        <v>0</v>
      </c>
      <c r="X579" s="5" t="s">
        <v>185</v>
      </c>
      <c r="Y579" s="5" t="s">
        <v>185</v>
      </c>
      <c r="Z579" s="5" t="s">
        <v>185</v>
      </c>
      <c r="AA579" s="12">
        <f t="shared" si="399"/>
        <v>0</v>
      </c>
      <c r="AB579" s="5">
        <f t="shared" si="400"/>
        <v>0</v>
      </c>
      <c r="AC579" s="6">
        <f t="shared" si="400"/>
        <v>0</v>
      </c>
      <c r="AD579" s="7">
        <f t="shared" si="400"/>
        <v>0</v>
      </c>
      <c r="AE579" s="6">
        <f t="shared" si="401"/>
        <v>0</v>
      </c>
      <c r="AF579" s="5"/>
      <c r="AG579" s="6"/>
      <c r="AH579" s="7"/>
      <c r="AI579" s="6"/>
      <c r="AJ579" s="6"/>
      <c r="AL579" s="13"/>
      <c r="AM579" s="13"/>
      <c r="AW579" s="46"/>
    </row>
    <row r="580" spans="1:49" ht="19.899999999999999" customHeight="1" x14ac:dyDescent="0.25">
      <c r="A580" s="40"/>
      <c r="B580" s="78" t="s">
        <v>33</v>
      </c>
      <c r="C580" s="5">
        <v>218105.87940000001</v>
      </c>
      <c r="D580" s="5"/>
      <c r="E580" s="5">
        <v>158001.91089</v>
      </c>
      <c r="F580" s="5">
        <v>158001.91089</v>
      </c>
      <c r="G580" s="6">
        <f t="shared" ref="G580" si="402">H580+I580+J580</f>
        <v>0</v>
      </c>
      <c r="H580" s="5"/>
      <c r="I580" s="5"/>
      <c r="J580" s="5"/>
      <c r="K580" s="6"/>
      <c r="L580" s="5"/>
      <c r="M580" s="5"/>
      <c r="N580" s="5"/>
      <c r="O580" s="6">
        <f t="shared" si="398"/>
        <v>60103.968510000006</v>
      </c>
      <c r="P580" s="5">
        <v>0</v>
      </c>
      <c r="Q580" s="5">
        <v>59803.448670000005</v>
      </c>
      <c r="R580" s="5">
        <v>300.51983999999999</v>
      </c>
      <c r="S580" s="6">
        <v>60103.968509999999</v>
      </c>
      <c r="T580" s="5" t="s">
        <v>185</v>
      </c>
      <c r="U580" s="5">
        <v>59803.448669999991</v>
      </c>
      <c r="V580" s="5">
        <v>300.51983999999999</v>
      </c>
      <c r="W580" s="6">
        <v>60103.968509999999</v>
      </c>
      <c r="X580" s="5" t="s">
        <v>185</v>
      </c>
      <c r="Y580" s="5">
        <v>59803.448669999991</v>
      </c>
      <c r="Z580" s="5">
        <v>300.51983999999999</v>
      </c>
      <c r="AA580" s="12">
        <f t="shared" si="399"/>
        <v>0</v>
      </c>
      <c r="AB580" s="5">
        <f t="shared" si="400"/>
        <v>0</v>
      </c>
      <c r="AC580" s="6">
        <f t="shared" si="400"/>
        <v>0</v>
      </c>
      <c r="AD580" s="7">
        <f t="shared" si="400"/>
        <v>0</v>
      </c>
      <c r="AE580" s="6">
        <f t="shared" si="401"/>
        <v>0</v>
      </c>
      <c r="AF580" s="5"/>
      <c r="AG580" s="6"/>
      <c r="AH580" s="7"/>
      <c r="AI580" s="6"/>
      <c r="AJ580" s="6"/>
      <c r="AL580" s="13"/>
      <c r="AM580" s="13"/>
      <c r="AW580" s="46"/>
    </row>
    <row r="581" spans="1:49" ht="19.899999999999999" customHeight="1" x14ac:dyDescent="0.25">
      <c r="A581" s="40"/>
      <c r="B581" s="78" t="s">
        <v>34</v>
      </c>
      <c r="C581" s="5">
        <v>24727.631810000003</v>
      </c>
      <c r="D581" s="5"/>
      <c r="E581" s="5">
        <v>0</v>
      </c>
      <c r="F581" s="5">
        <v>0</v>
      </c>
      <c r="G581" s="6">
        <f>H581+I581+J581</f>
        <v>0</v>
      </c>
      <c r="H581" s="5"/>
      <c r="I581" s="5"/>
      <c r="J581" s="5"/>
      <c r="K581" s="6"/>
      <c r="L581" s="5"/>
      <c r="M581" s="5"/>
      <c r="N581" s="5"/>
      <c r="O581" s="6">
        <f t="shared" si="398"/>
        <v>24727.631809999995</v>
      </c>
      <c r="P581" s="5">
        <v>0</v>
      </c>
      <c r="Q581" s="5">
        <v>24603.183379999995</v>
      </c>
      <c r="R581" s="5">
        <v>124.44843</v>
      </c>
      <c r="S581" s="6">
        <v>24727.631810000003</v>
      </c>
      <c r="T581" s="5" t="s">
        <v>185</v>
      </c>
      <c r="U581" s="5">
        <v>24603.183379999999</v>
      </c>
      <c r="V581" s="5">
        <v>124.44843</v>
      </c>
      <c r="W581" s="6">
        <v>24727.631810000003</v>
      </c>
      <c r="X581" s="5" t="s">
        <v>185</v>
      </c>
      <c r="Y581" s="5">
        <v>24603.183379999999</v>
      </c>
      <c r="Z581" s="5">
        <v>124.44843</v>
      </c>
      <c r="AA581" s="12">
        <f t="shared" si="399"/>
        <v>0</v>
      </c>
      <c r="AB581" s="5">
        <f t="shared" si="400"/>
        <v>0</v>
      </c>
      <c r="AC581" s="6">
        <f t="shared" si="400"/>
        <v>0</v>
      </c>
      <c r="AD581" s="7">
        <f t="shared" si="400"/>
        <v>0</v>
      </c>
      <c r="AE581" s="6">
        <f t="shared" si="401"/>
        <v>0</v>
      </c>
      <c r="AF581" s="5"/>
      <c r="AG581" s="6"/>
      <c r="AH581" s="7"/>
      <c r="AI581" s="6"/>
      <c r="AJ581" s="6"/>
      <c r="AL581" s="13"/>
      <c r="AM581" s="13"/>
      <c r="AW581" s="46"/>
    </row>
    <row r="582" spans="1:49" ht="19.899999999999999" customHeight="1" x14ac:dyDescent="0.25">
      <c r="A582" s="40"/>
      <c r="B582" s="78" t="s">
        <v>35</v>
      </c>
      <c r="C582" s="5">
        <v>13291.033589999999</v>
      </c>
      <c r="D582" s="5">
        <v>171.69533999999999</v>
      </c>
      <c r="E582" s="5">
        <v>7130.6288599999989</v>
      </c>
      <c r="F582" s="5">
        <v>6767.9913799999995</v>
      </c>
      <c r="G582" s="6">
        <f t="shared" ref="G582" si="403">H582+I582+J582</f>
        <v>0</v>
      </c>
      <c r="H582" s="5"/>
      <c r="I582" s="5"/>
      <c r="J582" s="5"/>
      <c r="K582" s="6"/>
      <c r="L582" s="5"/>
      <c r="M582" s="5">
        <v>534.33281999999997</v>
      </c>
      <c r="N582" s="5"/>
      <c r="O582" s="6">
        <f t="shared" si="398"/>
        <v>8120.3996799999877</v>
      </c>
      <c r="P582" s="5">
        <v>0</v>
      </c>
      <c r="Q582" s="5">
        <v>8080.5679499999878</v>
      </c>
      <c r="R582" s="5">
        <v>39.831730000000022</v>
      </c>
      <c r="S582" s="6">
        <f>SUM(T582:V582)</f>
        <v>5988.7093900000073</v>
      </c>
      <c r="T582" s="5">
        <f>SUM(T578)-SUM(T579:T581)</f>
        <v>0</v>
      </c>
      <c r="U582" s="5">
        <f>SUM(U578)-SUM(U579:U581)</f>
        <v>5958.7658400000073</v>
      </c>
      <c r="V582" s="5">
        <f>SUM(V578)-SUM(V579:V581)</f>
        <v>29.943550000000016</v>
      </c>
      <c r="W582" s="6">
        <f>SUM(X582:Z582)</f>
        <v>6523.0422100000178</v>
      </c>
      <c r="X582" s="5">
        <f>SUM(X578)-SUM(X579:X581)</f>
        <v>0</v>
      </c>
      <c r="Y582" s="5">
        <f>SUM(Y578)-SUM(Y579:Y581)</f>
        <v>6493.0986600000178</v>
      </c>
      <c r="Z582" s="5">
        <f>SUM(Z578)-SUM(Z579:Z581)</f>
        <v>29.943550000000016</v>
      </c>
      <c r="AA582" s="12">
        <f t="shared" si="399"/>
        <v>1.0913936421275139E-11</v>
      </c>
      <c r="AB582" s="5">
        <f t="shared" si="400"/>
        <v>0</v>
      </c>
      <c r="AC582" s="6">
        <f>SUM(Y582,I582)-SUM(M582)-SUM(U582,-AG582)</f>
        <v>1.0913936421275139E-11</v>
      </c>
      <c r="AD582" s="7">
        <f t="shared" si="400"/>
        <v>0</v>
      </c>
      <c r="AE582" s="6">
        <f t="shared" si="401"/>
        <v>0</v>
      </c>
      <c r="AF582" s="5"/>
      <c r="AG582" s="6"/>
      <c r="AH582" s="7"/>
      <c r="AI582" s="6"/>
      <c r="AJ582" s="6"/>
      <c r="AL582" s="13"/>
      <c r="AM582" s="13"/>
      <c r="AW582" s="46"/>
    </row>
    <row r="583" spans="1:49" ht="73.5" customHeight="1" x14ac:dyDescent="0.25">
      <c r="A583" s="93">
        <v>104</v>
      </c>
      <c r="B583" s="68" t="s">
        <v>303</v>
      </c>
      <c r="C583" s="62">
        <v>241279.78341999999</v>
      </c>
      <c r="D583" s="62">
        <f>SUM(D584:D587)</f>
        <v>0</v>
      </c>
      <c r="E583" s="62">
        <v>146105.73285000003</v>
      </c>
      <c r="F583" s="62">
        <v>146105.73285</v>
      </c>
      <c r="G583" s="63">
        <f t="shared" si="397"/>
        <v>0</v>
      </c>
      <c r="H583" s="43"/>
      <c r="I583" s="43"/>
      <c r="J583" s="43"/>
      <c r="K583" s="63">
        <f>L583+M583+N583</f>
        <v>0</v>
      </c>
      <c r="L583" s="43"/>
      <c r="M583" s="43"/>
      <c r="N583" s="43"/>
      <c r="O583" s="63">
        <f t="shared" si="398"/>
        <v>95179.5</v>
      </c>
      <c r="P583" s="43">
        <v>0</v>
      </c>
      <c r="Q583" s="43">
        <v>94703.6</v>
      </c>
      <c r="R583" s="43">
        <v>475.90000000000003</v>
      </c>
      <c r="S583" s="6">
        <f>SUM(T583,U583,V583)</f>
        <v>95174.050570000007</v>
      </c>
      <c r="T583" s="5">
        <v>0</v>
      </c>
      <c r="U583" s="5">
        <v>94698.180240000002</v>
      </c>
      <c r="V583" s="5">
        <v>475.87032999999997</v>
      </c>
      <c r="W583" s="63">
        <f>SUM(X583,Y583,Z583)</f>
        <v>95174.05057000005</v>
      </c>
      <c r="X583" s="43">
        <v>0</v>
      </c>
      <c r="Y583" s="43">
        <v>94698.180240000045</v>
      </c>
      <c r="Z583" s="43">
        <v>475.87033000000008</v>
      </c>
      <c r="AA583" s="12">
        <f t="shared" si="399"/>
        <v>0</v>
      </c>
      <c r="AB583" s="5">
        <f t="shared" si="400"/>
        <v>0</v>
      </c>
      <c r="AC583" s="6">
        <f t="shared" si="400"/>
        <v>0</v>
      </c>
      <c r="AD583" s="7">
        <f t="shared" si="400"/>
        <v>0</v>
      </c>
      <c r="AE583" s="63">
        <f t="shared" si="401"/>
        <v>0</v>
      </c>
      <c r="AF583" s="43"/>
      <c r="AG583" s="63"/>
      <c r="AH583" s="44"/>
      <c r="AI583" s="63" t="s">
        <v>199</v>
      </c>
      <c r="AJ583" s="63" t="s">
        <v>199</v>
      </c>
      <c r="AL583" s="13"/>
      <c r="AM583" s="13"/>
      <c r="AW583" s="46"/>
    </row>
    <row r="584" spans="1:49" ht="19.899999999999999" customHeight="1" x14ac:dyDescent="0.25">
      <c r="A584" s="40"/>
      <c r="B584" s="78" t="s">
        <v>32</v>
      </c>
      <c r="C584" s="5">
        <v>0</v>
      </c>
      <c r="D584" s="5">
        <f>C584</f>
        <v>0</v>
      </c>
      <c r="E584" s="5">
        <v>0</v>
      </c>
      <c r="F584" s="5">
        <v>0</v>
      </c>
      <c r="G584" s="6">
        <f>H584+I584+J584</f>
        <v>0</v>
      </c>
      <c r="H584" s="5"/>
      <c r="I584" s="5"/>
      <c r="J584" s="5"/>
      <c r="K584" s="6"/>
      <c r="L584" s="5"/>
      <c r="M584" s="5"/>
      <c r="N584" s="5"/>
      <c r="O584" s="6">
        <f t="shared" si="398"/>
        <v>0</v>
      </c>
      <c r="P584" s="5">
        <v>0</v>
      </c>
      <c r="Q584" s="5">
        <v>0</v>
      </c>
      <c r="R584" s="5">
        <v>0</v>
      </c>
      <c r="S584" s="6">
        <v>0</v>
      </c>
      <c r="T584" s="5" t="s">
        <v>185</v>
      </c>
      <c r="U584" s="5" t="s">
        <v>185</v>
      </c>
      <c r="V584" s="5" t="s">
        <v>185</v>
      </c>
      <c r="W584" s="6">
        <v>0</v>
      </c>
      <c r="X584" s="5" t="s">
        <v>185</v>
      </c>
      <c r="Y584" s="5" t="s">
        <v>185</v>
      </c>
      <c r="Z584" s="5" t="s">
        <v>185</v>
      </c>
      <c r="AA584" s="12">
        <f t="shared" si="399"/>
        <v>0</v>
      </c>
      <c r="AB584" s="5">
        <f t="shared" si="400"/>
        <v>0</v>
      </c>
      <c r="AC584" s="6">
        <f t="shared" si="400"/>
        <v>0</v>
      </c>
      <c r="AD584" s="7">
        <f t="shared" si="400"/>
        <v>0</v>
      </c>
      <c r="AE584" s="6">
        <f t="shared" si="401"/>
        <v>0</v>
      </c>
      <c r="AF584" s="5"/>
      <c r="AG584" s="6"/>
      <c r="AH584" s="7"/>
      <c r="AI584" s="6"/>
      <c r="AJ584" s="6"/>
      <c r="AL584" s="13"/>
      <c r="AM584" s="13"/>
      <c r="AW584" s="46"/>
    </row>
    <row r="585" spans="1:49" ht="19.899999999999999" customHeight="1" x14ac:dyDescent="0.25">
      <c r="A585" s="40"/>
      <c r="B585" s="78" t="s">
        <v>33</v>
      </c>
      <c r="C585" s="5">
        <v>211165.78374000001</v>
      </c>
      <c r="D585" s="5"/>
      <c r="E585" s="5">
        <v>140120.27192999999</v>
      </c>
      <c r="F585" s="5">
        <v>140120.27192999999</v>
      </c>
      <c r="G585" s="6">
        <f t="shared" ref="G585" si="404">H585+I585+J585</f>
        <v>0</v>
      </c>
      <c r="H585" s="5"/>
      <c r="I585" s="5"/>
      <c r="J585" s="5"/>
      <c r="K585" s="6"/>
      <c r="L585" s="5"/>
      <c r="M585" s="5"/>
      <c r="N585" s="5"/>
      <c r="O585" s="6">
        <f t="shared" si="398"/>
        <v>71045.511810000025</v>
      </c>
      <c r="P585" s="5">
        <v>0</v>
      </c>
      <c r="Q585" s="5">
        <v>70690.284250950019</v>
      </c>
      <c r="R585" s="5">
        <v>355.22755905000014</v>
      </c>
      <c r="S585" s="6">
        <v>71045.511809999996</v>
      </c>
      <c r="T585" s="5"/>
      <c r="U585" s="5">
        <v>70690.284230000005</v>
      </c>
      <c r="V585" s="5">
        <v>355.22757999999999</v>
      </c>
      <c r="W585" s="6">
        <v>71045.511809999996</v>
      </c>
      <c r="X585" s="5"/>
      <c r="Y585" s="5">
        <v>70690.284230000005</v>
      </c>
      <c r="Z585" s="5">
        <v>355.22757999999999</v>
      </c>
      <c r="AA585" s="12">
        <f t="shared" si="399"/>
        <v>0</v>
      </c>
      <c r="AB585" s="5">
        <f t="shared" si="400"/>
        <v>0</v>
      </c>
      <c r="AC585" s="6">
        <f t="shared" si="400"/>
        <v>0</v>
      </c>
      <c r="AD585" s="7">
        <f t="shared" si="400"/>
        <v>0</v>
      </c>
      <c r="AE585" s="6">
        <f t="shared" si="401"/>
        <v>0</v>
      </c>
      <c r="AF585" s="5"/>
      <c r="AG585" s="6"/>
      <c r="AH585" s="7"/>
      <c r="AI585" s="6"/>
      <c r="AJ585" s="6"/>
      <c r="AL585" s="13"/>
      <c r="AM585" s="13"/>
      <c r="AW585" s="46"/>
    </row>
    <row r="586" spans="1:49" ht="19.899999999999999" customHeight="1" x14ac:dyDescent="0.25">
      <c r="A586" s="40"/>
      <c r="B586" s="78" t="s">
        <v>34</v>
      </c>
      <c r="C586" s="5">
        <v>21242.561680000003</v>
      </c>
      <c r="D586" s="5"/>
      <c r="E586" s="5">
        <v>0</v>
      </c>
      <c r="F586" s="5">
        <v>0</v>
      </c>
      <c r="G586" s="6">
        <f>H586+I586+J586</f>
        <v>0</v>
      </c>
      <c r="H586" s="5"/>
      <c r="I586" s="5"/>
      <c r="J586" s="5"/>
      <c r="K586" s="6"/>
      <c r="L586" s="5"/>
      <c r="M586" s="5"/>
      <c r="N586" s="5"/>
      <c r="O586" s="6">
        <f t="shared" si="398"/>
        <v>21242.561680000006</v>
      </c>
      <c r="P586" s="5">
        <v>0</v>
      </c>
      <c r="Q586" s="5">
        <v>21136.348860000006</v>
      </c>
      <c r="R586" s="5">
        <v>106.21282000000001</v>
      </c>
      <c r="S586" s="6">
        <v>21242.561679999999</v>
      </c>
      <c r="T586" s="5"/>
      <c r="U586" s="5">
        <v>21136.34881</v>
      </c>
      <c r="V586" s="5">
        <v>106.21287</v>
      </c>
      <c r="W586" s="6">
        <v>21242.561680000003</v>
      </c>
      <c r="X586" s="5"/>
      <c r="Y586" s="5">
        <v>21136.34881</v>
      </c>
      <c r="Z586" s="5">
        <v>106.21287</v>
      </c>
      <c r="AA586" s="12">
        <f t="shared" si="399"/>
        <v>0</v>
      </c>
      <c r="AB586" s="5">
        <f t="shared" si="400"/>
        <v>0</v>
      </c>
      <c r="AC586" s="6">
        <f t="shared" si="400"/>
        <v>0</v>
      </c>
      <c r="AD586" s="7">
        <f t="shared" si="400"/>
        <v>0</v>
      </c>
      <c r="AE586" s="6">
        <f t="shared" si="401"/>
        <v>0</v>
      </c>
      <c r="AF586" s="5"/>
      <c r="AG586" s="6"/>
      <c r="AH586" s="7"/>
      <c r="AI586" s="6"/>
      <c r="AJ586" s="6"/>
      <c r="AL586" s="13"/>
      <c r="AM586" s="13"/>
      <c r="AW586" s="46"/>
    </row>
    <row r="587" spans="1:49" ht="19.899999999999999" customHeight="1" x14ac:dyDescent="0.25">
      <c r="A587" s="40"/>
      <c r="B587" s="78" t="s">
        <v>35</v>
      </c>
      <c r="C587" s="5">
        <v>8871.4380000000001</v>
      </c>
      <c r="D587" s="5"/>
      <c r="E587" s="5">
        <v>5985.4609199999995</v>
      </c>
      <c r="F587" s="5">
        <v>5985.4609199999995</v>
      </c>
      <c r="G587" s="6">
        <f t="shared" ref="G587" si="405">H587+I587+J587</f>
        <v>0</v>
      </c>
      <c r="H587" s="5"/>
      <c r="I587" s="5"/>
      <c r="J587" s="5"/>
      <c r="K587" s="6"/>
      <c r="L587" s="5"/>
      <c r="M587" s="5"/>
      <c r="N587" s="5"/>
      <c r="O587" s="6">
        <f t="shared" si="398"/>
        <v>2891.426509999977</v>
      </c>
      <c r="P587" s="5">
        <v>0</v>
      </c>
      <c r="Q587" s="5">
        <v>2876.966889049977</v>
      </c>
      <c r="R587" s="5">
        <v>14.459620949999874</v>
      </c>
      <c r="S587" s="6">
        <f>SUM(T587:V587)</f>
        <v>2885.977080000001</v>
      </c>
      <c r="T587" s="5">
        <f>SUM(T583)-SUM(T584:T586)</f>
        <v>0</v>
      </c>
      <c r="U587" s="5">
        <f>SUM(U583)-SUM(U584:U586)</f>
        <v>2871.5472000000009</v>
      </c>
      <c r="V587" s="5">
        <f>SUM(V583)-SUM(V584:V586)</f>
        <v>14.429879999999969</v>
      </c>
      <c r="W587" s="6">
        <f>SUM(X587:Z587)</f>
        <v>2885.9770800000447</v>
      </c>
      <c r="X587" s="5">
        <f>SUM(X583)-SUM(X584:X586)</f>
        <v>0</v>
      </c>
      <c r="Y587" s="5">
        <f>SUM(Y583)-SUM(Y584:Y586)</f>
        <v>2871.5472000000445</v>
      </c>
      <c r="Z587" s="5">
        <f>SUM(Z583)-SUM(Z584:Z586)</f>
        <v>14.429880000000082</v>
      </c>
      <c r="AA587" s="12">
        <f t="shared" si="399"/>
        <v>4.3769432522822171E-11</v>
      </c>
      <c r="AB587" s="5">
        <f t="shared" si="400"/>
        <v>0</v>
      </c>
      <c r="AC587" s="6">
        <f t="shared" si="400"/>
        <v>4.3655745685100555E-11</v>
      </c>
      <c r="AD587" s="7">
        <f t="shared" si="400"/>
        <v>1.1368683772161603E-13</v>
      </c>
      <c r="AE587" s="6">
        <f t="shared" si="401"/>
        <v>0</v>
      </c>
      <c r="AF587" s="5"/>
      <c r="AG587" s="6"/>
      <c r="AH587" s="7"/>
      <c r="AI587" s="6"/>
      <c r="AJ587" s="6"/>
      <c r="AL587" s="13"/>
      <c r="AM587" s="13"/>
      <c r="AW587" s="46"/>
    </row>
    <row r="588" spans="1:49" ht="72.599999999999994" customHeight="1" x14ac:dyDescent="0.25">
      <c r="A588" s="40">
        <v>105</v>
      </c>
      <c r="B588" s="68" t="s">
        <v>304</v>
      </c>
      <c r="C588" s="62">
        <v>220620.24461000008</v>
      </c>
      <c r="D588" s="62">
        <f>SUM(D589:D592)</f>
        <v>0</v>
      </c>
      <c r="E588" s="62">
        <v>137841.59279000002</v>
      </c>
      <c r="F588" s="62">
        <v>137841.59279000002</v>
      </c>
      <c r="G588" s="63">
        <f t="shared" si="397"/>
        <v>0</v>
      </c>
      <c r="H588" s="43"/>
      <c r="I588" s="43"/>
      <c r="J588" s="43"/>
      <c r="K588" s="63">
        <f>L588+M588+N588</f>
        <v>0</v>
      </c>
      <c r="L588" s="43"/>
      <c r="M588" s="43"/>
      <c r="N588" s="43"/>
      <c r="O588" s="63">
        <f t="shared" si="398"/>
        <v>83986.2</v>
      </c>
      <c r="P588" s="43">
        <v>0</v>
      </c>
      <c r="Q588" s="43">
        <v>57194.6</v>
      </c>
      <c r="R588" s="43">
        <v>26791.599999999999</v>
      </c>
      <c r="S588" s="6">
        <f>SUM(T588,U588,V588)</f>
        <v>82674.690499999997</v>
      </c>
      <c r="T588" s="5">
        <v>0</v>
      </c>
      <c r="U588" s="5">
        <v>56301.464209999998</v>
      </c>
      <c r="V588" s="5">
        <v>26373.226289999995</v>
      </c>
      <c r="W588" s="63">
        <f>SUM(X588,Y588,Z588)</f>
        <v>82674.690499999968</v>
      </c>
      <c r="X588" s="43">
        <v>0</v>
      </c>
      <c r="Y588" s="43">
        <v>56301.464209999969</v>
      </c>
      <c r="Z588" s="43">
        <v>26373.226289999995</v>
      </c>
      <c r="AA588" s="12">
        <f t="shared" si="399"/>
        <v>0</v>
      </c>
      <c r="AB588" s="5">
        <f t="shared" si="400"/>
        <v>0</v>
      </c>
      <c r="AC588" s="6">
        <f t="shared" si="400"/>
        <v>0</v>
      </c>
      <c r="AD588" s="7">
        <f t="shared" si="400"/>
        <v>0</v>
      </c>
      <c r="AE588" s="63">
        <f t="shared" si="401"/>
        <v>0</v>
      </c>
      <c r="AF588" s="43"/>
      <c r="AG588" s="63"/>
      <c r="AH588" s="44"/>
      <c r="AI588" s="63" t="s">
        <v>200</v>
      </c>
      <c r="AJ588" s="63" t="s">
        <v>200</v>
      </c>
      <c r="AL588" s="13"/>
      <c r="AM588" s="13"/>
      <c r="AW588" s="46"/>
    </row>
    <row r="589" spans="1:49" ht="19.899999999999999" customHeight="1" x14ac:dyDescent="0.25">
      <c r="A589" s="40"/>
      <c r="B589" s="78" t="s">
        <v>32</v>
      </c>
      <c r="C589" s="5">
        <v>0</v>
      </c>
      <c r="D589" s="5">
        <f>C589</f>
        <v>0</v>
      </c>
      <c r="E589" s="5">
        <v>0</v>
      </c>
      <c r="F589" s="5">
        <v>0</v>
      </c>
      <c r="G589" s="6">
        <f>H589+I589+J589</f>
        <v>0</v>
      </c>
      <c r="H589" s="5"/>
      <c r="I589" s="5"/>
      <c r="J589" s="5"/>
      <c r="K589" s="6"/>
      <c r="L589" s="5"/>
      <c r="M589" s="5"/>
      <c r="N589" s="5"/>
      <c r="O589" s="6">
        <f t="shared" si="398"/>
        <v>0</v>
      </c>
      <c r="P589" s="5">
        <v>0</v>
      </c>
      <c r="Q589" s="5">
        <v>0</v>
      </c>
      <c r="R589" s="5">
        <v>0</v>
      </c>
      <c r="S589" s="6">
        <v>0</v>
      </c>
      <c r="T589" s="5" t="s">
        <v>185</v>
      </c>
      <c r="U589" s="5" t="s">
        <v>185</v>
      </c>
      <c r="V589" s="5" t="s">
        <v>185</v>
      </c>
      <c r="W589" s="6">
        <v>0</v>
      </c>
      <c r="X589" s="5" t="s">
        <v>185</v>
      </c>
      <c r="Y589" s="5" t="s">
        <v>185</v>
      </c>
      <c r="Z589" s="5" t="s">
        <v>185</v>
      </c>
      <c r="AA589" s="12">
        <f t="shared" si="399"/>
        <v>0</v>
      </c>
      <c r="AB589" s="5">
        <f t="shared" si="400"/>
        <v>0</v>
      </c>
      <c r="AC589" s="6">
        <f t="shared" si="400"/>
        <v>0</v>
      </c>
      <c r="AD589" s="7">
        <f t="shared" si="400"/>
        <v>0</v>
      </c>
      <c r="AE589" s="6">
        <f t="shared" si="401"/>
        <v>0</v>
      </c>
      <c r="AF589" s="5"/>
      <c r="AG589" s="6"/>
      <c r="AH589" s="7"/>
      <c r="AI589" s="6"/>
      <c r="AJ589" s="6"/>
      <c r="AL589" s="13"/>
      <c r="AM589" s="13"/>
      <c r="AW589" s="46"/>
    </row>
    <row r="590" spans="1:49" ht="19.899999999999999" customHeight="1" x14ac:dyDescent="0.25">
      <c r="A590" s="40"/>
      <c r="B590" s="78" t="s">
        <v>33</v>
      </c>
      <c r="C590" s="5">
        <v>192487.67715</v>
      </c>
      <c r="D590" s="5"/>
      <c r="E590" s="5">
        <v>134050.29301999998</v>
      </c>
      <c r="F590" s="5">
        <v>134050.29301999998</v>
      </c>
      <c r="G590" s="6">
        <f t="shared" ref="G590" si="406">H590+I590+J590</f>
        <v>0</v>
      </c>
      <c r="H590" s="5"/>
      <c r="I590" s="5"/>
      <c r="J590" s="5"/>
      <c r="K590" s="6"/>
      <c r="L590" s="5"/>
      <c r="M590" s="5"/>
      <c r="N590" s="5"/>
      <c r="O590" s="6">
        <f t="shared" si="398"/>
        <v>58437.38413000002</v>
      </c>
      <c r="P590" s="5">
        <v>0</v>
      </c>
      <c r="Q590" s="5">
        <v>39795.858592530014</v>
      </c>
      <c r="R590" s="5">
        <v>18641.525537470006</v>
      </c>
      <c r="S590" s="6">
        <v>58437.384129999999</v>
      </c>
      <c r="T590" s="5" t="s">
        <v>185</v>
      </c>
      <c r="U590" s="5">
        <v>39795.85852999999</v>
      </c>
      <c r="V590" s="5">
        <v>18641.525599999997</v>
      </c>
      <c r="W590" s="6">
        <v>58437.384129999999</v>
      </c>
      <c r="X590" s="5" t="s">
        <v>185</v>
      </c>
      <c r="Y590" s="5">
        <v>39795.85852999999</v>
      </c>
      <c r="Z590" s="5">
        <v>18641.525599999997</v>
      </c>
      <c r="AA590" s="12">
        <f t="shared" si="399"/>
        <v>0</v>
      </c>
      <c r="AB590" s="5">
        <f t="shared" si="400"/>
        <v>0</v>
      </c>
      <c r="AC590" s="6">
        <f t="shared" si="400"/>
        <v>0</v>
      </c>
      <c r="AD590" s="7">
        <f t="shared" si="400"/>
        <v>0</v>
      </c>
      <c r="AE590" s="6">
        <f t="shared" si="401"/>
        <v>0</v>
      </c>
      <c r="AF590" s="5"/>
      <c r="AG590" s="6"/>
      <c r="AH590" s="7"/>
      <c r="AI590" s="6"/>
      <c r="AJ590" s="6"/>
      <c r="AL590" s="13"/>
      <c r="AM590" s="13"/>
      <c r="AW590" s="46"/>
    </row>
    <row r="591" spans="1:49" ht="19.899999999999999" customHeight="1" x14ac:dyDescent="0.25">
      <c r="A591" s="40"/>
      <c r="B591" s="78" t="s">
        <v>34</v>
      </c>
      <c r="C591" s="5">
        <v>22923.708139999992</v>
      </c>
      <c r="D591" s="5"/>
      <c r="E591" s="5">
        <v>0</v>
      </c>
      <c r="F591" s="5">
        <v>0</v>
      </c>
      <c r="G591" s="6">
        <f>H591+I591+J591</f>
        <v>0</v>
      </c>
      <c r="H591" s="5"/>
      <c r="I591" s="5"/>
      <c r="J591" s="5"/>
      <c r="K591" s="6"/>
      <c r="L591" s="5"/>
      <c r="M591" s="5"/>
      <c r="N591" s="5"/>
      <c r="O591" s="6">
        <f t="shared" si="398"/>
        <v>22923.708140000002</v>
      </c>
      <c r="P591" s="5">
        <v>0</v>
      </c>
      <c r="Q591" s="5">
        <v>15611.045249570001</v>
      </c>
      <c r="R591" s="5">
        <v>7312.6628904300005</v>
      </c>
      <c r="S591" s="6">
        <v>22923.458139999995</v>
      </c>
      <c r="T591" s="5"/>
      <c r="U591" s="5">
        <v>15610.875029999999</v>
      </c>
      <c r="V591" s="5">
        <v>7312.5831099999996</v>
      </c>
      <c r="W591" s="6">
        <v>22923.458139999995</v>
      </c>
      <c r="X591" s="5"/>
      <c r="Y591" s="5">
        <v>15610.875029999999</v>
      </c>
      <c r="Z591" s="5">
        <v>7312.5831099999996</v>
      </c>
      <c r="AA591" s="12">
        <f t="shared" si="399"/>
        <v>0</v>
      </c>
      <c r="AB591" s="5">
        <f t="shared" si="400"/>
        <v>0</v>
      </c>
      <c r="AC591" s="6">
        <f t="shared" si="400"/>
        <v>0</v>
      </c>
      <c r="AD591" s="7">
        <f t="shared" si="400"/>
        <v>0</v>
      </c>
      <c r="AE591" s="6">
        <f t="shared" si="401"/>
        <v>0</v>
      </c>
      <c r="AF591" s="5"/>
      <c r="AG591" s="6"/>
      <c r="AH591" s="7"/>
      <c r="AI591" s="6"/>
      <c r="AJ591" s="6"/>
      <c r="AL591" s="13"/>
      <c r="AM591" s="13"/>
      <c r="AW591" s="46"/>
    </row>
    <row r="592" spans="1:49" ht="19.899999999999999" customHeight="1" x14ac:dyDescent="0.25">
      <c r="A592" s="40"/>
      <c r="B592" s="78" t="s">
        <v>35</v>
      </c>
      <c r="C592" s="5">
        <v>5208.8593199999996</v>
      </c>
      <c r="D592" s="5"/>
      <c r="E592" s="5">
        <v>3791.2997700000001</v>
      </c>
      <c r="F592" s="5">
        <v>3791.2997700000001</v>
      </c>
      <c r="G592" s="6">
        <f t="shared" ref="G592:G593" si="407">H592+I592+J592</f>
        <v>0</v>
      </c>
      <c r="H592" s="5"/>
      <c r="I592" s="5"/>
      <c r="J592" s="5"/>
      <c r="K592" s="6"/>
      <c r="L592" s="5"/>
      <c r="M592" s="5"/>
      <c r="N592" s="5"/>
      <c r="O592" s="6">
        <f t="shared" si="398"/>
        <v>2625.1077299999797</v>
      </c>
      <c r="P592" s="5">
        <v>0</v>
      </c>
      <c r="Q592" s="5">
        <v>1787.6961578999917</v>
      </c>
      <c r="R592" s="5">
        <v>837.41157209998812</v>
      </c>
      <c r="S592" s="6">
        <f>SUM(T592:V592)</f>
        <v>1313.8482300000032</v>
      </c>
      <c r="T592" s="5">
        <f>SUM(T588)-SUM(T589:T591)</f>
        <v>0</v>
      </c>
      <c r="U592" s="5">
        <f>SUM(U588)-SUM(U589:U591)</f>
        <v>894.73065000000497</v>
      </c>
      <c r="V592" s="5">
        <f>SUM(V588)-SUM(V589:V591)</f>
        <v>419.11757999999827</v>
      </c>
      <c r="W592" s="6">
        <f>SUM(X592:Z592)</f>
        <v>1313.8482299999741</v>
      </c>
      <c r="X592" s="5">
        <f>SUM(X588)-SUM(X589:X591)</f>
        <v>0</v>
      </c>
      <c r="Y592" s="5">
        <f>SUM(Y588)-SUM(Y589:Y591)</f>
        <v>894.73064999997587</v>
      </c>
      <c r="Z592" s="5">
        <f>SUM(Z588)-SUM(Z589:Z591)</f>
        <v>419.11757999999827</v>
      </c>
      <c r="AA592" s="12">
        <f t="shared" si="399"/>
        <v>-2.9103830456733704E-11</v>
      </c>
      <c r="AB592" s="5">
        <f t="shared" si="400"/>
        <v>0</v>
      </c>
      <c r="AC592" s="6">
        <f t="shared" si="400"/>
        <v>-2.9103830456733704E-11</v>
      </c>
      <c r="AD592" s="7">
        <f t="shared" si="400"/>
        <v>0</v>
      </c>
      <c r="AE592" s="6">
        <f t="shared" si="401"/>
        <v>0</v>
      </c>
      <c r="AF592" s="5"/>
      <c r="AG592" s="6"/>
      <c r="AH592" s="7"/>
      <c r="AI592" s="6"/>
      <c r="AJ592" s="6"/>
      <c r="AL592" s="13"/>
      <c r="AM592" s="13"/>
      <c r="AW592" s="46"/>
    </row>
    <row r="593" spans="1:49" ht="73.5" customHeight="1" x14ac:dyDescent="0.25">
      <c r="A593" s="40">
        <v>106</v>
      </c>
      <c r="B593" s="68" t="s">
        <v>305</v>
      </c>
      <c r="C593" s="62">
        <v>218652.86003999997</v>
      </c>
      <c r="D593" s="62">
        <f>SUM(D594:D597)</f>
        <v>774.25283999999999</v>
      </c>
      <c r="E593" s="62">
        <v>197297.85014999995</v>
      </c>
      <c r="F593" s="62">
        <v>197297.85014999995</v>
      </c>
      <c r="G593" s="63">
        <f t="shared" si="407"/>
        <v>0</v>
      </c>
      <c r="H593" s="43"/>
      <c r="I593" s="43"/>
      <c r="J593" s="43"/>
      <c r="K593" s="63">
        <f>L593+M593+N593</f>
        <v>0</v>
      </c>
      <c r="L593" s="43"/>
      <c r="M593" s="43"/>
      <c r="N593" s="43"/>
      <c r="O593" s="63">
        <f t="shared" si="398"/>
        <v>13253.399999999998</v>
      </c>
      <c r="P593" s="43">
        <v>0</v>
      </c>
      <c r="Q593" s="43">
        <v>13240.099999999999</v>
      </c>
      <c r="R593" s="43">
        <v>13.299999999999999</v>
      </c>
      <c r="S593" s="6">
        <f>SUM(T593,U593,V593)</f>
        <v>12854.989759999999</v>
      </c>
      <c r="T593" s="5">
        <v>0</v>
      </c>
      <c r="U593" s="5">
        <v>12842.134759999999</v>
      </c>
      <c r="V593" s="5">
        <v>12.854999999999999</v>
      </c>
      <c r="W593" s="63">
        <f>SUM(X593,Y593,Z593)</f>
        <v>12854.989759999999</v>
      </c>
      <c r="X593" s="43">
        <v>0</v>
      </c>
      <c r="Y593" s="43">
        <v>12842.134759439999</v>
      </c>
      <c r="Z593" s="43">
        <v>12.855000559999548</v>
      </c>
      <c r="AA593" s="12">
        <f t="shared" si="399"/>
        <v>1.4210854715202004E-14</v>
      </c>
      <c r="AB593" s="5">
        <f t="shared" ref="AB593:AB597" si="408">SUM(X593,H593)-SUM(L593)-SUM(T593,-AF593)</f>
        <v>0</v>
      </c>
      <c r="AC593" s="6">
        <f t="shared" ref="AC593:AD597" si="409">SUM(Y593,I593)-SUM(M593)-SUM(U593,-AG593)</f>
        <v>-5.5999953474383801E-7</v>
      </c>
      <c r="AD593" s="7">
        <f t="shared" si="409"/>
        <v>5.5999954895469273E-7</v>
      </c>
      <c r="AE593" s="63">
        <f t="shared" si="401"/>
        <v>0</v>
      </c>
      <c r="AF593" s="43"/>
      <c r="AG593" s="63"/>
      <c r="AH593" s="44"/>
      <c r="AI593" s="63"/>
      <c r="AJ593" s="63"/>
      <c r="AL593" s="13"/>
      <c r="AM593" s="13"/>
      <c r="AW593" s="46"/>
    </row>
    <row r="594" spans="1:49" ht="19.899999999999999" customHeight="1" x14ac:dyDescent="0.25">
      <c r="A594" s="40"/>
      <c r="B594" s="78" t="s">
        <v>32</v>
      </c>
      <c r="C594" s="5">
        <v>774.25283999999999</v>
      </c>
      <c r="D594" s="5">
        <f>C594</f>
        <v>774.25283999999999</v>
      </c>
      <c r="E594" s="5">
        <v>774.25283999999999</v>
      </c>
      <c r="F594" s="5">
        <v>774.25283999999999</v>
      </c>
      <c r="G594" s="6">
        <f>H594+I594+J594</f>
        <v>0</v>
      </c>
      <c r="H594" s="5"/>
      <c r="I594" s="5"/>
      <c r="J594" s="5"/>
      <c r="K594" s="6"/>
      <c r="L594" s="5"/>
      <c r="M594" s="5"/>
      <c r="N594" s="5"/>
      <c r="O594" s="6">
        <f t="shared" si="398"/>
        <v>0</v>
      </c>
      <c r="P594" s="5">
        <v>0</v>
      </c>
      <c r="Q594" s="5">
        <v>0</v>
      </c>
      <c r="R594" s="5">
        <v>0</v>
      </c>
      <c r="S594" s="6">
        <v>0</v>
      </c>
      <c r="T594" s="5" t="s">
        <v>185</v>
      </c>
      <c r="U594" s="5" t="s">
        <v>185</v>
      </c>
      <c r="V594" s="5" t="s">
        <v>185</v>
      </c>
      <c r="W594" s="6">
        <v>0</v>
      </c>
      <c r="X594" s="5" t="s">
        <v>185</v>
      </c>
      <c r="Y594" s="5" t="s">
        <v>185</v>
      </c>
      <c r="Z594" s="5" t="s">
        <v>185</v>
      </c>
      <c r="AA594" s="12">
        <f t="shared" si="399"/>
        <v>0</v>
      </c>
      <c r="AB594" s="5">
        <f t="shared" si="408"/>
        <v>0</v>
      </c>
      <c r="AC594" s="6">
        <f t="shared" si="409"/>
        <v>0</v>
      </c>
      <c r="AD594" s="7">
        <f t="shared" si="409"/>
        <v>0</v>
      </c>
      <c r="AE594" s="6">
        <f t="shared" si="401"/>
        <v>0</v>
      </c>
      <c r="AF594" s="5"/>
      <c r="AG594" s="6"/>
      <c r="AH594" s="7"/>
      <c r="AI594" s="6"/>
      <c r="AJ594" s="6"/>
      <c r="AL594" s="13"/>
      <c r="AM594" s="13"/>
      <c r="AW594" s="46"/>
    </row>
    <row r="595" spans="1:49" ht="19.899999999999999" customHeight="1" x14ac:dyDescent="0.25">
      <c r="A595" s="40"/>
      <c r="B595" s="78" t="s">
        <v>33</v>
      </c>
      <c r="C595" s="5">
        <v>190529.93520000001</v>
      </c>
      <c r="D595" s="5"/>
      <c r="E595" s="5">
        <v>169334.66946</v>
      </c>
      <c r="F595" s="5">
        <v>169334.66946</v>
      </c>
      <c r="G595" s="6">
        <f t="shared" ref="G595" si="410">H595+I595+J595</f>
        <v>0</v>
      </c>
      <c r="H595" s="5"/>
      <c r="I595" s="5"/>
      <c r="J595" s="5"/>
      <c r="K595" s="6"/>
      <c r="L595" s="5"/>
      <c r="M595" s="5"/>
      <c r="N595" s="5"/>
      <c r="O595" s="6">
        <f t="shared" si="398"/>
        <v>13253.399999999998</v>
      </c>
      <c r="P595" s="5">
        <v>0</v>
      </c>
      <c r="Q595" s="5">
        <v>13240.099999999999</v>
      </c>
      <c r="R595" s="5">
        <v>13.3</v>
      </c>
      <c r="S595" s="6">
        <v>12854.98976</v>
      </c>
      <c r="T595" s="5" t="s">
        <v>185</v>
      </c>
      <c r="U595" s="5">
        <v>12842.134759439999</v>
      </c>
      <c r="V595" s="5">
        <v>12.8550005599995</v>
      </c>
      <c r="W595" s="6">
        <v>12854.98976</v>
      </c>
      <c r="X595" s="5" t="s">
        <v>185</v>
      </c>
      <c r="Y595" s="5">
        <v>12842.134759439999</v>
      </c>
      <c r="Z595" s="5">
        <v>12.8550005599995</v>
      </c>
      <c r="AA595" s="12">
        <f t="shared" si="399"/>
        <v>0</v>
      </c>
      <c r="AB595" s="5">
        <f t="shared" si="408"/>
        <v>0</v>
      </c>
      <c r="AC595" s="6">
        <f t="shared" si="409"/>
        <v>0</v>
      </c>
      <c r="AD595" s="7">
        <f t="shared" si="409"/>
        <v>0</v>
      </c>
      <c r="AE595" s="6">
        <f t="shared" si="401"/>
        <v>0</v>
      </c>
      <c r="AF595" s="5"/>
      <c r="AG595" s="6"/>
      <c r="AH595" s="7"/>
      <c r="AI595" s="6"/>
      <c r="AJ595" s="6"/>
      <c r="AL595" s="13"/>
      <c r="AM595" s="13"/>
      <c r="AW595" s="46"/>
    </row>
    <row r="596" spans="1:49" ht="19.899999999999999" customHeight="1" x14ac:dyDescent="0.25">
      <c r="A596" s="40"/>
      <c r="B596" s="78" t="s">
        <v>34</v>
      </c>
      <c r="C596" s="5">
        <v>24364.907729999992</v>
      </c>
      <c r="D596" s="5"/>
      <c r="E596" s="5">
        <v>24364.907729999992</v>
      </c>
      <c r="F596" s="5">
        <v>24364.907729999992</v>
      </c>
      <c r="G596" s="6">
        <f>H596+I596+J596</f>
        <v>0</v>
      </c>
      <c r="H596" s="5"/>
      <c r="I596" s="5"/>
      <c r="J596" s="5"/>
      <c r="K596" s="6"/>
      <c r="L596" s="5"/>
      <c r="M596" s="5"/>
      <c r="N596" s="5"/>
      <c r="O596" s="6">
        <f t="shared" si="398"/>
        <v>0</v>
      </c>
      <c r="P596" s="5">
        <v>0</v>
      </c>
      <c r="Q596" s="5">
        <v>0</v>
      </c>
      <c r="R596" s="5">
        <v>0</v>
      </c>
      <c r="S596" s="6">
        <v>0</v>
      </c>
      <c r="T596" s="5" t="s">
        <v>185</v>
      </c>
      <c r="U596" s="5" t="s">
        <v>185</v>
      </c>
      <c r="V596" s="5" t="s">
        <v>185</v>
      </c>
      <c r="W596" s="6">
        <v>0</v>
      </c>
      <c r="X596" s="5" t="s">
        <v>185</v>
      </c>
      <c r="Y596" s="5" t="s">
        <v>185</v>
      </c>
      <c r="Z596" s="5" t="s">
        <v>185</v>
      </c>
      <c r="AA596" s="12">
        <f t="shared" si="399"/>
        <v>0</v>
      </c>
      <c r="AB596" s="5">
        <f t="shared" si="408"/>
        <v>0</v>
      </c>
      <c r="AC596" s="6">
        <f t="shared" si="409"/>
        <v>0</v>
      </c>
      <c r="AD596" s="7">
        <f t="shared" si="409"/>
        <v>0</v>
      </c>
      <c r="AE596" s="6">
        <f t="shared" si="401"/>
        <v>0</v>
      </c>
      <c r="AF596" s="5"/>
      <c r="AG596" s="6"/>
      <c r="AH596" s="7"/>
      <c r="AI596" s="6"/>
      <c r="AJ596" s="6"/>
      <c r="AL596" s="13"/>
      <c r="AM596" s="13"/>
      <c r="AW596" s="46"/>
    </row>
    <row r="597" spans="1:49" ht="19.899999999999999" customHeight="1" x14ac:dyDescent="0.25">
      <c r="A597" s="40"/>
      <c r="B597" s="78" t="s">
        <v>35</v>
      </c>
      <c r="C597" s="5">
        <v>2983.7642699999997</v>
      </c>
      <c r="D597" s="5"/>
      <c r="E597" s="5">
        <v>2824.0201200000001</v>
      </c>
      <c r="F597" s="5">
        <v>2824.0201200000001</v>
      </c>
      <c r="G597" s="6">
        <f t="shared" ref="G597:G598" si="411">H597+I597+J597</f>
        <v>0</v>
      </c>
      <c r="H597" s="5"/>
      <c r="I597" s="5"/>
      <c r="J597" s="5"/>
      <c r="K597" s="6"/>
      <c r="L597" s="5"/>
      <c r="M597" s="5"/>
      <c r="N597" s="5"/>
      <c r="O597" s="6">
        <f t="shared" si="398"/>
        <v>0</v>
      </c>
      <c r="P597" s="5">
        <v>0</v>
      </c>
      <c r="Q597" s="5">
        <v>0</v>
      </c>
      <c r="R597" s="5">
        <v>0</v>
      </c>
      <c r="S597" s="6">
        <f>SUM(T597:V597)</f>
        <v>3.3750779948604759E-14</v>
      </c>
      <c r="T597" s="5">
        <f>SUM(T593)-SUM(T594:T596)</f>
        <v>0</v>
      </c>
      <c r="U597" s="5">
        <f>SUM(U593)-SUM(U594:U596)</f>
        <v>5.5999953474383801E-7</v>
      </c>
      <c r="V597" s="5">
        <f>SUM(V593)-SUM(V594:V596)</f>
        <v>-5.5999950099305806E-7</v>
      </c>
      <c r="W597" s="6">
        <f>SUM(X597:Z597)</f>
        <v>4.7961634663806763E-14</v>
      </c>
      <c r="X597" s="5">
        <f>SUM(X593)-SUM(X594:X596)</f>
        <v>0</v>
      </c>
      <c r="Y597" s="5">
        <f>SUM(Y593)-SUM(Y594:Y596)</f>
        <v>0</v>
      </c>
      <c r="Z597" s="5">
        <f>SUM(Z593)-SUM(Z594:Z596)</f>
        <v>4.7961634663806763E-14</v>
      </c>
      <c r="AA597" s="12">
        <f t="shared" si="399"/>
        <v>1.4210854715202004E-14</v>
      </c>
      <c r="AB597" s="5">
        <f t="shared" si="408"/>
        <v>0</v>
      </c>
      <c r="AC597" s="6">
        <f t="shared" si="409"/>
        <v>-5.5999953474383801E-7</v>
      </c>
      <c r="AD597" s="7">
        <f t="shared" si="409"/>
        <v>5.5999954895469273E-7</v>
      </c>
      <c r="AE597" s="6">
        <f t="shared" si="401"/>
        <v>0</v>
      </c>
      <c r="AF597" s="5"/>
      <c r="AG597" s="6"/>
      <c r="AH597" s="7"/>
      <c r="AI597" s="6"/>
      <c r="AJ597" s="6"/>
      <c r="AL597" s="13"/>
      <c r="AM597" s="13"/>
      <c r="AW597" s="46"/>
    </row>
    <row r="598" spans="1:49" ht="60.75" customHeight="1" x14ac:dyDescent="0.25">
      <c r="A598" s="40">
        <v>107</v>
      </c>
      <c r="B598" s="68" t="s">
        <v>306</v>
      </c>
      <c r="C598" s="62">
        <v>214083.84005999999</v>
      </c>
      <c r="D598" s="62">
        <f>SUM(D599:D602)</f>
        <v>4699.9799999999996</v>
      </c>
      <c r="E598" s="62">
        <v>103.977</v>
      </c>
      <c r="F598" s="62">
        <v>103.977</v>
      </c>
      <c r="G598" s="63">
        <f t="shared" si="411"/>
        <v>0</v>
      </c>
      <c r="H598" s="43"/>
      <c r="I598" s="43"/>
      <c r="J598" s="43"/>
      <c r="K598" s="63">
        <f>L598+M598+N598</f>
        <v>0</v>
      </c>
      <c r="L598" s="43"/>
      <c r="M598" s="43"/>
      <c r="N598" s="43"/>
      <c r="O598" s="63">
        <f t="shared" si="398"/>
        <v>4654.7</v>
      </c>
      <c r="P598" s="43">
        <v>0</v>
      </c>
      <c r="Q598" s="43">
        <v>4650</v>
      </c>
      <c r="R598" s="43">
        <v>4.6999999999999993</v>
      </c>
      <c r="S598" s="6">
        <f>SUM(T598,U598,V598)</f>
        <v>4596.0029999999997</v>
      </c>
      <c r="T598" s="5">
        <v>0</v>
      </c>
      <c r="U598" s="5">
        <v>4591.4070000000002</v>
      </c>
      <c r="V598" s="5">
        <v>4.5960000000000001</v>
      </c>
      <c r="W598" s="63">
        <f>SUM(X598,Y598,Z598)</f>
        <v>4596.0029999999997</v>
      </c>
      <c r="X598" s="43">
        <v>0</v>
      </c>
      <c r="Y598" s="43">
        <v>4591.4070069999998</v>
      </c>
      <c r="Z598" s="43">
        <v>4.595993000000111</v>
      </c>
      <c r="AA598" s="12">
        <f t="shared" si="399"/>
        <v>-2.4780177909633494E-13</v>
      </c>
      <c r="AB598" s="5">
        <f t="shared" ref="AB598:AD613" si="412">SUM(X598,H598)-SUM(L598)-SUM(T598,-AF598)</f>
        <v>0</v>
      </c>
      <c r="AC598" s="6">
        <f t="shared" si="412"/>
        <v>6.9999996412661858E-6</v>
      </c>
      <c r="AD598" s="7">
        <f t="shared" si="412"/>
        <v>-6.9999998890679649E-6</v>
      </c>
      <c r="AE598" s="63">
        <f t="shared" si="401"/>
        <v>0</v>
      </c>
      <c r="AF598" s="43"/>
      <c r="AG598" s="63"/>
      <c r="AH598" s="44"/>
      <c r="AI598" s="63"/>
      <c r="AJ598" s="63"/>
      <c r="AL598" s="13"/>
      <c r="AM598" s="13"/>
      <c r="AW598" s="46"/>
    </row>
    <row r="599" spans="1:49" ht="19.899999999999999" customHeight="1" x14ac:dyDescent="0.25">
      <c r="A599" s="40"/>
      <c r="B599" s="78" t="s">
        <v>32</v>
      </c>
      <c r="C599" s="5">
        <v>4500</v>
      </c>
      <c r="D599" s="5">
        <f>C599</f>
        <v>4500</v>
      </c>
      <c r="E599" s="5">
        <v>103.977</v>
      </c>
      <c r="F599" s="5">
        <v>103.977</v>
      </c>
      <c r="G599" s="6">
        <f>H599+I599+J599</f>
        <v>0</v>
      </c>
      <c r="H599" s="5"/>
      <c r="I599" s="5"/>
      <c r="J599" s="5"/>
      <c r="K599" s="6"/>
      <c r="L599" s="5"/>
      <c r="M599" s="5"/>
      <c r="N599" s="5"/>
      <c r="O599" s="6">
        <f t="shared" si="398"/>
        <v>4396.0230000000001</v>
      </c>
      <c r="P599" s="5">
        <v>0</v>
      </c>
      <c r="Q599" s="5">
        <v>4391.62698</v>
      </c>
      <c r="R599" s="5">
        <v>4.39602</v>
      </c>
      <c r="S599" s="6">
        <v>4396.0230000000001</v>
      </c>
      <c r="T599" s="5" t="s">
        <v>185</v>
      </c>
      <c r="U599" s="5">
        <v>4391.62698</v>
      </c>
      <c r="V599" s="5">
        <v>4.39602</v>
      </c>
      <c r="W599" s="6">
        <v>4396.0230000000001</v>
      </c>
      <c r="X599" s="5" t="s">
        <v>185</v>
      </c>
      <c r="Y599" s="5">
        <v>4391.6269869999996</v>
      </c>
      <c r="Z599" s="5">
        <v>4.396013000000111</v>
      </c>
      <c r="AA599" s="12">
        <f t="shared" si="399"/>
        <v>-2.4780177909633494E-13</v>
      </c>
      <c r="AB599" s="5">
        <f t="shared" si="412"/>
        <v>0</v>
      </c>
      <c r="AC599" s="6">
        <f t="shared" si="412"/>
        <v>6.9999996412661858E-6</v>
      </c>
      <c r="AD599" s="7">
        <f t="shared" si="412"/>
        <v>-6.9999998890679649E-6</v>
      </c>
      <c r="AE599" s="6">
        <f t="shared" si="401"/>
        <v>0</v>
      </c>
      <c r="AF599" s="5"/>
      <c r="AG599" s="6"/>
      <c r="AH599" s="7"/>
      <c r="AI599" s="6"/>
      <c r="AJ599" s="6"/>
      <c r="AL599" s="13"/>
      <c r="AM599" s="13"/>
      <c r="AW599" s="46"/>
    </row>
    <row r="600" spans="1:49" ht="19.899999999999999" customHeight="1" x14ac:dyDescent="0.25">
      <c r="A600" s="40"/>
      <c r="B600" s="78" t="s">
        <v>33</v>
      </c>
      <c r="C600" s="5">
        <v>185296.03</v>
      </c>
      <c r="D600" s="5"/>
      <c r="E600" s="5">
        <v>0</v>
      </c>
      <c r="F600" s="5">
        <v>0</v>
      </c>
      <c r="G600" s="6">
        <f t="shared" ref="G600" si="413">H600+I600+J600</f>
        <v>0</v>
      </c>
      <c r="H600" s="5"/>
      <c r="I600" s="5"/>
      <c r="J600" s="5"/>
      <c r="K600" s="6"/>
      <c r="L600" s="5"/>
      <c r="M600" s="5"/>
      <c r="N600" s="5"/>
      <c r="O600" s="6">
        <f t="shared" si="398"/>
        <v>0</v>
      </c>
      <c r="P600" s="5">
        <v>0</v>
      </c>
      <c r="Q600" s="5">
        <v>0</v>
      </c>
      <c r="R600" s="5">
        <v>0</v>
      </c>
      <c r="S600" s="6">
        <v>0</v>
      </c>
      <c r="T600" s="5" t="s">
        <v>185</v>
      </c>
      <c r="U600" s="5" t="s">
        <v>185</v>
      </c>
      <c r="V600" s="5" t="s">
        <v>185</v>
      </c>
      <c r="W600" s="6">
        <v>0</v>
      </c>
      <c r="X600" s="5" t="s">
        <v>185</v>
      </c>
      <c r="Y600" s="5" t="s">
        <v>185</v>
      </c>
      <c r="Z600" s="5" t="s">
        <v>185</v>
      </c>
      <c r="AA600" s="12">
        <f t="shared" si="399"/>
        <v>0</v>
      </c>
      <c r="AB600" s="5">
        <f t="shared" si="412"/>
        <v>0</v>
      </c>
      <c r="AC600" s="6">
        <f t="shared" si="412"/>
        <v>0</v>
      </c>
      <c r="AD600" s="7">
        <f t="shared" si="412"/>
        <v>0</v>
      </c>
      <c r="AE600" s="6">
        <f t="shared" si="401"/>
        <v>0</v>
      </c>
      <c r="AF600" s="5"/>
      <c r="AG600" s="6"/>
      <c r="AH600" s="7"/>
      <c r="AI600" s="6"/>
      <c r="AJ600" s="6"/>
      <c r="AL600" s="13"/>
      <c r="AM600" s="13"/>
      <c r="AW600" s="46"/>
    </row>
    <row r="601" spans="1:49" ht="19.899999999999999" customHeight="1" x14ac:dyDescent="0.25">
      <c r="A601" s="40"/>
      <c r="B601" s="78" t="s">
        <v>34</v>
      </c>
      <c r="C601" s="5">
        <v>14690.91</v>
      </c>
      <c r="D601" s="5"/>
      <c r="E601" s="5">
        <v>0</v>
      </c>
      <c r="F601" s="5">
        <v>0</v>
      </c>
      <c r="G601" s="6">
        <f>H601+I601+J601</f>
        <v>0</v>
      </c>
      <c r="H601" s="5"/>
      <c r="I601" s="5"/>
      <c r="J601" s="5"/>
      <c r="K601" s="6"/>
      <c r="L601" s="5"/>
      <c r="M601" s="5"/>
      <c r="N601" s="5"/>
      <c r="O601" s="6">
        <f t="shared" si="398"/>
        <v>0</v>
      </c>
      <c r="P601" s="5">
        <v>0</v>
      </c>
      <c r="Q601" s="5">
        <v>0</v>
      </c>
      <c r="R601" s="5">
        <v>0</v>
      </c>
      <c r="S601" s="6">
        <v>0</v>
      </c>
      <c r="T601" s="5" t="s">
        <v>185</v>
      </c>
      <c r="U601" s="5" t="s">
        <v>185</v>
      </c>
      <c r="V601" s="5" t="s">
        <v>185</v>
      </c>
      <c r="W601" s="6">
        <v>0</v>
      </c>
      <c r="X601" s="5" t="s">
        <v>185</v>
      </c>
      <c r="Y601" s="5" t="s">
        <v>185</v>
      </c>
      <c r="Z601" s="5" t="s">
        <v>185</v>
      </c>
      <c r="AA601" s="12">
        <f t="shared" si="399"/>
        <v>0</v>
      </c>
      <c r="AB601" s="5">
        <f t="shared" si="412"/>
        <v>0</v>
      </c>
      <c r="AC601" s="6">
        <f t="shared" si="412"/>
        <v>0</v>
      </c>
      <c r="AD601" s="7">
        <f t="shared" si="412"/>
        <v>0</v>
      </c>
      <c r="AE601" s="6">
        <f t="shared" si="401"/>
        <v>0</v>
      </c>
      <c r="AF601" s="5"/>
      <c r="AG601" s="6"/>
      <c r="AH601" s="7"/>
      <c r="AI601" s="6"/>
      <c r="AJ601" s="6"/>
      <c r="AL601" s="13"/>
      <c r="AM601" s="13"/>
      <c r="AW601" s="46"/>
    </row>
    <row r="602" spans="1:49" ht="19.899999999999999" customHeight="1" x14ac:dyDescent="0.25">
      <c r="A602" s="40"/>
      <c r="B602" s="78" t="s">
        <v>35</v>
      </c>
      <c r="C602" s="5">
        <v>9596.9000599999999</v>
      </c>
      <c r="D602" s="5">
        <v>199.98</v>
      </c>
      <c r="E602" s="5">
        <v>0</v>
      </c>
      <c r="F602" s="5">
        <v>0</v>
      </c>
      <c r="G602" s="6">
        <f t="shared" ref="G602:G613" si="414">H602+I602+J602</f>
        <v>0</v>
      </c>
      <c r="H602" s="5"/>
      <c r="I602" s="5"/>
      <c r="J602" s="5"/>
      <c r="K602" s="6"/>
      <c r="L602" s="5"/>
      <c r="M602" s="5"/>
      <c r="N602" s="5"/>
      <c r="O602" s="6">
        <f t="shared" si="398"/>
        <v>258.67699999999985</v>
      </c>
      <c r="P602" s="5">
        <v>0</v>
      </c>
      <c r="Q602" s="5">
        <v>258.37301999999983</v>
      </c>
      <c r="R602" s="5">
        <v>0.30397999999999925</v>
      </c>
      <c r="S602" s="6">
        <f>SUM(T602:V602)</f>
        <v>199.98000000000016</v>
      </c>
      <c r="T602" s="5">
        <f>SUM(T598)-SUM(T599:T601)</f>
        <v>0</v>
      </c>
      <c r="U602" s="5">
        <f>SUM(U598)-SUM(U599:U601)</f>
        <v>199.78002000000015</v>
      </c>
      <c r="V602" s="5">
        <f>SUM(V598)-SUM(V599:V601)</f>
        <v>0.19998000000000005</v>
      </c>
      <c r="W602" s="6">
        <f>SUM(X602:Z602)</f>
        <v>199.98000000000016</v>
      </c>
      <c r="X602" s="5">
        <f>SUM(X598)-SUM(X599:X601)</f>
        <v>0</v>
      </c>
      <c r="Y602" s="5">
        <f>SUM(Y598)-SUM(Y599:Y601)</f>
        <v>199.78002000000015</v>
      </c>
      <c r="Z602" s="5">
        <f>SUM(Z598)-SUM(Z599:Z601)</f>
        <v>0.19998000000000005</v>
      </c>
      <c r="AA602" s="12">
        <f t="shared" si="399"/>
        <v>0</v>
      </c>
      <c r="AB602" s="5">
        <f t="shared" si="412"/>
        <v>0</v>
      </c>
      <c r="AC602" s="6">
        <f t="shared" si="412"/>
        <v>0</v>
      </c>
      <c r="AD602" s="7">
        <f t="shared" si="412"/>
        <v>0</v>
      </c>
      <c r="AE602" s="6">
        <f t="shared" si="401"/>
        <v>0</v>
      </c>
      <c r="AF602" s="5"/>
      <c r="AG602" s="6"/>
      <c r="AH602" s="7"/>
      <c r="AI602" s="6"/>
      <c r="AJ602" s="6"/>
      <c r="AL602" s="13"/>
      <c r="AM602" s="13"/>
      <c r="AW602" s="46"/>
    </row>
    <row r="603" spans="1:49" ht="42.75" customHeight="1" x14ac:dyDescent="0.25">
      <c r="A603" s="40">
        <v>108</v>
      </c>
      <c r="B603" s="68" t="s">
        <v>118</v>
      </c>
      <c r="C603" s="62">
        <v>2945.5408600000083</v>
      </c>
      <c r="D603" s="62">
        <f>SUM(D604:D607)</f>
        <v>2945.5408599999996</v>
      </c>
      <c r="E603" s="62">
        <v>0</v>
      </c>
      <c r="F603" s="62">
        <v>0</v>
      </c>
      <c r="G603" s="63">
        <f t="shared" si="414"/>
        <v>0</v>
      </c>
      <c r="H603" s="43"/>
      <c r="I603" s="43"/>
      <c r="J603" s="43"/>
      <c r="K603" s="63">
        <f>L603+M603+N603</f>
        <v>0</v>
      </c>
      <c r="L603" s="43"/>
      <c r="M603" s="43"/>
      <c r="N603" s="43"/>
      <c r="O603" s="63">
        <f t="shared" si="398"/>
        <v>2945.9</v>
      </c>
      <c r="P603" s="43">
        <v>0</v>
      </c>
      <c r="Q603" s="43">
        <v>2940</v>
      </c>
      <c r="R603" s="43">
        <v>5.8999999999999995</v>
      </c>
      <c r="S603" s="6">
        <f>SUM(T603,U603,V603)</f>
        <v>2945.5408600000005</v>
      </c>
      <c r="T603" s="5">
        <v>0</v>
      </c>
      <c r="U603" s="5">
        <v>2939.6497600000007</v>
      </c>
      <c r="V603" s="5">
        <v>5.8910999999999998</v>
      </c>
      <c r="W603" s="63">
        <f>SUM(X603,Y603,Z603)</f>
        <v>2945.5408600000005</v>
      </c>
      <c r="X603" s="43">
        <v>0</v>
      </c>
      <c r="Y603" s="43">
        <v>2939.6497651800005</v>
      </c>
      <c r="Z603" s="43">
        <v>5.8910948200000464</v>
      </c>
      <c r="AA603" s="12">
        <f t="shared" si="399"/>
        <v>-1.6431300764452317E-13</v>
      </c>
      <c r="AB603" s="5">
        <f t="shared" si="412"/>
        <v>0</v>
      </c>
      <c r="AC603" s="6">
        <f t="shared" si="412"/>
        <v>5.1799997891066596E-6</v>
      </c>
      <c r="AD603" s="7">
        <f t="shared" si="412"/>
        <v>-5.1799999534196672E-6</v>
      </c>
      <c r="AE603" s="63">
        <f t="shared" si="401"/>
        <v>0</v>
      </c>
      <c r="AF603" s="43"/>
      <c r="AG603" s="63"/>
      <c r="AH603" s="44"/>
      <c r="AI603" s="63"/>
      <c r="AJ603" s="63"/>
      <c r="AL603" s="13"/>
      <c r="AM603" s="13"/>
      <c r="AW603" s="46"/>
    </row>
    <row r="604" spans="1:49" ht="19.899999999999999" customHeight="1" x14ac:dyDescent="0.25">
      <c r="A604" s="40"/>
      <c r="B604" s="78" t="s">
        <v>32</v>
      </c>
      <c r="C604" s="5">
        <v>2845.5508599999998</v>
      </c>
      <c r="D604" s="5">
        <f>C604</f>
        <v>2845.5508599999998</v>
      </c>
      <c r="E604" s="5">
        <v>0</v>
      </c>
      <c r="F604" s="5">
        <v>0</v>
      </c>
      <c r="G604" s="6">
        <f>H604+I604+J604</f>
        <v>0</v>
      </c>
      <c r="H604" s="5"/>
      <c r="I604" s="5"/>
      <c r="J604" s="5"/>
      <c r="K604" s="6"/>
      <c r="L604" s="5"/>
      <c r="M604" s="5"/>
      <c r="N604" s="5"/>
      <c r="O604" s="6">
        <f t="shared" si="398"/>
        <v>2845.5508599999998</v>
      </c>
      <c r="P604" s="5">
        <v>0</v>
      </c>
      <c r="Q604" s="5">
        <v>2839.8597599999998</v>
      </c>
      <c r="R604" s="5">
        <v>5.6910999999999996</v>
      </c>
      <c r="S604" s="6">
        <v>2845.5508600000003</v>
      </c>
      <c r="T604" s="5" t="s">
        <v>185</v>
      </c>
      <c r="U604" s="5">
        <v>2839.8597500000005</v>
      </c>
      <c r="V604" s="5">
        <v>5.6911100000000001</v>
      </c>
      <c r="W604" s="6">
        <v>2845.5508599999998</v>
      </c>
      <c r="X604" s="5" t="s">
        <v>185</v>
      </c>
      <c r="Y604" s="5">
        <v>2839.8597551800003</v>
      </c>
      <c r="Z604" s="5">
        <v>5.6911048200000467</v>
      </c>
      <c r="AA604" s="12">
        <f t="shared" si="399"/>
        <v>-1.6431300764452317E-13</v>
      </c>
      <c r="AB604" s="5">
        <f t="shared" si="412"/>
        <v>0</v>
      </c>
      <c r="AC604" s="6">
        <f t="shared" si="412"/>
        <v>5.1799997891066596E-6</v>
      </c>
      <c r="AD604" s="7">
        <f t="shared" si="412"/>
        <v>-5.1799999534196672E-6</v>
      </c>
      <c r="AE604" s="6">
        <f t="shared" si="401"/>
        <v>0</v>
      </c>
      <c r="AF604" s="5"/>
      <c r="AG604" s="6"/>
      <c r="AH604" s="7"/>
      <c r="AI604" s="6"/>
      <c r="AJ604" s="6"/>
      <c r="AL604" s="13"/>
      <c r="AM604" s="13"/>
      <c r="AW604" s="46"/>
    </row>
    <row r="605" spans="1:49" ht="19.899999999999999" customHeight="1" x14ac:dyDescent="0.25">
      <c r="A605" s="40"/>
      <c r="B605" s="78" t="s">
        <v>33</v>
      </c>
      <c r="C605" s="5">
        <v>0</v>
      </c>
      <c r="D605" s="5"/>
      <c r="E605" s="5">
        <v>0</v>
      </c>
      <c r="F605" s="5">
        <v>0</v>
      </c>
      <c r="G605" s="6">
        <f t="shared" ref="G605" si="415">H605+I605+J605</f>
        <v>0</v>
      </c>
      <c r="H605" s="5"/>
      <c r="I605" s="5"/>
      <c r="J605" s="5"/>
      <c r="K605" s="6"/>
      <c r="L605" s="5"/>
      <c r="M605" s="5"/>
      <c r="N605" s="5"/>
      <c r="O605" s="6">
        <f t="shared" si="398"/>
        <v>0</v>
      </c>
      <c r="P605" s="5">
        <v>0</v>
      </c>
      <c r="Q605" s="5">
        <v>0</v>
      </c>
      <c r="R605" s="5">
        <v>0</v>
      </c>
      <c r="S605" s="6">
        <v>0</v>
      </c>
      <c r="T605" s="5"/>
      <c r="U605" s="5"/>
      <c r="V605" s="5"/>
      <c r="W605" s="6">
        <v>0</v>
      </c>
      <c r="X605" s="5"/>
      <c r="Y605" s="5"/>
      <c r="Z605" s="5"/>
      <c r="AA605" s="12">
        <f t="shared" si="399"/>
        <v>0</v>
      </c>
      <c r="AB605" s="5">
        <f t="shared" si="412"/>
        <v>0</v>
      </c>
      <c r="AC605" s="6">
        <f t="shared" si="412"/>
        <v>0</v>
      </c>
      <c r="AD605" s="7">
        <f t="shared" si="412"/>
        <v>0</v>
      </c>
      <c r="AE605" s="6">
        <f t="shared" si="401"/>
        <v>0</v>
      </c>
      <c r="AF605" s="5"/>
      <c r="AG605" s="6"/>
      <c r="AH605" s="7"/>
      <c r="AI605" s="6"/>
      <c r="AJ605" s="6"/>
      <c r="AL605" s="13"/>
      <c r="AM605" s="13"/>
      <c r="AW605" s="46"/>
    </row>
    <row r="606" spans="1:49" ht="19.899999999999999" customHeight="1" x14ac:dyDescent="0.25">
      <c r="A606" s="40"/>
      <c r="B606" s="78" t="s">
        <v>34</v>
      </c>
      <c r="C606" s="5">
        <v>0</v>
      </c>
      <c r="D606" s="5"/>
      <c r="E606" s="5">
        <v>0</v>
      </c>
      <c r="F606" s="5">
        <v>0</v>
      </c>
      <c r="G606" s="6">
        <f>H606+I606+J606</f>
        <v>0</v>
      </c>
      <c r="H606" s="5"/>
      <c r="I606" s="5"/>
      <c r="J606" s="5"/>
      <c r="K606" s="6"/>
      <c r="L606" s="5"/>
      <c r="M606" s="5"/>
      <c r="N606" s="5"/>
      <c r="O606" s="6">
        <f t="shared" si="398"/>
        <v>0</v>
      </c>
      <c r="P606" s="5">
        <v>0</v>
      </c>
      <c r="Q606" s="5">
        <v>0</v>
      </c>
      <c r="R606" s="5">
        <v>0</v>
      </c>
      <c r="S606" s="6">
        <v>0</v>
      </c>
      <c r="T606" s="5"/>
      <c r="U606" s="5"/>
      <c r="V606" s="5"/>
      <c r="W606" s="6">
        <v>0</v>
      </c>
      <c r="X606" s="5"/>
      <c r="Y606" s="5"/>
      <c r="Z606" s="5"/>
      <c r="AA606" s="12">
        <f t="shared" si="399"/>
        <v>0</v>
      </c>
      <c r="AB606" s="5">
        <f t="shared" si="412"/>
        <v>0</v>
      </c>
      <c r="AC606" s="6">
        <f t="shared" si="412"/>
        <v>0</v>
      </c>
      <c r="AD606" s="7">
        <f t="shared" si="412"/>
        <v>0</v>
      </c>
      <c r="AE606" s="6">
        <f t="shared" si="401"/>
        <v>0</v>
      </c>
      <c r="AF606" s="5"/>
      <c r="AG606" s="6"/>
      <c r="AH606" s="7"/>
      <c r="AI606" s="6"/>
      <c r="AJ606" s="6"/>
      <c r="AL606" s="13"/>
      <c r="AM606" s="13"/>
      <c r="AW606" s="46"/>
    </row>
    <row r="607" spans="1:49" ht="19.899999999999999" customHeight="1" x14ac:dyDescent="0.25">
      <c r="A607" s="40"/>
      <c r="B607" s="78" t="s">
        <v>35</v>
      </c>
      <c r="C607" s="5">
        <v>99.99</v>
      </c>
      <c r="D607" s="5">
        <v>99.99</v>
      </c>
      <c r="E607" s="5">
        <v>0</v>
      </c>
      <c r="F607" s="5">
        <v>0</v>
      </c>
      <c r="G607" s="6">
        <f t="shared" ref="G607" si="416">H607+I607+J607</f>
        <v>0</v>
      </c>
      <c r="H607" s="5"/>
      <c r="I607" s="5"/>
      <c r="J607" s="5"/>
      <c r="K607" s="6"/>
      <c r="L607" s="5"/>
      <c r="M607" s="5"/>
      <c r="N607" s="5"/>
      <c r="O607" s="6">
        <f t="shared" si="398"/>
        <v>100.4491352939788</v>
      </c>
      <c r="P607" s="5">
        <v>0</v>
      </c>
      <c r="Q607" s="5">
        <v>100.14083530339084</v>
      </c>
      <c r="R607" s="5">
        <v>0.3082999905879511</v>
      </c>
      <c r="S607" s="6">
        <f>SUM(T607:V607)</f>
        <v>99.990000000000165</v>
      </c>
      <c r="T607" s="5">
        <f>SUM(T603)-SUM(T604:T606)</f>
        <v>0</v>
      </c>
      <c r="U607" s="5">
        <f>SUM(U603)-SUM(U604:U606)</f>
        <v>99.790010000000166</v>
      </c>
      <c r="V607" s="5">
        <f>SUM(V603)-SUM(V604:V606)</f>
        <v>0.19998999999999967</v>
      </c>
      <c r="W607" s="6">
        <f>SUM(X607:Z607)</f>
        <v>99.990000000000165</v>
      </c>
      <c r="X607" s="5">
        <f>SUM(X603)-SUM(X604:X606)</f>
        <v>0</v>
      </c>
      <c r="Y607" s="5">
        <f>SUM(Y603)-SUM(Y604:Y606)</f>
        <v>99.790010000000166</v>
      </c>
      <c r="Z607" s="5">
        <f>SUM(Z603)-SUM(Z604:Z606)</f>
        <v>0.19998999999999967</v>
      </c>
      <c r="AA607" s="12">
        <f t="shared" si="399"/>
        <v>0</v>
      </c>
      <c r="AB607" s="5">
        <f t="shared" si="412"/>
        <v>0</v>
      </c>
      <c r="AC607" s="6">
        <f t="shared" si="412"/>
        <v>0</v>
      </c>
      <c r="AD607" s="7">
        <f t="shared" si="412"/>
        <v>0</v>
      </c>
      <c r="AE607" s="6">
        <f t="shared" si="401"/>
        <v>0</v>
      </c>
      <c r="AF607" s="5"/>
      <c r="AG607" s="6"/>
      <c r="AH607" s="7"/>
      <c r="AI607" s="6"/>
      <c r="AJ607" s="6"/>
      <c r="AL607" s="13"/>
      <c r="AM607" s="13"/>
      <c r="AW607" s="46"/>
    </row>
    <row r="608" spans="1:49" ht="57" customHeight="1" x14ac:dyDescent="0.25">
      <c r="A608" s="40">
        <v>109</v>
      </c>
      <c r="B608" s="68" t="s">
        <v>119</v>
      </c>
      <c r="C608" s="62">
        <v>4858.9105</v>
      </c>
      <c r="D608" s="62">
        <f>SUM(D609:D612)</f>
        <v>4759.8260199999995</v>
      </c>
      <c r="E608" s="62">
        <v>0</v>
      </c>
      <c r="F608" s="62">
        <v>0</v>
      </c>
      <c r="G608" s="63">
        <f t="shared" si="414"/>
        <v>0</v>
      </c>
      <c r="H608" s="43"/>
      <c r="I608" s="43"/>
      <c r="J608" s="43"/>
      <c r="K608" s="63">
        <f>L608+M608+N608</f>
        <v>0</v>
      </c>
      <c r="L608" s="43"/>
      <c r="M608" s="43"/>
      <c r="N608" s="43"/>
      <c r="O608" s="63">
        <f t="shared" si="398"/>
        <v>4859.8</v>
      </c>
      <c r="P608" s="43">
        <v>0</v>
      </c>
      <c r="Q608" s="43">
        <v>4835.5</v>
      </c>
      <c r="R608" s="43">
        <v>24.3</v>
      </c>
      <c r="S608" s="6">
        <f>SUM(T608,U608,V608)</f>
        <v>4695.8014800000001</v>
      </c>
      <c r="T608" s="5">
        <v>0</v>
      </c>
      <c r="U608" s="5">
        <v>4672.3224700000001</v>
      </c>
      <c r="V608" s="5">
        <v>23.479009999999999</v>
      </c>
      <c r="W608" s="63">
        <f>SUM(X608,Y608,Z608)</f>
        <v>4695.801480000001</v>
      </c>
      <c r="X608" s="43">
        <v>0</v>
      </c>
      <c r="Y608" s="43">
        <v>4672.322470000001</v>
      </c>
      <c r="Z608" s="43">
        <v>23.479009999999793</v>
      </c>
      <c r="AA608" s="12">
        <f t="shared" si="399"/>
        <v>-2.0605739337042905E-13</v>
      </c>
      <c r="AB608" s="5">
        <f t="shared" si="412"/>
        <v>0</v>
      </c>
      <c r="AC608" s="6">
        <f t="shared" si="412"/>
        <v>0</v>
      </c>
      <c r="AD608" s="7">
        <f t="shared" si="412"/>
        <v>-2.0605739337042905E-13</v>
      </c>
      <c r="AE608" s="63">
        <f t="shared" si="401"/>
        <v>0</v>
      </c>
      <c r="AF608" s="43"/>
      <c r="AG608" s="63"/>
      <c r="AH608" s="44"/>
      <c r="AI608" s="63"/>
      <c r="AJ608" s="63"/>
      <c r="AL608" s="13"/>
      <c r="AM608" s="13"/>
      <c r="AW608" s="46"/>
    </row>
    <row r="609" spans="1:49" ht="19.899999999999999" customHeight="1" x14ac:dyDescent="0.25">
      <c r="A609" s="40"/>
      <c r="B609" s="78" t="s">
        <v>32</v>
      </c>
      <c r="C609" s="5">
        <v>4596.7169999999996</v>
      </c>
      <c r="D609" s="5">
        <f>C609</f>
        <v>4596.7169999999996</v>
      </c>
      <c r="E609" s="5">
        <v>0</v>
      </c>
      <c r="F609" s="5">
        <v>0</v>
      </c>
      <c r="G609" s="6">
        <f>H609+I609+J609</f>
        <v>0</v>
      </c>
      <c r="H609" s="5"/>
      <c r="I609" s="5"/>
      <c r="J609" s="5"/>
      <c r="K609" s="6"/>
      <c r="L609" s="5"/>
      <c r="M609" s="5"/>
      <c r="N609" s="5"/>
      <c r="O609" s="6">
        <f t="shared" si="398"/>
        <v>4596.7169999999996</v>
      </c>
      <c r="P609" s="5">
        <v>0</v>
      </c>
      <c r="Q609" s="5">
        <v>4573.7334099999998</v>
      </c>
      <c r="R609" s="5">
        <v>22.98359</v>
      </c>
      <c r="S609" s="6">
        <v>4596.7170000000006</v>
      </c>
      <c r="T609" s="5" t="s">
        <v>185</v>
      </c>
      <c r="U609" s="5">
        <v>4573.7334099999998</v>
      </c>
      <c r="V609" s="5">
        <v>22.98359</v>
      </c>
      <c r="W609" s="6">
        <v>4596.7170000000006</v>
      </c>
      <c r="X609" s="5" t="s">
        <v>185</v>
      </c>
      <c r="Y609" s="5">
        <v>4573.7334100000007</v>
      </c>
      <c r="Z609" s="5">
        <v>22.983589999999793</v>
      </c>
      <c r="AA609" s="12">
        <f t="shared" si="399"/>
        <v>-2.0605739337042905E-13</v>
      </c>
      <c r="AB609" s="5">
        <f>SUM(X609,H609)-SUM(L609)-SUM(T609,-AF609)</f>
        <v>0</v>
      </c>
      <c r="AC609" s="6">
        <f t="shared" si="412"/>
        <v>0</v>
      </c>
      <c r="AD609" s="7">
        <f t="shared" si="412"/>
        <v>-2.0605739337042905E-13</v>
      </c>
      <c r="AE609" s="6">
        <f t="shared" si="401"/>
        <v>0</v>
      </c>
      <c r="AF609" s="5"/>
      <c r="AG609" s="6"/>
      <c r="AH609" s="7"/>
      <c r="AI609" s="6"/>
      <c r="AJ609" s="6"/>
      <c r="AL609" s="13"/>
      <c r="AM609" s="13"/>
      <c r="AW609" s="46"/>
    </row>
    <row r="610" spans="1:49" ht="19.899999999999999" customHeight="1" x14ac:dyDescent="0.25">
      <c r="A610" s="40"/>
      <c r="B610" s="78" t="s">
        <v>33</v>
      </c>
      <c r="C610" s="5">
        <v>0</v>
      </c>
      <c r="D610" s="5"/>
      <c r="E610" s="5">
        <v>0</v>
      </c>
      <c r="F610" s="5">
        <v>0</v>
      </c>
      <c r="G610" s="6">
        <f t="shared" si="414"/>
        <v>0</v>
      </c>
      <c r="H610" s="5"/>
      <c r="I610" s="5"/>
      <c r="J610" s="5"/>
      <c r="K610" s="6"/>
      <c r="L610" s="5"/>
      <c r="M610" s="5"/>
      <c r="N610" s="5"/>
      <c r="O610" s="6">
        <f t="shared" si="398"/>
        <v>0</v>
      </c>
      <c r="P610" s="5">
        <v>0</v>
      </c>
      <c r="Q610" s="5">
        <v>0</v>
      </c>
      <c r="R610" s="5">
        <v>0</v>
      </c>
      <c r="S610" s="6">
        <v>0</v>
      </c>
      <c r="T610" s="5" t="s">
        <v>185</v>
      </c>
      <c r="U610" s="5" t="s">
        <v>185</v>
      </c>
      <c r="V610" s="5" t="s">
        <v>185</v>
      </c>
      <c r="W610" s="6">
        <v>0</v>
      </c>
      <c r="X610" s="5" t="s">
        <v>185</v>
      </c>
      <c r="Y610" s="5" t="s">
        <v>185</v>
      </c>
      <c r="Z610" s="5" t="s">
        <v>185</v>
      </c>
      <c r="AA610" s="12">
        <f t="shared" si="399"/>
        <v>0</v>
      </c>
      <c r="AB610" s="5">
        <f t="shared" si="412"/>
        <v>0</v>
      </c>
      <c r="AC610" s="6">
        <f t="shared" si="412"/>
        <v>0</v>
      </c>
      <c r="AD610" s="7">
        <f t="shared" si="412"/>
        <v>0</v>
      </c>
      <c r="AE610" s="6">
        <f t="shared" si="401"/>
        <v>0</v>
      </c>
      <c r="AF610" s="5"/>
      <c r="AG610" s="6"/>
      <c r="AH610" s="7"/>
      <c r="AI610" s="6"/>
      <c r="AJ610" s="6"/>
      <c r="AL610" s="13"/>
      <c r="AM610" s="13"/>
      <c r="AW610" s="46"/>
    </row>
    <row r="611" spans="1:49" ht="19.899999999999999" customHeight="1" x14ac:dyDescent="0.25">
      <c r="A611" s="40"/>
      <c r="B611" s="78" t="s">
        <v>34</v>
      </c>
      <c r="C611" s="5">
        <v>0</v>
      </c>
      <c r="D611" s="5"/>
      <c r="E611" s="5">
        <v>0</v>
      </c>
      <c r="F611" s="5">
        <v>0</v>
      </c>
      <c r="G611" s="6">
        <f>H611+I611+J611</f>
        <v>0</v>
      </c>
      <c r="H611" s="5"/>
      <c r="I611" s="5"/>
      <c r="J611" s="5"/>
      <c r="K611" s="6"/>
      <c r="L611" s="5"/>
      <c r="M611" s="5"/>
      <c r="N611" s="5"/>
      <c r="O611" s="6">
        <f t="shared" si="398"/>
        <v>0</v>
      </c>
      <c r="P611" s="5">
        <v>0</v>
      </c>
      <c r="Q611" s="5">
        <v>0</v>
      </c>
      <c r="R611" s="5">
        <v>0</v>
      </c>
      <c r="S611" s="6">
        <v>0</v>
      </c>
      <c r="T611" s="5"/>
      <c r="U611" s="5"/>
      <c r="V611" s="5"/>
      <c r="W611" s="6">
        <v>0</v>
      </c>
      <c r="X611" s="5"/>
      <c r="Y611" s="5"/>
      <c r="Z611" s="5"/>
      <c r="AA611" s="12">
        <f t="shared" si="399"/>
        <v>0</v>
      </c>
      <c r="AB611" s="5">
        <f>SUM(X611,H611)-SUM(L611)-SUM(T611,-AF611)</f>
        <v>0</v>
      </c>
      <c r="AC611" s="6">
        <f t="shared" si="412"/>
        <v>0</v>
      </c>
      <c r="AD611" s="7">
        <f t="shared" si="412"/>
        <v>0</v>
      </c>
      <c r="AE611" s="6">
        <f t="shared" si="401"/>
        <v>0</v>
      </c>
      <c r="AF611" s="5"/>
      <c r="AG611" s="6"/>
      <c r="AH611" s="7"/>
      <c r="AI611" s="6"/>
      <c r="AJ611" s="6"/>
      <c r="AL611" s="13"/>
      <c r="AM611" s="13"/>
      <c r="AW611" s="46">
        <f t="shared" ref="AW611:AW650" si="417">P611-T611</f>
        <v>0</v>
      </c>
    </row>
    <row r="612" spans="1:49" ht="19.899999999999999" customHeight="1" x14ac:dyDescent="0.25">
      <c r="A612" s="40"/>
      <c r="B612" s="78" t="s">
        <v>35</v>
      </c>
      <c r="C612" s="5">
        <v>262.19349999999997</v>
      </c>
      <c r="D612" s="5">
        <v>163.10901999999999</v>
      </c>
      <c r="E612" s="5">
        <v>0</v>
      </c>
      <c r="F612" s="5">
        <v>0</v>
      </c>
      <c r="G612" s="6">
        <f t="shared" si="414"/>
        <v>0</v>
      </c>
      <c r="H612" s="5"/>
      <c r="I612" s="5"/>
      <c r="J612" s="5"/>
      <c r="K612" s="6"/>
      <c r="L612" s="5"/>
      <c r="M612" s="5"/>
      <c r="N612" s="5"/>
      <c r="O612" s="6">
        <f t="shared" si="398"/>
        <v>263.0829999999994</v>
      </c>
      <c r="P612" s="5">
        <v>0</v>
      </c>
      <c r="Q612" s="5">
        <v>261.76658999999938</v>
      </c>
      <c r="R612" s="5">
        <v>1.3164100000000001</v>
      </c>
      <c r="S612" s="6">
        <f>SUM(T612:V612)</f>
        <v>99.084480000000241</v>
      </c>
      <c r="T612" s="5">
        <f>SUM(T608)-SUM(T609:T611)</f>
        <v>0</v>
      </c>
      <c r="U612" s="5">
        <f>SUM(U608)-SUM(U609:U611)</f>
        <v>98.589060000000245</v>
      </c>
      <c r="V612" s="5">
        <f>SUM(V608)-SUM(V609:V611)</f>
        <v>0.49541999999999931</v>
      </c>
      <c r="W612" s="6">
        <f>SUM(X612:Z612)</f>
        <v>99.084480000000241</v>
      </c>
      <c r="X612" s="5">
        <f>SUM(X608)-SUM(X609:X611)</f>
        <v>0</v>
      </c>
      <c r="Y612" s="5">
        <f>SUM(Y608)-SUM(Y609:Y611)</f>
        <v>98.589060000000245</v>
      </c>
      <c r="Z612" s="5">
        <f>SUM(Z608)-SUM(Z609:Z611)</f>
        <v>0.49541999999999931</v>
      </c>
      <c r="AA612" s="12">
        <f t="shared" si="399"/>
        <v>0</v>
      </c>
      <c r="AB612" s="5">
        <f t="shared" si="412"/>
        <v>0</v>
      </c>
      <c r="AC612" s="6">
        <f t="shared" si="412"/>
        <v>0</v>
      </c>
      <c r="AD612" s="7">
        <f t="shared" si="412"/>
        <v>0</v>
      </c>
      <c r="AE612" s="6">
        <f t="shared" si="401"/>
        <v>0</v>
      </c>
      <c r="AF612" s="5"/>
      <c r="AG612" s="6"/>
      <c r="AH612" s="7"/>
      <c r="AI612" s="6"/>
      <c r="AJ612" s="6"/>
      <c r="AL612" s="13"/>
      <c r="AM612" s="13"/>
      <c r="AW612" s="46">
        <f t="shared" si="417"/>
        <v>0</v>
      </c>
    </row>
    <row r="613" spans="1:49" ht="101.25" customHeight="1" x14ac:dyDescent="0.25">
      <c r="A613" s="40">
        <v>110</v>
      </c>
      <c r="B613" s="68" t="s">
        <v>307</v>
      </c>
      <c r="C613" s="62">
        <v>131731.87273</v>
      </c>
      <c r="D613" s="62">
        <f>SUM(D614:D617)</f>
        <v>3428.2685299999998</v>
      </c>
      <c r="E613" s="62">
        <v>47500.410359999994</v>
      </c>
      <c r="F613" s="62">
        <v>45504.02029</v>
      </c>
      <c r="G613" s="63">
        <f t="shared" si="414"/>
        <v>0</v>
      </c>
      <c r="H613" s="43"/>
      <c r="I613" s="43"/>
      <c r="J613" s="43"/>
      <c r="K613" s="63">
        <f>L613+M613+N613</f>
        <v>1996.3900699999999</v>
      </c>
      <c r="L613" s="43"/>
      <c r="M613" s="43">
        <f>SUM(M614:M617)</f>
        <v>1990.4008999999999</v>
      </c>
      <c r="N613" s="43">
        <f>SUM(N614:N617)</f>
        <v>5.9891699999999997</v>
      </c>
      <c r="O613" s="63">
        <f t="shared" si="398"/>
        <v>84228.534549999982</v>
      </c>
      <c r="P613" s="43">
        <v>0</v>
      </c>
      <c r="Q613" s="43">
        <v>84008.799999999988</v>
      </c>
      <c r="R613" s="43">
        <v>219.73455000000001</v>
      </c>
      <c r="S613" s="6">
        <f>SUM(T613,U613,V613)</f>
        <v>84228.534542799898</v>
      </c>
      <c r="T613" s="5">
        <v>0</v>
      </c>
      <c r="U613" s="5">
        <v>84008.799994799905</v>
      </c>
      <c r="V613" s="5">
        <v>219.7345479999999</v>
      </c>
      <c r="W613" s="63">
        <f>SUM(X613,Y613,Z613)</f>
        <v>86224.924616059987</v>
      </c>
      <c r="X613" s="43">
        <v>0</v>
      </c>
      <c r="Y613" s="43">
        <v>85999.200894799986</v>
      </c>
      <c r="Z613" s="43">
        <v>225.72372125999996</v>
      </c>
      <c r="AA613" s="12">
        <f t="shared" si="399"/>
        <v>3.2600000565707887E-6</v>
      </c>
      <c r="AB613" s="5">
        <f t="shared" si="412"/>
        <v>0</v>
      </c>
      <c r="AC613" s="6">
        <f t="shared" si="412"/>
        <v>0</v>
      </c>
      <c r="AD613" s="7">
        <f t="shared" si="412"/>
        <v>3.2600000565707887E-6</v>
      </c>
      <c r="AE613" s="63">
        <f t="shared" si="401"/>
        <v>0</v>
      </c>
      <c r="AF613" s="43">
        <f>SUM(AF614:AF617)</f>
        <v>0</v>
      </c>
      <c r="AG613" s="63">
        <f>SUM(AG614:AG617)</f>
        <v>0</v>
      </c>
      <c r="AH613" s="44">
        <f>SUM(AH614:AH617)</f>
        <v>0</v>
      </c>
      <c r="AI613" s="63" t="s">
        <v>201</v>
      </c>
      <c r="AJ613" s="63" t="s">
        <v>201</v>
      </c>
      <c r="AL613" s="13"/>
      <c r="AM613" s="13"/>
      <c r="AW613" s="46">
        <f t="shared" si="417"/>
        <v>0</v>
      </c>
    </row>
    <row r="614" spans="1:49" ht="19.899999999999999" customHeight="1" x14ac:dyDescent="0.25">
      <c r="A614" s="40"/>
      <c r="B614" s="78" t="s">
        <v>32</v>
      </c>
      <c r="C614" s="5">
        <v>3328.7685299999998</v>
      </c>
      <c r="D614" s="5">
        <f>C614</f>
        <v>3328.7685299999998</v>
      </c>
      <c r="E614" s="5">
        <v>3328.7685299999998</v>
      </c>
      <c r="F614" s="5">
        <v>3328.7685299999998</v>
      </c>
      <c r="G614" s="6">
        <f>H614+I614+J614</f>
        <v>0</v>
      </c>
      <c r="H614" s="5"/>
      <c r="I614" s="5"/>
      <c r="J614" s="5"/>
      <c r="K614" s="6"/>
      <c r="L614" s="5"/>
      <c r="M614" s="5"/>
      <c r="N614" s="5"/>
      <c r="O614" s="6">
        <f t="shared" si="398"/>
        <v>0</v>
      </c>
      <c r="P614" s="5">
        <v>0</v>
      </c>
      <c r="Q614" s="5">
        <v>0</v>
      </c>
      <c r="R614" s="5">
        <v>0</v>
      </c>
      <c r="S614" s="6">
        <v>0</v>
      </c>
      <c r="T614" s="5" t="s">
        <v>185</v>
      </c>
      <c r="U614" s="5" t="s">
        <v>185</v>
      </c>
      <c r="V614" s="5" t="s">
        <v>185</v>
      </c>
      <c r="W614" s="6">
        <v>0</v>
      </c>
      <c r="X614" s="5" t="s">
        <v>185</v>
      </c>
      <c r="Y614" s="5" t="s">
        <v>185</v>
      </c>
      <c r="Z614" s="5" t="s">
        <v>185</v>
      </c>
      <c r="AA614" s="12">
        <f t="shared" si="399"/>
        <v>0</v>
      </c>
      <c r="AB614" s="5">
        <f t="shared" ref="AB614:AD617" si="418">SUM(X614,H614)-SUM(L614)-SUM(T614,-AF614)</f>
        <v>0</v>
      </c>
      <c r="AC614" s="6">
        <f t="shared" si="418"/>
        <v>0</v>
      </c>
      <c r="AD614" s="7">
        <f t="shared" si="418"/>
        <v>0</v>
      </c>
      <c r="AE614" s="6">
        <f t="shared" si="401"/>
        <v>0</v>
      </c>
      <c r="AF614" s="5"/>
      <c r="AG614" s="6"/>
      <c r="AH614" s="7"/>
      <c r="AI614" s="6"/>
      <c r="AJ614" s="6"/>
      <c r="AL614" s="13"/>
      <c r="AM614" s="13"/>
      <c r="AW614" s="46"/>
    </row>
    <row r="615" spans="1:49" ht="19.899999999999999" customHeight="1" x14ac:dyDescent="0.25">
      <c r="A615" s="40"/>
      <c r="B615" s="78" t="s">
        <v>33</v>
      </c>
      <c r="C615" s="5">
        <v>109560.999</v>
      </c>
      <c r="D615" s="5"/>
      <c r="E615" s="5">
        <v>40012.025969999995</v>
      </c>
      <c r="F615" s="5">
        <v>40012.025970000002</v>
      </c>
      <c r="G615" s="6">
        <f t="shared" ref="G615" si="419">H615+I615+J615</f>
        <v>0</v>
      </c>
      <c r="H615" s="5"/>
      <c r="I615" s="5"/>
      <c r="J615" s="5"/>
      <c r="K615" s="6"/>
      <c r="L615" s="5"/>
      <c r="M615" s="5"/>
      <c r="N615" s="5"/>
      <c r="O615" s="6">
        <f t="shared" si="398"/>
        <v>69548.934779999996</v>
      </c>
      <c r="P615" s="5">
        <v>0</v>
      </c>
      <c r="Q615" s="5">
        <v>69409.850739999994</v>
      </c>
      <c r="R615" s="5">
        <v>139.08404000000007</v>
      </c>
      <c r="S615" s="6">
        <v>69546.045209999895</v>
      </c>
      <c r="T615" s="5"/>
      <c r="U615" s="5">
        <v>69406.932960000006</v>
      </c>
      <c r="V615" s="5">
        <v>139.11224999999999</v>
      </c>
      <c r="W615" s="6">
        <v>69546.045209999997</v>
      </c>
      <c r="X615" s="5"/>
      <c r="Y615" s="5">
        <v>69406.932960000006</v>
      </c>
      <c r="Z615" s="5">
        <v>139.11224999999999</v>
      </c>
      <c r="AA615" s="12">
        <f t="shared" si="399"/>
        <v>0</v>
      </c>
      <c r="AB615" s="5">
        <f t="shared" si="418"/>
        <v>0</v>
      </c>
      <c r="AC615" s="6">
        <f t="shared" si="418"/>
        <v>0</v>
      </c>
      <c r="AD615" s="7">
        <f t="shared" si="418"/>
        <v>0</v>
      </c>
      <c r="AE615" s="6">
        <f>AF615+AG615+AH615</f>
        <v>0</v>
      </c>
      <c r="AF615" s="5"/>
      <c r="AG615" s="6"/>
      <c r="AH615" s="7"/>
      <c r="AI615" s="6"/>
      <c r="AJ615" s="6"/>
      <c r="AL615" s="13"/>
      <c r="AM615" s="13"/>
      <c r="AW615" s="46">
        <f t="shared" si="417"/>
        <v>0</v>
      </c>
    </row>
    <row r="616" spans="1:49" ht="19.899999999999999" customHeight="1" x14ac:dyDescent="0.25">
      <c r="A616" s="40"/>
      <c r="B616" s="78" t="s">
        <v>34</v>
      </c>
      <c r="C616" s="5">
        <v>9999.9999999999982</v>
      </c>
      <c r="D616" s="5"/>
      <c r="E616" s="5">
        <v>0</v>
      </c>
      <c r="F616" s="5">
        <v>0</v>
      </c>
      <c r="G616" s="6">
        <f>H616+I616+J616</f>
        <v>0</v>
      </c>
      <c r="H616" s="5"/>
      <c r="I616" s="5"/>
      <c r="J616" s="5"/>
      <c r="K616" s="6"/>
      <c r="L616" s="5"/>
      <c r="M616" s="5"/>
      <c r="N616" s="5"/>
      <c r="O616" s="6">
        <f t="shared" si="398"/>
        <v>10000.000000000002</v>
      </c>
      <c r="P616" s="5">
        <v>0</v>
      </c>
      <c r="Q616" s="5">
        <v>9980.0000100000016</v>
      </c>
      <c r="R616" s="5">
        <v>19.999989999999997</v>
      </c>
      <c r="S616" s="6">
        <v>9999.9999927999961</v>
      </c>
      <c r="T616" s="5"/>
      <c r="U616" s="5">
        <v>9980.0000048000002</v>
      </c>
      <c r="V616" s="5">
        <v>19.999991260000002</v>
      </c>
      <c r="W616" s="6">
        <v>9999.9999999999982</v>
      </c>
      <c r="X616" s="5"/>
      <c r="Y616" s="5">
        <v>9980.0000048000002</v>
      </c>
      <c r="Z616" s="5">
        <v>19.999991260000002</v>
      </c>
      <c r="AA616" s="12">
        <f t="shared" si="399"/>
        <v>0</v>
      </c>
      <c r="AB616" s="5">
        <f t="shared" si="418"/>
        <v>0</v>
      </c>
      <c r="AC616" s="6">
        <f t="shared" si="418"/>
        <v>0</v>
      </c>
      <c r="AD616" s="7">
        <f t="shared" si="418"/>
        <v>0</v>
      </c>
      <c r="AE616" s="6">
        <f>AF616+AG616+AH616</f>
        <v>0</v>
      </c>
      <c r="AF616" s="5"/>
      <c r="AG616" s="6"/>
      <c r="AH616" s="7"/>
      <c r="AI616" s="6"/>
      <c r="AJ616" s="6"/>
      <c r="AL616" s="13"/>
      <c r="AM616" s="13"/>
      <c r="AW616" s="46">
        <f t="shared" si="417"/>
        <v>0</v>
      </c>
    </row>
    <row r="617" spans="1:49" ht="19.899999999999999" customHeight="1" x14ac:dyDescent="0.25">
      <c r="A617" s="40"/>
      <c r="B617" s="78" t="s">
        <v>35</v>
      </c>
      <c r="C617" s="5">
        <v>8842.1052</v>
      </c>
      <c r="D617" s="5">
        <v>99.5</v>
      </c>
      <c r="E617" s="5">
        <v>4159.6158599999999</v>
      </c>
      <c r="F617" s="5">
        <v>2163.22579</v>
      </c>
      <c r="G617" s="6">
        <f t="shared" ref="G617:G618" si="420">H617+I617+J617</f>
        <v>0</v>
      </c>
      <c r="H617" s="5"/>
      <c r="I617" s="5"/>
      <c r="J617" s="5"/>
      <c r="K617" s="6"/>
      <c r="L617" s="5"/>
      <c r="M617" s="5">
        <v>1990.4008999999999</v>
      </c>
      <c r="N617" s="5">
        <v>5.9891699999999997</v>
      </c>
      <c r="O617" s="6">
        <f t="shared" si="398"/>
        <v>4679.5997699999834</v>
      </c>
      <c r="P617" s="5">
        <v>0</v>
      </c>
      <c r="Q617" s="5">
        <v>4618.9492499999833</v>
      </c>
      <c r="R617" s="5">
        <v>60.650519999999929</v>
      </c>
      <c r="S617" s="6">
        <f>SUM(T617:V617)</f>
        <v>4682.4893367398918</v>
      </c>
      <c r="T617" s="5">
        <f>SUM(T613)-SUM(T614:T616)</f>
        <v>0</v>
      </c>
      <c r="U617" s="5">
        <f>SUM(U613)-SUM(U614:U616)</f>
        <v>4621.8670299998921</v>
      </c>
      <c r="V617" s="5">
        <f>SUM(V613)-SUM(V614:V616)</f>
        <v>60.622306739999914</v>
      </c>
      <c r="W617" s="6">
        <f>SUM(X617:Z617)</f>
        <v>6678.8794099999723</v>
      </c>
      <c r="X617" s="5">
        <f>SUM(X613)-SUM(X614:X616)</f>
        <v>0</v>
      </c>
      <c r="Y617" s="5">
        <f>SUM(Y613)-SUM(Y614:Y616)</f>
        <v>6612.2679299999727</v>
      </c>
      <c r="Z617" s="5">
        <f>SUM(Z613)-SUM(Z614:Z616)</f>
        <v>66.611479999999972</v>
      </c>
      <c r="AA617" s="12">
        <f t="shared" si="399"/>
        <v>3.2600810015992465E-6</v>
      </c>
      <c r="AB617" s="5">
        <f t="shared" si="418"/>
        <v>0</v>
      </c>
      <c r="AC617" s="5">
        <f>SUM(Y617,I617)-SUM(M617)-SUM(U617,-AG617)</f>
        <v>8.0945028457790613E-11</v>
      </c>
      <c r="AD617" s="5">
        <f t="shared" si="418"/>
        <v>3.2600000565707887E-6</v>
      </c>
      <c r="AE617" s="6">
        <f>AF617+AG617+AH617</f>
        <v>0</v>
      </c>
      <c r="AF617" s="5"/>
      <c r="AG617" s="6"/>
      <c r="AH617" s="7"/>
      <c r="AI617" s="6"/>
      <c r="AJ617" s="6"/>
      <c r="AL617" s="13"/>
      <c r="AM617" s="13"/>
      <c r="AW617" s="46">
        <f t="shared" si="417"/>
        <v>0</v>
      </c>
    </row>
    <row r="618" spans="1:49" ht="87" customHeight="1" x14ac:dyDescent="0.25">
      <c r="A618" s="40">
        <v>111</v>
      </c>
      <c r="B618" s="61" t="s">
        <v>202</v>
      </c>
      <c r="C618" s="62">
        <v>2344.0565799999999</v>
      </c>
      <c r="D618" s="62">
        <f>SUM(D619:D622)</f>
        <v>2342.0280899999998</v>
      </c>
      <c r="E618" s="62">
        <v>0</v>
      </c>
      <c r="F618" s="62">
        <v>0</v>
      </c>
      <c r="G618" s="63">
        <f t="shared" si="420"/>
        <v>0</v>
      </c>
      <c r="H618" s="63"/>
      <c r="I618" s="63"/>
      <c r="J618" s="63"/>
      <c r="K618" s="63">
        <f t="shared" ref="K618" si="421">L618+M618+N618</f>
        <v>0</v>
      </c>
      <c r="L618" s="63"/>
      <c r="M618" s="63"/>
      <c r="N618" s="63"/>
      <c r="O618" s="63">
        <f t="shared" si="398"/>
        <v>2404.9</v>
      </c>
      <c r="P618" s="43">
        <v>0</v>
      </c>
      <c r="Q618" s="43">
        <v>2400</v>
      </c>
      <c r="R618" s="43">
        <v>4.8999999999999995</v>
      </c>
      <c r="S618" s="6">
        <f>SUM(T618,U618,V618)</f>
        <v>1255.01623</v>
      </c>
      <c r="T618" s="5">
        <v>0</v>
      </c>
      <c r="U618" s="5">
        <v>1250.37345</v>
      </c>
      <c r="V618" s="5">
        <v>4.6427800000000001</v>
      </c>
      <c r="W618" s="63">
        <f>SUM(X618,Y618,Z618)</f>
        <v>1252.8792100000001</v>
      </c>
      <c r="X618" s="43">
        <v>0</v>
      </c>
      <c r="Y618" s="43">
        <v>1250.37345</v>
      </c>
      <c r="Z618" s="43">
        <v>2.5057600000001217</v>
      </c>
      <c r="AA618" s="12">
        <f t="shared" si="399"/>
        <v>1.2168044349891716E-13</v>
      </c>
      <c r="AB618" s="5">
        <f t="shared" ref="AB618:AB627" si="422">SUM(X618,H618)-SUM(L618)-SUM(T618,-AF618)</f>
        <v>0</v>
      </c>
      <c r="AC618" s="6">
        <f t="shared" ref="AC618:AD627" si="423">SUM(Y618,I618)-SUM(M618)-SUM(U618,-AG618)</f>
        <v>0</v>
      </c>
      <c r="AD618" s="7">
        <f t="shared" si="423"/>
        <v>1.2168044349891716E-13</v>
      </c>
      <c r="AE618" s="63">
        <f t="shared" ref="AE618:AE632" si="424">AF618+AG618+AH618</f>
        <v>2.1370200000000001</v>
      </c>
      <c r="AF618" s="43"/>
      <c r="AG618" s="63"/>
      <c r="AH618" s="44">
        <f>SUM(AH619:AH622)</f>
        <v>2.1370200000000001</v>
      </c>
      <c r="AI618" s="63"/>
      <c r="AJ618" s="63"/>
      <c r="AL618" s="13"/>
      <c r="AM618" s="13"/>
      <c r="AW618" s="46">
        <f t="shared" si="417"/>
        <v>0</v>
      </c>
    </row>
    <row r="619" spans="1:49" ht="19.899999999999999" customHeight="1" x14ac:dyDescent="0.25">
      <c r="A619" s="40"/>
      <c r="B619" s="64" t="s">
        <v>32</v>
      </c>
      <c r="C619" s="5">
        <v>2266.2255999999998</v>
      </c>
      <c r="D619" s="5">
        <f>C619</f>
        <v>2266.2255999999998</v>
      </c>
      <c r="E619" s="5">
        <v>0</v>
      </c>
      <c r="F619" s="5">
        <v>0</v>
      </c>
      <c r="G619" s="6">
        <f>H619+I619+J619</f>
        <v>0</v>
      </c>
      <c r="H619" s="6"/>
      <c r="I619" s="6"/>
      <c r="J619" s="6"/>
      <c r="K619" s="6"/>
      <c r="L619" s="5"/>
      <c r="M619" s="5"/>
      <c r="N619" s="5"/>
      <c r="O619" s="6">
        <f t="shared" si="398"/>
        <v>2266.2256000000002</v>
      </c>
      <c r="P619" s="5">
        <v>0</v>
      </c>
      <c r="Q619" s="5">
        <v>2261.6931400000003</v>
      </c>
      <c r="R619" s="5">
        <v>4.5324600000000004</v>
      </c>
      <c r="S619" s="6">
        <v>1197.7171499999999</v>
      </c>
      <c r="T619" s="5"/>
      <c r="U619" s="5">
        <v>1195.3217099999999</v>
      </c>
      <c r="V619" s="5">
        <v>4.5324600000001203</v>
      </c>
      <c r="W619" s="6">
        <v>1197.7171499999999</v>
      </c>
      <c r="X619" s="5"/>
      <c r="Y619" s="5">
        <v>1195.3217099999999</v>
      </c>
      <c r="Z619" s="5">
        <v>2.3954400000001201</v>
      </c>
      <c r="AA619" s="12">
        <f t="shared" si="399"/>
        <v>0</v>
      </c>
      <c r="AB619" s="5">
        <f t="shared" si="422"/>
        <v>0</v>
      </c>
      <c r="AC619" s="6">
        <f t="shared" si="423"/>
        <v>0</v>
      </c>
      <c r="AD619" s="7">
        <f t="shared" si="423"/>
        <v>0</v>
      </c>
      <c r="AE619" s="6">
        <f t="shared" si="424"/>
        <v>2.1370200000000001</v>
      </c>
      <c r="AF619" s="5"/>
      <c r="AG619" s="6"/>
      <c r="AH619" s="7">
        <f>2.08902+0.048</f>
        <v>2.1370200000000001</v>
      </c>
      <c r="AI619" s="6"/>
      <c r="AJ619" s="6"/>
      <c r="AL619" s="13"/>
      <c r="AM619" s="13"/>
      <c r="AW619" s="46">
        <f t="shared" si="417"/>
        <v>0</v>
      </c>
    </row>
    <row r="620" spans="1:49" ht="19.899999999999999" customHeight="1" x14ac:dyDescent="0.25">
      <c r="A620" s="40"/>
      <c r="B620" s="64" t="s">
        <v>33</v>
      </c>
      <c r="C620" s="5">
        <v>0</v>
      </c>
      <c r="D620" s="5"/>
      <c r="E620" s="5">
        <v>0</v>
      </c>
      <c r="F620" s="5">
        <v>0</v>
      </c>
      <c r="G620" s="6">
        <f t="shared" ref="G620" si="425">H620+I620+J620</f>
        <v>0</v>
      </c>
      <c r="H620" s="6"/>
      <c r="I620" s="6"/>
      <c r="J620" s="6"/>
      <c r="K620" s="6"/>
      <c r="L620" s="5"/>
      <c r="M620" s="5"/>
      <c r="N620" s="5"/>
      <c r="O620" s="6">
        <f t="shared" si="398"/>
        <v>0</v>
      </c>
      <c r="P620" s="5">
        <v>0</v>
      </c>
      <c r="Q620" s="5">
        <v>0</v>
      </c>
      <c r="R620" s="5">
        <v>0</v>
      </c>
      <c r="S620" s="6">
        <v>0</v>
      </c>
      <c r="T620" s="5"/>
      <c r="U620" s="5"/>
      <c r="V620" s="5"/>
      <c r="W620" s="6">
        <v>0</v>
      </c>
      <c r="X620" s="5"/>
      <c r="Y620" s="5"/>
      <c r="Z620" s="5"/>
      <c r="AA620" s="12">
        <f t="shared" si="399"/>
        <v>0</v>
      </c>
      <c r="AB620" s="5">
        <f t="shared" si="422"/>
        <v>0</v>
      </c>
      <c r="AC620" s="6">
        <f t="shared" si="423"/>
        <v>0</v>
      </c>
      <c r="AD620" s="7">
        <f t="shared" si="423"/>
        <v>0</v>
      </c>
      <c r="AE620" s="6">
        <f t="shared" si="424"/>
        <v>0</v>
      </c>
      <c r="AF620" s="5"/>
      <c r="AG620" s="6"/>
      <c r="AH620" s="7"/>
      <c r="AI620" s="6"/>
      <c r="AJ620" s="6"/>
      <c r="AL620" s="13"/>
      <c r="AM620" s="13"/>
      <c r="AW620" s="46">
        <f t="shared" si="417"/>
        <v>0</v>
      </c>
    </row>
    <row r="621" spans="1:49" ht="19.899999999999999" customHeight="1" x14ac:dyDescent="0.25">
      <c r="A621" s="40"/>
      <c r="B621" s="64" t="s">
        <v>34</v>
      </c>
      <c r="C621" s="5">
        <v>0</v>
      </c>
      <c r="D621" s="5"/>
      <c r="E621" s="5">
        <v>0</v>
      </c>
      <c r="F621" s="5">
        <v>0</v>
      </c>
      <c r="G621" s="6">
        <f>H621+I621+J621</f>
        <v>0</v>
      </c>
      <c r="H621" s="6"/>
      <c r="I621" s="6"/>
      <c r="J621" s="6"/>
      <c r="K621" s="6"/>
      <c r="L621" s="5"/>
      <c r="M621" s="5"/>
      <c r="N621" s="5"/>
      <c r="O621" s="6">
        <f t="shared" si="398"/>
        <v>0</v>
      </c>
      <c r="P621" s="5">
        <v>0</v>
      </c>
      <c r="Q621" s="5">
        <v>0</v>
      </c>
      <c r="R621" s="5">
        <v>0</v>
      </c>
      <c r="S621" s="6">
        <v>0</v>
      </c>
      <c r="T621" s="5"/>
      <c r="U621" s="5"/>
      <c r="V621" s="5"/>
      <c r="W621" s="6">
        <v>0</v>
      </c>
      <c r="X621" s="5"/>
      <c r="Y621" s="5"/>
      <c r="Z621" s="5"/>
      <c r="AA621" s="12">
        <f t="shared" si="399"/>
        <v>0</v>
      </c>
      <c r="AB621" s="5">
        <f t="shared" si="422"/>
        <v>0</v>
      </c>
      <c r="AC621" s="6">
        <f t="shared" si="423"/>
        <v>0</v>
      </c>
      <c r="AD621" s="7">
        <f t="shared" si="423"/>
        <v>0</v>
      </c>
      <c r="AE621" s="6">
        <f t="shared" si="424"/>
        <v>0</v>
      </c>
      <c r="AF621" s="5"/>
      <c r="AG621" s="6"/>
      <c r="AH621" s="7"/>
      <c r="AI621" s="6"/>
      <c r="AJ621" s="6"/>
      <c r="AL621" s="13"/>
      <c r="AM621" s="13"/>
      <c r="AW621" s="46">
        <f t="shared" si="417"/>
        <v>0</v>
      </c>
    </row>
    <row r="622" spans="1:49" ht="19.899999999999999" customHeight="1" x14ac:dyDescent="0.25">
      <c r="A622" s="40"/>
      <c r="B622" s="64" t="s">
        <v>35</v>
      </c>
      <c r="C622" s="5">
        <v>77.830979999999997</v>
      </c>
      <c r="D622" s="5">
        <v>75.802490000000006</v>
      </c>
      <c r="E622" s="5">
        <v>0</v>
      </c>
      <c r="F622" s="5">
        <v>0</v>
      </c>
      <c r="G622" s="6">
        <f t="shared" ref="G622:G623" si="426">H622+I622+J622</f>
        <v>0</v>
      </c>
      <c r="H622" s="6"/>
      <c r="I622" s="6"/>
      <c r="J622" s="6"/>
      <c r="K622" s="6"/>
      <c r="L622" s="5"/>
      <c r="M622" s="5"/>
      <c r="N622" s="5"/>
      <c r="O622" s="6">
        <f t="shared" si="398"/>
        <v>138.67439999999979</v>
      </c>
      <c r="P622" s="5">
        <v>0</v>
      </c>
      <c r="Q622" s="5">
        <v>138.3068599999998</v>
      </c>
      <c r="R622" s="5">
        <v>0.36753999999999931</v>
      </c>
      <c r="S622" s="6">
        <f>SUM(T622:V622)</f>
        <v>55.16205999999999</v>
      </c>
      <c r="T622" s="5">
        <f>SUM(T618)-SUM(T619:T621)</f>
        <v>0</v>
      </c>
      <c r="U622" s="5">
        <f>SUM(U618)-SUM(U619:U621)</f>
        <v>55.051740000000109</v>
      </c>
      <c r="V622" s="5">
        <f>SUM(V618)-SUM(V619:V621)</f>
        <v>0.11031999999987985</v>
      </c>
      <c r="W622" s="6">
        <f>SUM(X622:Z622)</f>
        <v>55.16206000000011</v>
      </c>
      <c r="X622" s="5">
        <f>SUM(X618)-SUM(X619:X621)</f>
        <v>0</v>
      </c>
      <c r="Y622" s="5">
        <f>SUM(Y618)-SUM(Y619:Y621)</f>
        <v>55.051740000000109</v>
      </c>
      <c r="Z622" s="5">
        <f>SUM(Z618)-SUM(Z619:Z621)</f>
        <v>0.11032000000000153</v>
      </c>
      <c r="AA622" s="12">
        <f t="shared" si="399"/>
        <v>1.2168044349891716E-13</v>
      </c>
      <c r="AB622" s="5">
        <f t="shared" si="422"/>
        <v>0</v>
      </c>
      <c r="AC622" s="6">
        <f t="shared" si="423"/>
        <v>0</v>
      </c>
      <c r="AD622" s="7">
        <f t="shared" si="423"/>
        <v>1.2168044349891716E-13</v>
      </c>
      <c r="AE622" s="6">
        <f t="shared" si="424"/>
        <v>0</v>
      </c>
      <c r="AF622" s="5"/>
      <c r="AG622" s="6"/>
      <c r="AH622" s="7"/>
      <c r="AI622" s="6"/>
      <c r="AJ622" s="6"/>
      <c r="AL622" s="13"/>
      <c r="AM622" s="13"/>
      <c r="AW622" s="46">
        <f t="shared" si="417"/>
        <v>0</v>
      </c>
    </row>
    <row r="623" spans="1:49" ht="87" customHeight="1" x14ac:dyDescent="0.25">
      <c r="A623" s="40">
        <v>112</v>
      </c>
      <c r="B623" s="61" t="s">
        <v>203</v>
      </c>
      <c r="C623" s="62">
        <v>5513.2281600000006</v>
      </c>
      <c r="D623" s="62">
        <f>SUM(D624:D627)</f>
        <v>5304.89</v>
      </c>
      <c r="E623" s="62">
        <v>0</v>
      </c>
      <c r="F623" s="62">
        <v>0</v>
      </c>
      <c r="G623" s="63">
        <f t="shared" si="426"/>
        <v>0</v>
      </c>
      <c r="H623" s="63"/>
      <c r="I623" s="63"/>
      <c r="J623" s="63"/>
      <c r="K623" s="63">
        <f t="shared" ref="K623" si="427">L623+M623+N623</f>
        <v>0</v>
      </c>
      <c r="L623" s="63"/>
      <c r="M623" s="63"/>
      <c r="N623" s="63"/>
      <c r="O623" s="63">
        <f t="shared" si="398"/>
        <v>1003.1</v>
      </c>
      <c r="P623" s="43">
        <v>0</v>
      </c>
      <c r="Q623" s="43">
        <v>1000</v>
      </c>
      <c r="R623" s="43">
        <v>3.1</v>
      </c>
      <c r="S623" s="6">
        <f>SUM(T623,U623,V623)</f>
        <v>1003</v>
      </c>
      <c r="T623" s="5">
        <v>0</v>
      </c>
      <c r="U623" s="5">
        <v>999.99099000000001</v>
      </c>
      <c r="V623" s="5">
        <v>3.00901</v>
      </c>
      <c r="W623" s="63">
        <f>SUM(X623,Y623,Z623)</f>
        <v>1003</v>
      </c>
      <c r="X623" s="43">
        <v>0</v>
      </c>
      <c r="Y623" s="43">
        <v>999.99099000000001</v>
      </c>
      <c r="Z623" s="43">
        <v>3.00901</v>
      </c>
      <c r="AA623" s="12">
        <f t="shared" si="399"/>
        <v>0</v>
      </c>
      <c r="AB623" s="5">
        <f t="shared" si="422"/>
        <v>0</v>
      </c>
      <c r="AC623" s="6">
        <f t="shared" si="423"/>
        <v>0</v>
      </c>
      <c r="AD623" s="7">
        <f t="shared" si="423"/>
        <v>0</v>
      </c>
      <c r="AE623" s="63">
        <f t="shared" si="424"/>
        <v>0</v>
      </c>
      <c r="AF623" s="43"/>
      <c r="AG623" s="63"/>
      <c r="AH623" s="44"/>
      <c r="AI623" s="63"/>
      <c r="AJ623" s="63"/>
      <c r="AL623" s="13"/>
      <c r="AM623" s="13"/>
      <c r="AW623" s="46">
        <f t="shared" si="417"/>
        <v>0</v>
      </c>
    </row>
    <row r="624" spans="1:49" ht="19.899999999999999" customHeight="1" x14ac:dyDescent="0.25">
      <c r="A624" s="40"/>
      <c r="B624" s="64" t="s">
        <v>32</v>
      </c>
      <c r="C624" s="5">
        <v>5304.89</v>
      </c>
      <c r="D624" s="5">
        <f>C624</f>
        <v>5304.89</v>
      </c>
      <c r="E624" s="5">
        <v>0</v>
      </c>
      <c r="F624" s="5">
        <v>0</v>
      </c>
      <c r="G624" s="6">
        <f>H624+I624+J624</f>
        <v>0</v>
      </c>
      <c r="H624" s="6"/>
      <c r="I624" s="6"/>
      <c r="J624" s="6"/>
      <c r="K624" s="6"/>
      <c r="L624" s="5"/>
      <c r="M624" s="5"/>
      <c r="N624" s="5"/>
      <c r="O624" s="6">
        <f t="shared" si="398"/>
        <v>1003.1</v>
      </c>
      <c r="P624" s="5">
        <v>0</v>
      </c>
      <c r="Q624" s="5">
        <v>1000</v>
      </c>
      <c r="R624" s="5">
        <v>3.1</v>
      </c>
      <c r="S624" s="6">
        <v>1003</v>
      </c>
      <c r="T624" s="5"/>
      <c r="U624" s="5">
        <v>999.99099000000001</v>
      </c>
      <c r="V624" s="5">
        <v>3.00901</v>
      </c>
      <c r="W624" s="6">
        <v>1003</v>
      </c>
      <c r="X624" s="5"/>
      <c r="Y624" s="5">
        <v>999.99099000000001</v>
      </c>
      <c r="Z624" s="5">
        <v>3.00901</v>
      </c>
      <c r="AA624" s="12">
        <f t="shared" si="399"/>
        <v>0</v>
      </c>
      <c r="AB624" s="5">
        <f t="shared" si="422"/>
        <v>0</v>
      </c>
      <c r="AC624" s="6">
        <f t="shared" si="423"/>
        <v>0</v>
      </c>
      <c r="AD624" s="7">
        <f t="shared" si="423"/>
        <v>0</v>
      </c>
      <c r="AE624" s="6">
        <f t="shared" si="424"/>
        <v>0</v>
      </c>
      <c r="AF624" s="5"/>
      <c r="AG624" s="6"/>
      <c r="AH624" s="7"/>
      <c r="AI624" s="6"/>
      <c r="AJ624" s="6"/>
      <c r="AL624" s="13"/>
      <c r="AM624" s="13"/>
      <c r="AW624" s="46">
        <f t="shared" si="417"/>
        <v>0</v>
      </c>
    </row>
    <row r="625" spans="1:49" ht="19.899999999999999" customHeight="1" x14ac:dyDescent="0.25">
      <c r="A625" s="40"/>
      <c r="B625" s="64" t="s">
        <v>33</v>
      </c>
      <c r="C625" s="5">
        <v>0</v>
      </c>
      <c r="D625" s="5"/>
      <c r="E625" s="5">
        <v>0</v>
      </c>
      <c r="F625" s="5">
        <v>0</v>
      </c>
      <c r="G625" s="6">
        <f t="shared" ref="G625" si="428">H625+I625+J625</f>
        <v>0</v>
      </c>
      <c r="H625" s="6"/>
      <c r="I625" s="6"/>
      <c r="J625" s="6"/>
      <c r="K625" s="6"/>
      <c r="L625" s="5"/>
      <c r="M625" s="5"/>
      <c r="N625" s="5"/>
      <c r="O625" s="6">
        <f t="shared" si="398"/>
        <v>0</v>
      </c>
      <c r="P625" s="5">
        <v>0</v>
      </c>
      <c r="Q625" s="5">
        <v>0</v>
      </c>
      <c r="R625" s="5">
        <v>0</v>
      </c>
      <c r="S625" s="6">
        <v>0</v>
      </c>
      <c r="T625" s="5"/>
      <c r="U625" s="5"/>
      <c r="V625" s="5"/>
      <c r="W625" s="6">
        <v>0</v>
      </c>
      <c r="X625" s="5"/>
      <c r="Y625" s="5"/>
      <c r="Z625" s="5"/>
      <c r="AA625" s="12">
        <f t="shared" si="399"/>
        <v>0</v>
      </c>
      <c r="AB625" s="5">
        <f t="shared" si="422"/>
        <v>0</v>
      </c>
      <c r="AC625" s="6">
        <f t="shared" si="423"/>
        <v>0</v>
      </c>
      <c r="AD625" s="7">
        <f t="shared" si="423"/>
        <v>0</v>
      </c>
      <c r="AE625" s="6">
        <f t="shared" si="424"/>
        <v>0</v>
      </c>
      <c r="AF625" s="5"/>
      <c r="AG625" s="6"/>
      <c r="AH625" s="7"/>
      <c r="AI625" s="6"/>
      <c r="AJ625" s="6"/>
      <c r="AL625" s="13"/>
      <c r="AM625" s="13"/>
      <c r="AW625" s="46">
        <f t="shared" si="417"/>
        <v>0</v>
      </c>
    </row>
    <row r="626" spans="1:49" ht="19.899999999999999" customHeight="1" x14ac:dyDescent="0.25">
      <c r="A626" s="40"/>
      <c r="B626" s="64" t="s">
        <v>34</v>
      </c>
      <c r="C626" s="5">
        <v>0</v>
      </c>
      <c r="D626" s="5"/>
      <c r="E626" s="5">
        <v>0</v>
      </c>
      <c r="F626" s="5">
        <v>0</v>
      </c>
      <c r="G626" s="6">
        <f>H626+I626+J626</f>
        <v>0</v>
      </c>
      <c r="H626" s="6"/>
      <c r="I626" s="6"/>
      <c r="J626" s="6"/>
      <c r="K626" s="6"/>
      <c r="L626" s="5"/>
      <c r="M626" s="5"/>
      <c r="N626" s="5"/>
      <c r="O626" s="6">
        <f t="shared" si="398"/>
        <v>0</v>
      </c>
      <c r="P626" s="5">
        <v>0</v>
      </c>
      <c r="Q626" s="5">
        <v>0</v>
      </c>
      <c r="R626" s="5">
        <v>0</v>
      </c>
      <c r="S626" s="6">
        <v>0</v>
      </c>
      <c r="T626" s="5"/>
      <c r="U626" s="5"/>
      <c r="V626" s="5"/>
      <c r="W626" s="6">
        <v>0</v>
      </c>
      <c r="X626" s="5"/>
      <c r="Y626" s="5"/>
      <c r="Z626" s="5"/>
      <c r="AA626" s="12">
        <f t="shared" si="399"/>
        <v>0</v>
      </c>
      <c r="AB626" s="5">
        <f t="shared" si="422"/>
        <v>0</v>
      </c>
      <c r="AC626" s="6">
        <f t="shared" si="423"/>
        <v>0</v>
      </c>
      <c r="AD626" s="7">
        <f t="shared" si="423"/>
        <v>0</v>
      </c>
      <c r="AE626" s="6">
        <f t="shared" si="424"/>
        <v>0</v>
      </c>
      <c r="AF626" s="5"/>
      <c r="AG626" s="6"/>
      <c r="AH626" s="7"/>
      <c r="AI626" s="6"/>
      <c r="AJ626" s="6"/>
      <c r="AL626" s="13"/>
      <c r="AM626" s="13"/>
      <c r="AW626" s="46">
        <f t="shared" si="417"/>
        <v>0</v>
      </c>
    </row>
    <row r="627" spans="1:49" ht="19.899999999999999" customHeight="1" x14ac:dyDescent="0.25">
      <c r="A627" s="40"/>
      <c r="B627" s="64" t="s">
        <v>35</v>
      </c>
      <c r="C627" s="5">
        <v>208.33815999999999</v>
      </c>
      <c r="D627" s="5"/>
      <c r="E627" s="5">
        <v>0</v>
      </c>
      <c r="F627" s="5">
        <v>0</v>
      </c>
      <c r="G627" s="6">
        <f t="shared" ref="G627:G632" si="429">H627+I627+J627</f>
        <v>0</v>
      </c>
      <c r="H627" s="6"/>
      <c r="I627" s="6"/>
      <c r="J627" s="6"/>
      <c r="K627" s="6"/>
      <c r="L627" s="5"/>
      <c r="M627" s="5"/>
      <c r="N627" s="5"/>
      <c r="O627" s="6">
        <f t="shared" si="398"/>
        <v>0</v>
      </c>
      <c r="P627" s="5">
        <v>0</v>
      </c>
      <c r="Q627" s="5">
        <v>0</v>
      </c>
      <c r="R627" s="5">
        <v>0</v>
      </c>
      <c r="S627" s="6">
        <f>SUM(T627:V627)</f>
        <v>0</v>
      </c>
      <c r="T627" s="5">
        <f>SUM(T623)-SUM(T624:T626)</f>
        <v>0</v>
      </c>
      <c r="U627" s="5">
        <f>SUM(U623)-SUM(U624:U626)</f>
        <v>0</v>
      </c>
      <c r="V627" s="5">
        <f>SUM(V623)-SUM(V624:V626)</f>
        <v>0</v>
      </c>
      <c r="W627" s="6">
        <f>SUM(X627:Z627)</f>
        <v>0</v>
      </c>
      <c r="X627" s="5">
        <f>SUM(X623)-SUM(X624:X626)</f>
        <v>0</v>
      </c>
      <c r="Y627" s="5">
        <f>SUM(Y623)-SUM(Y624:Y626)</f>
        <v>0</v>
      </c>
      <c r="Z627" s="5">
        <f>SUM(Z623)-SUM(Z624:Z626)</f>
        <v>0</v>
      </c>
      <c r="AA627" s="12">
        <f t="shared" si="399"/>
        <v>0</v>
      </c>
      <c r="AB627" s="5">
        <f t="shared" si="422"/>
        <v>0</v>
      </c>
      <c r="AC627" s="6">
        <f t="shared" si="423"/>
        <v>0</v>
      </c>
      <c r="AD627" s="7">
        <f t="shared" si="423"/>
        <v>0</v>
      </c>
      <c r="AE627" s="6">
        <f t="shared" si="424"/>
        <v>0</v>
      </c>
      <c r="AF627" s="5"/>
      <c r="AG627" s="6"/>
      <c r="AH627" s="7"/>
      <c r="AI627" s="6"/>
      <c r="AJ627" s="6"/>
      <c r="AL627" s="13"/>
      <c r="AM627" s="13"/>
      <c r="AW627" s="46">
        <f t="shared" si="417"/>
        <v>0</v>
      </c>
    </row>
    <row r="628" spans="1:49" ht="60" customHeight="1" x14ac:dyDescent="0.25">
      <c r="A628" s="40">
        <v>113</v>
      </c>
      <c r="B628" s="68" t="s">
        <v>308</v>
      </c>
      <c r="C628" s="62">
        <v>258489.68932999996</v>
      </c>
      <c r="D628" s="62">
        <f>SUM(D629:D632)</f>
        <v>1887.5103300000001</v>
      </c>
      <c r="E628" s="62">
        <v>258441.24731000004</v>
      </c>
      <c r="F628" s="62">
        <v>258489.68932999996</v>
      </c>
      <c r="G628" s="63">
        <f t="shared" si="429"/>
        <v>48.442</v>
      </c>
      <c r="H628" s="43"/>
      <c r="I628" s="43"/>
      <c r="J628" s="43">
        <v>48.442</v>
      </c>
      <c r="K628" s="63">
        <f>L628+M628+N628</f>
        <v>0</v>
      </c>
      <c r="L628" s="43"/>
      <c r="M628" s="43"/>
      <c r="N628" s="43"/>
      <c r="O628" s="63">
        <f t="shared" si="398"/>
        <v>48.442</v>
      </c>
      <c r="P628" s="43">
        <v>0</v>
      </c>
      <c r="Q628" s="43">
        <v>0</v>
      </c>
      <c r="R628" s="43">
        <f>J628</f>
        <v>48.442</v>
      </c>
      <c r="S628" s="6">
        <f>T628+U628+V628</f>
        <v>48.442</v>
      </c>
      <c r="T628" s="5">
        <v>0</v>
      </c>
      <c r="U628" s="5"/>
      <c r="V628" s="5">
        <f>R628</f>
        <v>48.442</v>
      </c>
      <c r="W628" s="63">
        <f>X628+Y628+Z628</f>
        <v>0</v>
      </c>
      <c r="X628" s="43">
        <v>0</v>
      </c>
      <c r="Y628" s="43"/>
      <c r="Z628" s="43"/>
      <c r="AA628" s="12">
        <f>AB628+AC628+AD628</f>
        <v>0</v>
      </c>
      <c r="AB628" s="5">
        <f t="shared" ref="AB628:AD632" si="430">X628+H628-L628-(T628-AF628)</f>
        <v>0</v>
      </c>
      <c r="AC628" s="6">
        <f t="shared" si="430"/>
        <v>0</v>
      </c>
      <c r="AD628" s="7">
        <f t="shared" si="430"/>
        <v>0</v>
      </c>
      <c r="AE628" s="63">
        <f t="shared" si="424"/>
        <v>0</v>
      </c>
      <c r="AF628" s="43"/>
      <c r="AG628" s="63"/>
      <c r="AH628" s="44"/>
      <c r="AI628" s="63"/>
      <c r="AJ628" s="63"/>
      <c r="AL628" s="13"/>
      <c r="AM628" s="13"/>
      <c r="AW628" s="46">
        <f t="shared" si="417"/>
        <v>0</v>
      </c>
    </row>
    <row r="629" spans="1:49" ht="19.899999999999999" customHeight="1" x14ac:dyDescent="0.25">
      <c r="A629" s="40"/>
      <c r="B629" s="78" t="s">
        <v>32</v>
      </c>
      <c r="C629" s="5">
        <v>1765.96</v>
      </c>
      <c r="D629" s="5">
        <v>1765.96</v>
      </c>
      <c r="E629" s="5">
        <v>1765.96</v>
      </c>
      <c r="F629" s="5">
        <v>1765.96</v>
      </c>
      <c r="G629" s="6">
        <f t="shared" si="429"/>
        <v>0</v>
      </c>
      <c r="H629" s="5"/>
      <c r="I629" s="5"/>
      <c r="J629" s="5">
        <f>E629-F629</f>
        <v>0</v>
      </c>
      <c r="K629" s="6"/>
      <c r="L629" s="5"/>
      <c r="M629" s="5"/>
      <c r="N629" s="5"/>
      <c r="O629" s="6">
        <f t="shared" si="398"/>
        <v>0</v>
      </c>
      <c r="P629" s="5"/>
      <c r="Q629" s="5"/>
      <c r="R629" s="5"/>
      <c r="S629" s="6">
        <v>0</v>
      </c>
      <c r="T629" s="5"/>
      <c r="U629" s="5"/>
      <c r="V629" s="5"/>
      <c r="W629" s="6">
        <v>0</v>
      </c>
      <c r="X629" s="5"/>
      <c r="Y629" s="5"/>
      <c r="Z629" s="5"/>
      <c r="AA629" s="12">
        <f>AB629+AC629+AD629</f>
        <v>0</v>
      </c>
      <c r="AB629" s="5">
        <f t="shared" si="430"/>
        <v>0</v>
      </c>
      <c r="AC629" s="6">
        <f t="shared" si="430"/>
        <v>0</v>
      </c>
      <c r="AD629" s="7">
        <f t="shared" si="430"/>
        <v>0</v>
      </c>
      <c r="AE629" s="6">
        <f t="shared" si="424"/>
        <v>0</v>
      </c>
      <c r="AF629" s="5"/>
      <c r="AG629" s="6"/>
      <c r="AH629" s="7"/>
      <c r="AI629" s="6"/>
      <c r="AJ629" s="6"/>
      <c r="AL629" s="13"/>
      <c r="AM629" s="13"/>
      <c r="AW629" s="46">
        <f t="shared" si="417"/>
        <v>0</v>
      </c>
    </row>
    <row r="630" spans="1:49" ht="19.899999999999999" customHeight="1" x14ac:dyDescent="0.25">
      <c r="A630" s="40"/>
      <c r="B630" s="78" t="s">
        <v>33</v>
      </c>
      <c r="C630" s="5">
        <v>223819.68900000001</v>
      </c>
      <c r="D630" s="5"/>
      <c r="E630" s="5">
        <v>223819.68900000001</v>
      </c>
      <c r="F630" s="5">
        <v>223819.68900000001</v>
      </c>
      <c r="G630" s="6">
        <f t="shared" si="429"/>
        <v>0</v>
      </c>
      <c r="H630" s="5"/>
      <c r="I630" s="5"/>
      <c r="J630" s="5">
        <f>E630-F630</f>
        <v>0</v>
      </c>
      <c r="K630" s="6"/>
      <c r="L630" s="5"/>
      <c r="M630" s="5"/>
      <c r="N630" s="5"/>
      <c r="O630" s="6">
        <f t="shared" si="398"/>
        <v>0</v>
      </c>
      <c r="P630" s="5"/>
      <c r="Q630" s="5"/>
      <c r="R630" s="5"/>
      <c r="S630" s="6">
        <v>0</v>
      </c>
      <c r="T630" s="5"/>
      <c r="U630" s="5"/>
      <c r="V630" s="5"/>
      <c r="W630" s="6">
        <v>0</v>
      </c>
      <c r="X630" s="5"/>
      <c r="Y630" s="5"/>
      <c r="Z630" s="5"/>
      <c r="AA630" s="12">
        <f>AB630+AC630+AD630</f>
        <v>0</v>
      </c>
      <c r="AB630" s="5">
        <f t="shared" si="430"/>
        <v>0</v>
      </c>
      <c r="AC630" s="6">
        <f t="shared" si="430"/>
        <v>0</v>
      </c>
      <c r="AD630" s="7">
        <f t="shared" si="430"/>
        <v>0</v>
      </c>
      <c r="AE630" s="6">
        <f t="shared" si="424"/>
        <v>0</v>
      </c>
      <c r="AF630" s="5"/>
      <c r="AG630" s="6"/>
      <c r="AH630" s="7"/>
      <c r="AI630" s="6"/>
      <c r="AJ630" s="6"/>
      <c r="AL630" s="13"/>
      <c r="AM630" s="13"/>
      <c r="AW630" s="46">
        <f t="shared" si="417"/>
        <v>0</v>
      </c>
    </row>
    <row r="631" spans="1:49" ht="19.899999999999999" customHeight="1" x14ac:dyDescent="0.25">
      <c r="A631" s="40"/>
      <c r="B631" s="78" t="s">
        <v>34</v>
      </c>
      <c r="C631" s="5">
        <v>26182.490010000001</v>
      </c>
      <c r="D631" s="5"/>
      <c r="E631" s="5">
        <v>26182.490010000001</v>
      </c>
      <c r="F631" s="5">
        <v>26182.490010000001</v>
      </c>
      <c r="G631" s="6">
        <f t="shared" si="429"/>
        <v>0</v>
      </c>
      <c r="H631" s="5"/>
      <c r="I631" s="5"/>
      <c r="J631" s="5">
        <f>E631-F631</f>
        <v>0</v>
      </c>
      <c r="K631" s="6"/>
      <c r="L631" s="5"/>
      <c r="M631" s="5"/>
      <c r="N631" s="5"/>
      <c r="O631" s="6">
        <f t="shared" si="398"/>
        <v>0</v>
      </c>
      <c r="P631" s="5"/>
      <c r="Q631" s="5"/>
      <c r="R631" s="5"/>
      <c r="S631" s="6">
        <v>0</v>
      </c>
      <c r="T631" s="5"/>
      <c r="U631" s="5"/>
      <c r="V631" s="5"/>
      <c r="W631" s="6">
        <v>0</v>
      </c>
      <c r="X631" s="5"/>
      <c r="Y631" s="5"/>
      <c r="Z631" s="5"/>
      <c r="AA631" s="12">
        <f>AB631+AC631+AD631</f>
        <v>0</v>
      </c>
      <c r="AB631" s="5">
        <f t="shared" si="430"/>
        <v>0</v>
      </c>
      <c r="AC631" s="6">
        <f t="shared" si="430"/>
        <v>0</v>
      </c>
      <c r="AD631" s="7">
        <f t="shared" si="430"/>
        <v>0</v>
      </c>
      <c r="AE631" s="6">
        <f t="shared" si="424"/>
        <v>0</v>
      </c>
      <c r="AF631" s="5"/>
      <c r="AG631" s="6"/>
      <c r="AH631" s="7"/>
      <c r="AI631" s="6"/>
      <c r="AJ631" s="6"/>
      <c r="AL631" s="13"/>
      <c r="AM631" s="13"/>
      <c r="AW631" s="46">
        <f t="shared" si="417"/>
        <v>0</v>
      </c>
    </row>
    <row r="632" spans="1:49" ht="19.899999999999999" customHeight="1" x14ac:dyDescent="0.25">
      <c r="A632" s="40"/>
      <c r="B632" s="78" t="s">
        <v>35</v>
      </c>
      <c r="C632" s="5">
        <v>6721.5503200000003</v>
      </c>
      <c r="D632" s="5">
        <v>121.55033</v>
      </c>
      <c r="E632" s="5">
        <v>6673.1082999999999</v>
      </c>
      <c r="F632" s="5">
        <v>6721.5503200000003</v>
      </c>
      <c r="G632" s="6">
        <f t="shared" si="429"/>
        <v>48.442020000000412</v>
      </c>
      <c r="H632" s="5"/>
      <c r="I632" s="5"/>
      <c r="J632" s="5">
        <f>F632-E632</f>
        <v>48.442020000000412</v>
      </c>
      <c r="K632" s="6"/>
      <c r="L632" s="5"/>
      <c r="M632" s="5"/>
      <c r="N632" s="5"/>
      <c r="O632" s="6">
        <f t="shared" si="398"/>
        <v>48.442020000000412</v>
      </c>
      <c r="P632" s="5"/>
      <c r="Q632" s="5"/>
      <c r="R632" s="5">
        <f>J632</f>
        <v>48.442020000000412</v>
      </c>
      <c r="S632" s="6">
        <f>T632+U632+V632</f>
        <v>48.442</v>
      </c>
      <c r="T632" s="5">
        <f>T628-SUM(T629:T631)</f>
        <v>0</v>
      </c>
      <c r="U632" s="5">
        <f>U628-SUM(U629:U631)</f>
        <v>0</v>
      </c>
      <c r="V632" s="11">
        <f>V628-SUM(V629:V631)</f>
        <v>48.442</v>
      </c>
      <c r="W632" s="6">
        <f>X632+Y632+Z632</f>
        <v>0</v>
      </c>
      <c r="X632" s="5">
        <f>X628-SUM(X629:X631)</f>
        <v>0</v>
      </c>
      <c r="Y632" s="5">
        <f>Y628-SUM(Y629:Y631)</f>
        <v>0</v>
      </c>
      <c r="Z632" s="5">
        <f>Z628-SUM(Z629:Z631)</f>
        <v>0</v>
      </c>
      <c r="AA632" s="12">
        <f>AB632+AC632+AD632</f>
        <v>2.0000000411357632E-5</v>
      </c>
      <c r="AB632" s="5">
        <f t="shared" si="430"/>
        <v>0</v>
      </c>
      <c r="AC632" s="6">
        <f t="shared" si="430"/>
        <v>0</v>
      </c>
      <c r="AD632" s="7">
        <f t="shared" si="430"/>
        <v>2.0000000411357632E-5</v>
      </c>
      <c r="AE632" s="6">
        <f t="shared" si="424"/>
        <v>0</v>
      </c>
      <c r="AF632" s="5"/>
      <c r="AG632" s="6"/>
      <c r="AH632" s="7"/>
      <c r="AI632" s="6"/>
      <c r="AJ632" s="6"/>
      <c r="AL632" s="13"/>
      <c r="AM632" s="13"/>
      <c r="AW632" s="46">
        <f t="shared" si="417"/>
        <v>0</v>
      </c>
    </row>
    <row r="633" spans="1:49" ht="60.75" customHeight="1" x14ac:dyDescent="0.25">
      <c r="A633" s="40">
        <v>114</v>
      </c>
      <c r="B633" s="61" t="s">
        <v>204</v>
      </c>
      <c r="C633" s="62"/>
      <c r="D633" s="62">
        <f>SUM(D634:D637)</f>
        <v>0</v>
      </c>
      <c r="E633" s="62">
        <v>0</v>
      </c>
      <c r="F633" s="62">
        <v>0</v>
      </c>
      <c r="G633" s="63">
        <f t="shared" ref="G633" si="431">H633+I633+J633</f>
        <v>0</v>
      </c>
      <c r="H633" s="63"/>
      <c r="I633" s="63"/>
      <c r="J633" s="63"/>
      <c r="K633" s="63">
        <f t="shared" ref="K633" si="432">L633+M633+N633</f>
        <v>0</v>
      </c>
      <c r="L633" s="63"/>
      <c r="M633" s="63"/>
      <c r="N633" s="63"/>
      <c r="O633" s="63">
        <f t="shared" ref="O633:O637" si="433">P633+Q633+R633</f>
        <v>998.6</v>
      </c>
      <c r="P633" s="43">
        <v>0</v>
      </c>
      <c r="Q633" s="43">
        <f>Q634</f>
        <v>714</v>
      </c>
      <c r="R633" s="43">
        <f>R634</f>
        <v>284.60000000000002</v>
      </c>
      <c r="S633" s="6">
        <f>SUM(T633,U633,V633)</f>
        <v>0</v>
      </c>
      <c r="T633" s="5">
        <v>0</v>
      </c>
      <c r="U633" s="5">
        <v>0</v>
      </c>
      <c r="V633" s="5">
        <v>0</v>
      </c>
      <c r="W633" s="63">
        <f>SUM(X633,Y633,Z633)</f>
        <v>0</v>
      </c>
      <c r="X633" s="43">
        <v>0</v>
      </c>
      <c r="Y633" s="43">
        <v>0</v>
      </c>
      <c r="Z633" s="43">
        <v>0</v>
      </c>
      <c r="AA633" s="12">
        <f t="shared" ref="AA633:AA637" si="434">SUM(AB633:AD633)</f>
        <v>0</v>
      </c>
      <c r="AB633" s="5">
        <f t="shared" ref="AB633:AB637" si="435">SUM(X633,H633)-SUM(L633)-SUM(T633,-AF633)</f>
        <v>0</v>
      </c>
      <c r="AC633" s="6">
        <f t="shared" ref="AC633:AC637" si="436">SUM(Y633,I633)-SUM(M633)-SUM(U633,-AG633)</f>
        <v>0</v>
      </c>
      <c r="AD633" s="7">
        <f t="shared" ref="AD633:AD637" si="437">SUM(Z633,J633)-SUM(N633)-SUM(V633,-AH633)</f>
        <v>0</v>
      </c>
      <c r="AE633" s="63">
        <f t="shared" ref="AE633:AE637" si="438">AF633+AG633+AH633</f>
        <v>0</v>
      </c>
      <c r="AF633" s="43"/>
      <c r="AG633" s="63"/>
      <c r="AH633" s="44"/>
      <c r="AI633" s="63"/>
      <c r="AJ633" s="63"/>
      <c r="AL633" s="29">
        <f t="shared" ref="AL633:AL650" si="439">G633+W633-K633-S633</f>
        <v>0</v>
      </c>
      <c r="AM633" s="29">
        <f t="shared" ref="AM633:AM650" si="440">AA633-AE633</f>
        <v>0</v>
      </c>
      <c r="AW633" s="46">
        <f t="shared" si="417"/>
        <v>0</v>
      </c>
    </row>
    <row r="634" spans="1:49" ht="19.899999999999999" customHeight="1" x14ac:dyDescent="0.25">
      <c r="A634" s="40"/>
      <c r="B634" s="64" t="s">
        <v>32</v>
      </c>
      <c r="C634" s="5"/>
      <c r="D634" s="5">
        <f>C634</f>
        <v>0</v>
      </c>
      <c r="E634" s="5">
        <v>0</v>
      </c>
      <c r="F634" s="5">
        <v>0</v>
      </c>
      <c r="G634" s="6">
        <f>H634+I634+J634</f>
        <v>0</v>
      </c>
      <c r="H634" s="6"/>
      <c r="I634" s="6"/>
      <c r="J634" s="6"/>
      <c r="K634" s="6"/>
      <c r="L634" s="5"/>
      <c r="M634" s="5"/>
      <c r="N634" s="5"/>
      <c r="O634" s="6">
        <f t="shared" si="433"/>
        <v>998.6</v>
      </c>
      <c r="P634" s="5">
        <v>0</v>
      </c>
      <c r="Q634" s="5">
        <v>714</v>
      </c>
      <c r="R634" s="5">
        <v>284.60000000000002</v>
      </c>
      <c r="S634" s="6">
        <v>0</v>
      </c>
      <c r="T634" s="5" t="s">
        <v>185</v>
      </c>
      <c r="U634" s="5" t="s">
        <v>185</v>
      </c>
      <c r="V634" s="5" t="s">
        <v>185</v>
      </c>
      <c r="W634" s="6">
        <v>0</v>
      </c>
      <c r="X634" s="5" t="s">
        <v>185</v>
      </c>
      <c r="Y634" s="5" t="s">
        <v>185</v>
      </c>
      <c r="Z634" s="5" t="s">
        <v>185</v>
      </c>
      <c r="AA634" s="12">
        <f t="shared" si="434"/>
        <v>0</v>
      </c>
      <c r="AB634" s="5">
        <f t="shared" si="435"/>
        <v>0</v>
      </c>
      <c r="AC634" s="6">
        <f t="shared" si="436"/>
        <v>0</v>
      </c>
      <c r="AD634" s="7">
        <f t="shared" si="437"/>
        <v>0</v>
      </c>
      <c r="AE634" s="6">
        <f t="shared" si="438"/>
        <v>0</v>
      </c>
      <c r="AF634" s="5"/>
      <c r="AG634" s="6"/>
      <c r="AH634" s="7"/>
      <c r="AI634" s="6"/>
      <c r="AJ634" s="6"/>
      <c r="AL634" s="29">
        <f t="shared" si="439"/>
        <v>0</v>
      </c>
      <c r="AM634" s="29">
        <f t="shared" si="440"/>
        <v>0</v>
      </c>
      <c r="AW634" s="46"/>
    </row>
    <row r="635" spans="1:49" ht="21.75" customHeight="1" x14ac:dyDescent="0.25">
      <c r="A635" s="40"/>
      <c r="B635" s="64" t="s">
        <v>33</v>
      </c>
      <c r="C635" s="5"/>
      <c r="D635" s="5"/>
      <c r="E635" s="5">
        <v>0</v>
      </c>
      <c r="F635" s="5">
        <v>0</v>
      </c>
      <c r="G635" s="6">
        <f t="shared" ref="G635" si="441">H635+I635+J635</f>
        <v>0</v>
      </c>
      <c r="H635" s="6"/>
      <c r="I635" s="6"/>
      <c r="J635" s="6"/>
      <c r="K635" s="6"/>
      <c r="L635" s="5"/>
      <c r="M635" s="5"/>
      <c r="N635" s="5"/>
      <c r="O635" s="6">
        <f t="shared" si="433"/>
        <v>0</v>
      </c>
      <c r="P635" s="5">
        <v>0</v>
      </c>
      <c r="Q635" s="5"/>
      <c r="R635" s="5"/>
      <c r="S635" s="6">
        <v>0</v>
      </c>
      <c r="T635" s="5" t="s">
        <v>185</v>
      </c>
      <c r="U635" s="5" t="s">
        <v>185</v>
      </c>
      <c r="V635" s="5" t="s">
        <v>185</v>
      </c>
      <c r="W635" s="6">
        <v>0</v>
      </c>
      <c r="X635" s="5" t="s">
        <v>185</v>
      </c>
      <c r="Y635" s="5" t="s">
        <v>185</v>
      </c>
      <c r="Z635" s="5" t="s">
        <v>185</v>
      </c>
      <c r="AA635" s="12">
        <f t="shared" si="434"/>
        <v>0</v>
      </c>
      <c r="AB635" s="5">
        <f t="shared" si="435"/>
        <v>0</v>
      </c>
      <c r="AC635" s="6">
        <f t="shared" si="436"/>
        <v>0</v>
      </c>
      <c r="AD635" s="7">
        <f t="shared" si="437"/>
        <v>0</v>
      </c>
      <c r="AE635" s="6">
        <f t="shared" si="438"/>
        <v>0</v>
      </c>
      <c r="AF635" s="5"/>
      <c r="AG635" s="6"/>
      <c r="AH635" s="7"/>
      <c r="AI635" s="6"/>
      <c r="AJ635" s="6"/>
      <c r="AL635" s="29">
        <f t="shared" si="439"/>
        <v>0</v>
      </c>
      <c r="AM635" s="29">
        <f t="shared" si="440"/>
        <v>0</v>
      </c>
      <c r="AW635" s="46"/>
    </row>
    <row r="636" spans="1:49" ht="19.899999999999999" customHeight="1" x14ac:dyDescent="0.25">
      <c r="A636" s="40"/>
      <c r="B636" s="64" t="s">
        <v>34</v>
      </c>
      <c r="C636" s="5"/>
      <c r="D636" s="5"/>
      <c r="E636" s="5">
        <v>0</v>
      </c>
      <c r="F636" s="5">
        <v>0</v>
      </c>
      <c r="G636" s="6">
        <f>H636+I636+J636</f>
        <v>0</v>
      </c>
      <c r="H636" s="6"/>
      <c r="I636" s="6"/>
      <c r="J636" s="6"/>
      <c r="K636" s="6"/>
      <c r="L636" s="5"/>
      <c r="M636" s="5"/>
      <c r="N636" s="5"/>
      <c r="O636" s="6">
        <f t="shared" si="433"/>
        <v>0</v>
      </c>
      <c r="P636" s="5">
        <v>0</v>
      </c>
      <c r="Q636" s="5"/>
      <c r="R636" s="5"/>
      <c r="S636" s="6">
        <v>0</v>
      </c>
      <c r="T636" s="5" t="s">
        <v>185</v>
      </c>
      <c r="U636" s="5" t="s">
        <v>185</v>
      </c>
      <c r="V636" s="5" t="s">
        <v>185</v>
      </c>
      <c r="W636" s="6">
        <v>0</v>
      </c>
      <c r="X636" s="5"/>
      <c r="Y636" s="5"/>
      <c r="Z636" s="5"/>
      <c r="AA636" s="12">
        <f t="shared" si="434"/>
        <v>0</v>
      </c>
      <c r="AB636" s="5">
        <f t="shared" si="435"/>
        <v>0</v>
      </c>
      <c r="AC636" s="6">
        <f t="shared" si="436"/>
        <v>0</v>
      </c>
      <c r="AD636" s="7">
        <f t="shared" si="437"/>
        <v>0</v>
      </c>
      <c r="AE636" s="6">
        <f t="shared" si="438"/>
        <v>0</v>
      </c>
      <c r="AF636" s="5"/>
      <c r="AG636" s="6"/>
      <c r="AH636" s="7"/>
      <c r="AI636" s="6"/>
      <c r="AJ636" s="6"/>
      <c r="AL636" s="29">
        <f t="shared" si="439"/>
        <v>0</v>
      </c>
      <c r="AM636" s="29">
        <f t="shared" si="440"/>
        <v>0</v>
      </c>
      <c r="AW636" s="46"/>
    </row>
    <row r="637" spans="1:49" ht="19.899999999999999" customHeight="1" x14ac:dyDescent="0.25">
      <c r="A637" s="40"/>
      <c r="B637" s="64" t="s">
        <v>35</v>
      </c>
      <c r="C637" s="5"/>
      <c r="D637" s="5"/>
      <c r="E637" s="5">
        <v>0</v>
      </c>
      <c r="F637" s="5">
        <v>0</v>
      </c>
      <c r="G637" s="6">
        <f t="shared" ref="G637:G638" si="442">H637+I637+J637</f>
        <v>0</v>
      </c>
      <c r="H637" s="6"/>
      <c r="I637" s="6"/>
      <c r="J637" s="6"/>
      <c r="K637" s="6"/>
      <c r="L637" s="5"/>
      <c r="M637" s="5"/>
      <c r="N637" s="5"/>
      <c r="O637" s="6">
        <f t="shared" si="433"/>
        <v>0</v>
      </c>
      <c r="P637" s="5">
        <v>0</v>
      </c>
      <c r="Q637" s="5"/>
      <c r="R637" s="5"/>
      <c r="S637" s="6">
        <f>SUM(T637:V637)</f>
        <v>0</v>
      </c>
      <c r="T637" s="5">
        <f>SUM(T633)-SUM(T634:T636)</f>
        <v>0</v>
      </c>
      <c r="U637" s="5">
        <f>SUM(U633)-SUM(U634:U636)</f>
        <v>0</v>
      </c>
      <c r="V637" s="5">
        <f>SUM(V633)-SUM(V634:V636)</f>
        <v>0</v>
      </c>
      <c r="W637" s="6">
        <f>SUM(X637:Z637)</f>
        <v>0</v>
      </c>
      <c r="X637" s="5">
        <f>SUM(X633)-SUM(X634:X636)</f>
        <v>0</v>
      </c>
      <c r="Y637" s="5">
        <f>SUM(Y633)-SUM(Y634:Y636)</f>
        <v>0</v>
      </c>
      <c r="Z637" s="5">
        <f>SUM(Z633)-SUM(Z634:Z636)</f>
        <v>0</v>
      </c>
      <c r="AA637" s="12">
        <f t="shared" si="434"/>
        <v>0</v>
      </c>
      <c r="AB637" s="5">
        <f t="shared" si="435"/>
        <v>0</v>
      </c>
      <c r="AC637" s="6">
        <f t="shared" si="436"/>
        <v>0</v>
      </c>
      <c r="AD637" s="7">
        <f t="shared" si="437"/>
        <v>0</v>
      </c>
      <c r="AE637" s="6">
        <f t="shared" si="438"/>
        <v>0</v>
      </c>
      <c r="AF637" s="5"/>
      <c r="AG637" s="6"/>
      <c r="AH637" s="7"/>
      <c r="AI637" s="6"/>
      <c r="AJ637" s="6"/>
      <c r="AL637" s="29">
        <f t="shared" si="439"/>
        <v>0</v>
      </c>
      <c r="AM637" s="29">
        <f t="shared" si="440"/>
        <v>0</v>
      </c>
      <c r="AW637" s="46">
        <f t="shared" si="417"/>
        <v>0</v>
      </c>
    </row>
    <row r="638" spans="1:49" ht="60.75" customHeight="1" x14ac:dyDescent="0.25">
      <c r="A638" s="40">
        <v>115</v>
      </c>
      <c r="B638" s="61" t="s">
        <v>242</v>
      </c>
      <c r="C638" s="62"/>
      <c r="D638" s="62">
        <f>SUM(D639:D642)</f>
        <v>0</v>
      </c>
      <c r="E638" s="62">
        <v>0</v>
      </c>
      <c r="F638" s="62">
        <v>0</v>
      </c>
      <c r="G638" s="63">
        <f t="shared" si="442"/>
        <v>0</v>
      </c>
      <c r="H638" s="63"/>
      <c r="I638" s="63"/>
      <c r="J638" s="63"/>
      <c r="K638" s="63">
        <f t="shared" ref="K638" si="443">L638+M638+N638</f>
        <v>0</v>
      </c>
      <c r="L638" s="63"/>
      <c r="M638" s="63"/>
      <c r="N638" s="63"/>
      <c r="O638" s="63">
        <f t="shared" ref="O638" si="444">P638+Q638+R638</f>
        <v>20979</v>
      </c>
      <c r="P638" s="43">
        <v>0</v>
      </c>
      <c r="Q638" s="43">
        <v>15000</v>
      </c>
      <c r="R638" s="43">
        <v>5979</v>
      </c>
      <c r="S638" s="6">
        <f>SUM(T638,U638,V638)</f>
        <v>20978.95</v>
      </c>
      <c r="T638" s="5">
        <v>0</v>
      </c>
      <c r="U638" s="5">
        <v>14999.95</v>
      </c>
      <c r="V638" s="5">
        <v>5979</v>
      </c>
      <c r="W638" s="63">
        <f>SUM(X638,Y638,Z638)</f>
        <v>20978.95</v>
      </c>
      <c r="X638" s="43">
        <v>0</v>
      </c>
      <c r="Y638" s="43">
        <f>U638</f>
        <v>14999.95</v>
      </c>
      <c r="Z638" s="43">
        <f>V638</f>
        <v>5979</v>
      </c>
      <c r="AA638" s="12">
        <f t="shared" ref="AA638" si="445">SUM(AB638:AD638)</f>
        <v>0</v>
      </c>
      <c r="AB638" s="5">
        <f t="shared" ref="AB638" si="446">SUM(X638,H638)-SUM(L638)-SUM(T638,-AF638)</f>
        <v>0</v>
      </c>
      <c r="AC638" s="6">
        <f t="shared" ref="AC638" si="447">SUM(Y638,I638)-SUM(M638)-SUM(U638,-AG638)</f>
        <v>0</v>
      </c>
      <c r="AD638" s="7">
        <f t="shared" ref="AD638" si="448">SUM(Z638,J638)-SUM(N638)-SUM(V638,-AH638)</f>
        <v>0</v>
      </c>
      <c r="AE638" s="63">
        <f t="shared" ref="AE638" si="449">AF638+AG638+AH638</f>
        <v>0</v>
      </c>
      <c r="AF638" s="43"/>
      <c r="AG638" s="63"/>
      <c r="AH638" s="44"/>
      <c r="AI638" s="63"/>
      <c r="AJ638" s="63"/>
      <c r="AL638" s="29">
        <f t="shared" si="439"/>
        <v>0</v>
      </c>
      <c r="AM638" s="29">
        <f t="shared" si="440"/>
        <v>0</v>
      </c>
      <c r="AW638" s="46">
        <f t="shared" si="417"/>
        <v>0</v>
      </c>
    </row>
    <row r="639" spans="1:49" ht="29.25" customHeight="1" x14ac:dyDescent="0.25">
      <c r="A639" s="48"/>
      <c r="B639" s="59" t="s">
        <v>108</v>
      </c>
      <c r="C639" s="60">
        <f>C660+C665+C670+C675+C680+C685+C690+C695</f>
        <v>6834723.3705700003</v>
      </c>
      <c r="D639" s="60">
        <f t="shared" ref="D639:AH639" si="450">D660+D665+D670+D675+D680+D685+D690+D695</f>
        <v>0</v>
      </c>
      <c r="E639" s="60">
        <f t="shared" si="450"/>
        <v>1809036.65949</v>
      </c>
      <c r="F639" s="60">
        <f t="shared" si="450"/>
        <v>1809036.65949</v>
      </c>
      <c r="G639" s="60">
        <f t="shared" si="450"/>
        <v>0</v>
      </c>
      <c r="H639" s="60">
        <f t="shared" si="450"/>
        <v>0</v>
      </c>
      <c r="I639" s="60">
        <f t="shared" si="450"/>
        <v>0</v>
      </c>
      <c r="J639" s="60">
        <f t="shared" si="450"/>
        <v>0</v>
      </c>
      <c r="K639" s="60">
        <f t="shared" si="450"/>
        <v>0</v>
      </c>
      <c r="L639" s="60">
        <f t="shared" si="450"/>
        <v>0</v>
      </c>
      <c r="M639" s="60">
        <f t="shared" si="450"/>
        <v>0</v>
      </c>
      <c r="N639" s="60">
        <f t="shared" si="450"/>
        <v>0</v>
      </c>
      <c r="O639" s="60">
        <f t="shared" si="450"/>
        <v>3331371.3990979018</v>
      </c>
      <c r="P639" s="60">
        <f t="shared" si="450"/>
        <v>1450000</v>
      </c>
      <c r="Q639" s="60">
        <f t="shared" si="450"/>
        <v>1468878.395</v>
      </c>
      <c r="R639" s="60">
        <f t="shared" si="450"/>
        <v>412493.0040979021</v>
      </c>
      <c r="S639" s="60">
        <f t="shared" si="450"/>
        <v>3322940.50428</v>
      </c>
      <c r="T639" s="60">
        <f t="shared" si="450"/>
        <v>1449997.1845799999</v>
      </c>
      <c r="U639" s="60">
        <f t="shared" si="450"/>
        <v>1462868.12601</v>
      </c>
      <c r="V639" s="60">
        <f t="shared" si="450"/>
        <v>410075.19368999999</v>
      </c>
      <c r="W639" s="60">
        <f t="shared" si="450"/>
        <v>3104237.3682899997</v>
      </c>
      <c r="X639" s="60">
        <f t="shared" si="450"/>
        <v>1267422.62368</v>
      </c>
      <c r="Y639" s="60">
        <f t="shared" si="450"/>
        <v>1426901.4945500002</v>
      </c>
      <c r="Z639" s="60">
        <f t="shared" si="450"/>
        <v>409913.27405999997</v>
      </c>
      <c r="AA639" s="60">
        <f t="shared" si="450"/>
        <v>5.4000000091036782E-4</v>
      </c>
      <c r="AB639" s="60">
        <f t="shared" si="450"/>
        <v>2.8699999966192991E-3</v>
      </c>
      <c r="AC639" s="60">
        <f t="shared" si="450"/>
        <v>-2.3299999957089312E-3</v>
      </c>
      <c r="AD639" s="60">
        <f t="shared" si="450"/>
        <v>0</v>
      </c>
      <c r="AE639" s="60">
        <f t="shared" si="450"/>
        <v>214955.52999000001</v>
      </c>
      <c r="AF639" s="60">
        <f t="shared" si="450"/>
        <v>182574.56377000001</v>
      </c>
      <c r="AG639" s="60">
        <f t="shared" si="450"/>
        <v>32219.046590000002</v>
      </c>
      <c r="AH639" s="60">
        <f t="shared" si="450"/>
        <v>161.91962999999998</v>
      </c>
      <c r="AI639" s="60"/>
      <c r="AJ639" s="60"/>
      <c r="AL639" s="29">
        <f t="shared" si="439"/>
        <v>-218703.13599000033</v>
      </c>
      <c r="AM639" s="29">
        <f t="shared" si="440"/>
        <v>-214955.52945</v>
      </c>
      <c r="AW639" s="46">
        <f t="shared" si="417"/>
        <v>2.8154200001154095</v>
      </c>
    </row>
    <row r="640" spans="1:49" s="21" customFormat="1" ht="81" hidden="1" customHeight="1" x14ac:dyDescent="0.25">
      <c r="A640" s="40"/>
      <c r="B640" s="15"/>
      <c r="C640" s="16"/>
      <c r="D640" s="16"/>
      <c r="E640" s="16"/>
      <c r="F640" s="16"/>
      <c r="G640" s="16"/>
      <c r="H640" s="16"/>
      <c r="I640" s="16"/>
      <c r="J640" s="16"/>
      <c r="K640" s="16"/>
      <c r="L640" s="16"/>
      <c r="M640" s="16"/>
      <c r="N640" s="16"/>
      <c r="O640" s="16"/>
      <c r="P640" s="16"/>
      <c r="Q640" s="16"/>
      <c r="R640" s="17"/>
      <c r="S640" s="12"/>
      <c r="T640" s="18"/>
      <c r="U640" s="18"/>
      <c r="V640" s="19"/>
      <c r="W640" s="12"/>
      <c r="X640" s="19"/>
      <c r="Y640" s="19"/>
      <c r="Z640" s="19"/>
      <c r="AA640" s="12"/>
      <c r="AB640" s="18"/>
      <c r="AC640" s="18"/>
      <c r="AD640" s="18"/>
      <c r="AE640" s="12"/>
      <c r="AF640" s="18"/>
      <c r="AG640" s="12"/>
      <c r="AH640" s="20"/>
      <c r="AI640" s="12"/>
      <c r="AJ640" s="12"/>
      <c r="AL640" s="29">
        <f t="shared" si="439"/>
        <v>0</v>
      </c>
      <c r="AM640" s="29">
        <f t="shared" si="440"/>
        <v>0</v>
      </c>
      <c r="AW640" s="46">
        <f t="shared" si="417"/>
        <v>0</v>
      </c>
    </row>
    <row r="641" spans="1:49" ht="19.899999999999999" hidden="1" customHeight="1" x14ac:dyDescent="0.25">
      <c r="A641" s="40"/>
      <c r="B641" s="8"/>
      <c r="C641" s="14"/>
      <c r="D641" s="14"/>
      <c r="E641" s="14"/>
      <c r="F641" s="14"/>
      <c r="G641" s="6"/>
      <c r="H641" s="5"/>
      <c r="I641" s="5"/>
      <c r="J641" s="5"/>
      <c r="K641" s="6"/>
      <c r="L641" s="5"/>
      <c r="M641" s="5"/>
      <c r="N641" s="5"/>
      <c r="O641" s="6"/>
      <c r="P641" s="5"/>
      <c r="Q641" s="5"/>
      <c r="R641" s="5"/>
      <c r="S641" s="6"/>
      <c r="T641" s="5"/>
      <c r="U641" s="5"/>
      <c r="V641" s="11"/>
      <c r="W641" s="6"/>
      <c r="X641" s="11"/>
      <c r="Y641" s="11"/>
      <c r="Z641" s="11"/>
      <c r="AA641" s="12"/>
      <c r="AB641" s="5"/>
      <c r="AC641" s="6"/>
      <c r="AD641" s="7"/>
      <c r="AE641" s="6"/>
      <c r="AF641" s="5"/>
      <c r="AG641" s="6"/>
      <c r="AH641" s="7"/>
      <c r="AI641" s="6"/>
      <c r="AJ641" s="6"/>
      <c r="AL641" s="29">
        <f t="shared" si="439"/>
        <v>0</v>
      </c>
      <c r="AM641" s="29">
        <f t="shared" si="440"/>
        <v>0</v>
      </c>
      <c r="AW641" s="46">
        <f t="shared" si="417"/>
        <v>0</v>
      </c>
    </row>
    <row r="642" spans="1:49" ht="19.899999999999999" hidden="1" customHeight="1" x14ac:dyDescent="0.25">
      <c r="A642" s="40"/>
      <c r="B642" s="8"/>
      <c r="C642" s="14"/>
      <c r="D642" s="14"/>
      <c r="E642" s="14"/>
      <c r="F642" s="14"/>
      <c r="G642" s="6"/>
      <c r="H642" s="5"/>
      <c r="I642" s="5"/>
      <c r="J642" s="5"/>
      <c r="K642" s="6"/>
      <c r="L642" s="5"/>
      <c r="M642" s="5"/>
      <c r="N642" s="5"/>
      <c r="O642" s="6"/>
      <c r="P642" s="5"/>
      <c r="Q642" s="11"/>
      <c r="R642" s="11"/>
      <c r="S642" s="6"/>
      <c r="T642" s="5"/>
      <c r="U642" s="11"/>
      <c r="V642" s="11"/>
      <c r="W642" s="6"/>
      <c r="X642" s="11"/>
      <c r="Y642" s="11"/>
      <c r="Z642" s="11"/>
      <c r="AA642" s="12"/>
      <c r="AB642" s="5"/>
      <c r="AC642" s="6"/>
      <c r="AD642" s="7"/>
      <c r="AE642" s="6"/>
      <c r="AF642" s="5"/>
      <c r="AG642" s="6"/>
      <c r="AH642" s="7"/>
      <c r="AI642" s="6"/>
      <c r="AJ642" s="6"/>
      <c r="AL642" s="29">
        <f t="shared" si="439"/>
        <v>0</v>
      </c>
      <c r="AM642" s="29">
        <f t="shared" si="440"/>
        <v>0</v>
      </c>
      <c r="AW642" s="46">
        <f t="shared" si="417"/>
        <v>0</v>
      </c>
    </row>
    <row r="643" spans="1:49" ht="19.899999999999999" hidden="1" customHeight="1" x14ac:dyDescent="0.25">
      <c r="A643" s="40"/>
      <c r="B643" s="8"/>
      <c r="C643" s="14"/>
      <c r="D643" s="14"/>
      <c r="E643" s="14"/>
      <c r="F643" s="14"/>
      <c r="G643" s="6"/>
      <c r="H643" s="5"/>
      <c r="I643" s="5"/>
      <c r="J643" s="5"/>
      <c r="K643" s="6"/>
      <c r="L643" s="5"/>
      <c r="M643" s="5"/>
      <c r="N643" s="5"/>
      <c r="O643" s="6"/>
      <c r="P643" s="5"/>
      <c r="Q643" s="11"/>
      <c r="R643" s="11"/>
      <c r="S643" s="6"/>
      <c r="T643" s="5"/>
      <c r="U643" s="5"/>
      <c r="V643" s="5"/>
      <c r="W643" s="6"/>
      <c r="X643" s="5"/>
      <c r="Y643" s="5"/>
      <c r="Z643" s="5"/>
      <c r="AA643" s="12"/>
      <c r="AB643" s="5"/>
      <c r="AC643" s="6"/>
      <c r="AD643" s="7"/>
      <c r="AE643" s="6"/>
      <c r="AF643" s="5"/>
      <c r="AG643" s="6"/>
      <c r="AH643" s="7"/>
      <c r="AI643" s="6"/>
      <c r="AJ643" s="6"/>
      <c r="AL643" s="29">
        <f t="shared" si="439"/>
        <v>0</v>
      </c>
      <c r="AM643" s="29">
        <f t="shared" si="440"/>
        <v>0</v>
      </c>
      <c r="AW643" s="46">
        <f t="shared" si="417"/>
        <v>0</v>
      </c>
    </row>
    <row r="644" spans="1:49" ht="19.899999999999999" hidden="1" customHeight="1" x14ac:dyDescent="0.25">
      <c r="A644" s="40"/>
      <c r="B644" s="8"/>
      <c r="C644" s="14"/>
      <c r="D644" s="14"/>
      <c r="E644" s="14"/>
      <c r="F644" s="14"/>
      <c r="G644" s="6"/>
      <c r="H644" s="5"/>
      <c r="I644" s="5"/>
      <c r="J644" s="5"/>
      <c r="K644" s="6"/>
      <c r="L644" s="5"/>
      <c r="M644" s="5"/>
      <c r="N644" s="5"/>
      <c r="O644" s="6"/>
      <c r="P644" s="5"/>
      <c r="Q644" s="11"/>
      <c r="R644" s="11"/>
      <c r="S644" s="6"/>
      <c r="T644" s="5"/>
      <c r="U644" s="5"/>
      <c r="V644" s="5"/>
      <c r="W644" s="6"/>
      <c r="X644" s="5"/>
      <c r="Y644" s="5"/>
      <c r="Z644" s="5"/>
      <c r="AA644" s="12"/>
      <c r="AB644" s="5"/>
      <c r="AC644" s="6"/>
      <c r="AD644" s="7"/>
      <c r="AE644" s="6"/>
      <c r="AF644" s="5"/>
      <c r="AG644" s="6"/>
      <c r="AH644" s="7"/>
      <c r="AI644" s="6"/>
      <c r="AJ644" s="6"/>
      <c r="AL644" s="29">
        <f t="shared" si="439"/>
        <v>0</v>
      </c>
      <c r="AM644" s="29">
        <f t="shared" si="440"/>
        <v>0</v>
      </c>
      <c r="AW644" s="46">
        <f t="shared" si="417"/>
        <v>0</v>
      </c>
    </row>
    <row r="645" spans="1:49" s="21" customFormat="1" ht="57.6" hidden="1" customHeight="1" x14ac:dyDescent="0.25">
      <c r="A645" s="40"/>
      <c r="B645" s="15"/>
      <c r="C645" s="16"/>
      <c r="D645" s="16"/>
      <c r="E645" s="16"/>
      <c r="F645" s="16"/>
      <c r="G645" s="16"/>
      <c r="H645" s="16"/>
      <c r="I645" s="16"/>
      <c r="J645" s="16"/>
      <c r="K645" s="16"/>
      <c r="L645" s="16"/>
      <c r="M645" s="16"/>
      <c r="N645" s="16"/>
      <c r="O645" s="16"/>
      <c r="P645" s="16"/>
      <c r="Q645" s="16"/>
      <c r="R645" s="17"/>
      <c r="S645" s="12"/>
      <c r="T645" s="18"/>
      <c r="U645" s="18"/>
      <c r="V645" s="18"/>
      <c r="W645" s="12"/>
      <c r="X645" s="18"/>
      <c r="Y645" s="18"/>
      <c r="Z645" s="18"/>
      <c r="AA645" s="12"/>
      <c r="AB645" s="18"/>
      <c r="AC645" s="12"/>
      <c r="AD645" s="20"/>
      <c r="AE645" s="12"/>
      <c r="AF645" s="18"/>
      <c r="AG645" s="12"/>
      <c r="AH645" s="20"/>
      <c r="AI645" s="12"/>
      <c r="AJ645" s="12"/>
      <c r="AL645" s="29">
        <f t="shared" si="439"/>
        <v>0</v>
      </c>
      <c r="AM645" s="29">
        <f t="shared" si="440"/>
        <v>0</v>
      </c>
      <c r="AW645" s="46">
        <f t="shared" si="417"/>
        <v>0</v>
      </c>
    </row>
    <row r="646" spans="1:49" ht="19.899999999999999" hidden="1" customHeight="1" x14ac:dyDescent="0.25">
      <c r="A646" s="40"/>
      <c r="B646" s="8"/>
      <c r="C646" s="14"/>
      <c r="D646" s="14"/>
      <c r="E646" s="14"/>
      <c r="F646" s="14"/>
      <c r="G646" s="6"/>
      <c r="H646" s="5"/>
      <c r="I646" s="5"/>
      <c r="J646" s="5"/>
      <c r="K646" s="6"/>
      <c r="L646" s="5"/>
      <c r="M646" s="5"/>
      <c r="N646" s="5"/>
      <c r="O646" s="6"/>
      <c r="P646" s="5"/>
      <c r="Q646" s="5"/>
      <c r="R646" s="5"/>
      <c r="S646" s="6"/>
      <c r="T646" s="5"/>
      <c r="U646" s="5"/>
      <c r="V646" s="5"/>
      <c r="W646" s="6"/>
      <c r="X646" s="5"/>
      <c r="Y646" s="5"/>
      <c r="Z646" s="5"/>
      <c r="AA646" s="12"/>
      <c r="AB646" s="5"/>
      <c r="AC646" s="6"/>
      <c r="AD646" s="7"/>
      <c r="AE646" s="6"/>
      <c r="AF646" s="5"/>
      <c r="AG646" s="6"/>
      <c r="AH646" s="7"/>
      <c r="AI646" s="6"/>
      <c r="AJ646" s="6"/>
      <c r="AL646" s="29">
        <f t="shared" si="439"/>
        <v>0</v>
      </c>
      <c r="AM646" s="29">
        <f t="shared" si="440"/>
        <v>0</v>
      </c>
      <c r="AW646" s="46">
        <f t="shared" si="417"/>
        <v>0</v>
      </c>
    </row>
    <row r="647" spans="1:49" ht="19.899999999999999" hidden="1" customHeight="1" x14ac:dyDescent="0.25">
      <c r="A647" s="40"/>
      <c r="B647" s="8"/>
      <c r="C647" s="14"/>
      <c r="D647" s="14"/>
      <c r="E647" s="14"/>
      <c r="F647" s="14"/>
      <c r="G647" s="6"/>
      <c r="H647" s="5"/>
      <c r="I647" s="5"/>
      <c r="J647" s="5"/>
      <c r="K647" s="6"/>
      <c r="L647" s="5"/>
      <c r="M647" s="5"/>
      <c r="N647" s="5"/>
      <c r="O647" s="6"/>
      <c r="P647" s="5"/>
      <c r="Q647" s="11"/>
      <c r="R647" s="11"/>
      <c r="S647" s="6"/>
      <c r="T647" s="5"/>
      <c r="U647" s="5"/>
      <c r="V647" s="5"/>
      <c r="W647" s="6"/>
      <c r="X647" s="11"/>
      <c r="Y647" s="11"/>
      <c r="Z647" s="11"/>
      <c r="AA647" s="12"/>
      <c r="AB647" s="5"/>
      <c r="AC647" s="6"/>
      <c r="AD647" s="7"/>
      <c r="AE647" s="6"/>
      <c r="AF647" s="5"/>
      <c r="AG647" s="6"/>
      <c r="AH647" s="7"/>
      <c r="AI647" s="6"/>
      <c r="AJ647" s="6"/>
      <c r="AL647" s="29">
        <f t="shared" si="439"/>
        <v>0</v>
      </c>
      <c r="AM647" s="29">
        <f t="shared" si="440"/>
        <v>0</v>
      </c>
      <c r="AW647" s="46">
        <f t="shared" si="417"/>
        <v>0</v>
      </c>
    </row>
    <row r="648" spans="1:49" ht="19.899999999999999" hidden="1" customHeight="1" x14ac:dyDescent="0.25">
      <c r="A648" s="40"/>
      <c r="B648" s="8"/>
      <c r="C648" s="14"/>
      <c r="D648" s="14"/>
      <c r="E648" s="14"/>
      <c r="F648" s="14"/>
      <c r="G648" s="6"/>
      <c r="H648" s="5"/>
      <c r="I648" s="5"/>
      <c r="J648" s="5"/>
      <c r="K648" s="6"/>
      <c r="L648" s="5"/>
      <c r="M648" s="5"/>
      <c r="N648" s="5"/>
      <c r="O648" s="6"/>
      <c r="P648" s="5"/>
      <c r="Q648" s="11"/>
      <c r="R648" s="11"/>
      <c r="S648" s="6"/>
      <c r="T648" s="5"/>
      <c r="U648" s="5"/>
      <c r="V648" s="5"/>
      <c r="W648" s="6"/>
      <c r="X648" s="11"/>
      <c r="Y648" s="11"/>
      <c r="Z648" s="11"/>
      <c r="AA648" s="12"/>
      <c r="AB648" s="5"/>
      <c r="AC648" s="6"/>
      <c r="AD648" s="7"/>
      <c r="AE648" s="6"/>
      <c r="AF648" s="5"/>
      <c r="AG648" s="6"/>
      <c r="AH648" s="7"/>
      <c r="AI648" s="6"/>
      <c r="AJ648" s="6"/>
      <c r="AL648" s="29">
        <f t="shared" si="439"/>
        <v>0</v>
      </c>
      <c r="AM648" s="29">
        <f t="shared" si="440"/>
        <v>0</v>
      </c>
      <c r="AW648" s="46">
        <f t="shared" si="417"/>
        <v>0</v>
      </c>
    </row>
    <row r="649" spans="1:49" ht="19.899999999999999" hidden="1" customHeight="1" x14ac:dyDescent="0.25">
      <c r="A649" s="40"/>
      <c r="B649" s="8"/>
      <c r="C649" s="14"/>
      <c r="D649" s="14"/>
      <c r="E649" s="14"/>
      <c r="F649" s="14"/>
      <c r="G649" s="6"/>
      <c r="H649" s="5"/>
      <c r="I649" s="5"/>
      <c r="J649" s="5"/>
      <c r="K649" s="6"/>
      <c r="L649" s="5"/>
      <c r="M649" s="5"/>
      <c r="N649" s="5"/>
      <c r="O649" s="6"/>
      <c r="P649" s="5"/>
      <c r="Q649" s="11"/>
      <c r="R649" s="11"/>
      <c r="S649" s="6"/>
      <c r="T649" s="5"/>
      <c r="U649" s="5"/>
      <c r="V649" s="5"/>
      <c r="W649" s="6"/>
      <c r="X649" s="11"/>
      <c r="Y649" s="11"/>
      <c r="Z649" s="11"/>
      <c r="AA649" s="12"/>
      <c r="AB649" s="5"/>
      <c r="AC649" s="6"/>
      <c r="AD649" s="7"/>
      <c r="AE649" s="6"/>
      <c r="AF649" s="5"/>
      <c r="AG649" s="6"/>
      <c r="AH649" s="7"/>
      <c r="AI649" s="6"/>
      <c r="AJ649" s="6"/>
      <c r="AL649" s="29">
        <f t="shared" si="439"/>
        <v>0</v>
      </c>
      <c r="AM649" s="29">
        <f t="shared" si="440"/>
        <v>0</v>
      </c>
      <c r="AW649" s="46">
        <f t="shared" si="417"/>
        <v>0</v>
      </c>
    </row>
    <row r="650" spans="1:49" s="21" customFormat="1" ht="57.75" hidden="1" customHeight="1" x14ac:dyDescent="0.25">
      <c r="A650" s="40"/>
      <c r="B650" s="15"/>
      <c r="C650" s="16"/>
      <c r="D650" s="16"/>
      <c r="E650" s="16"/>
      <c r="F650" s="16"/>
      <c r="G650" s="16"/>
      <c r="H650" s="16"/>
      <c r="I650" s="16"/>
      <c r="J650" s="16"/>
      <c r="K650" s="16"/>
      <c r="L650" s="16"/>
      <c r="M650" s="16"/>
      <c r="N650" s="16"/>
      <c r="O650" s="16"/>
      <c r="P650" s="16"/>
      <c r="Q650" s="16"/>
      <c r="R650" s="17"/>
      <c r="S650" s="12"/>
      <c r="T650" s="18"/>
      <c r="U650" s="18"/>
      <c r="V650" s="18"/>
      <c r="W650" s="12"/>
      <c r="X650" s="18"/>
      <c r="Y650" s="18"/>
      <c r="Z650" s="18"/>
      <c r="AA650" s="12"/>
      <c r="AB650" s="18"/>
      <c r="AC650" s="12"/>
      <c r="AD650" s="20"/>
      <c r="AE650" s="12"/>
      <c r="AF650" s="18"/>
      <c r="AG650" s="12"/>
      <c r="AH650" s="20"/>
      <c r="AI650" s="12"/>
      <c r="AJ650" s="12"/>
      <c r="AL650" s="29">
        <f t="shared" si="439"/>
        <v>0</v>
      </c>
      <c r="AM650" s="29">
        <f t="shared" si="440"/>
        <v>0</v>
      </c>
      <c r="AW650" s="46">
        <f t="shared" si="417"/>
        <v>0</v>
      </c>
    </row>
    <row r="651" spans="1:49" ht="19.899999999999999" hidden="1" customHeight="1" x14ac:dyDescent="0.25">
      <c r="A651" s="40"/>
      <c r="B651" s="8"/>
      <c r="C651" s="14"/>
      <c r="D651" s="14"/>
      <c r="E651" s="14"/>
      <c r="F651" s="14"/>
      <c r="G651" s="6"/>
      <c r="H651" s="5"/>
      <c r="I651" s="5"/>
      <c r="J651" s="5"/>
      <c r="K651" s="6"/>
      <c r="L651" s="5"/>
      <c r="M651" s="5"/>
      <c r="N651" s="5"/>
      <c r="O651" s="6"/>
      <c r="P651" s="5"/>
      <c r="Q651" s="5"/>
      <c r="R651" s="5"/>
      <c r="S651" s="6"/>
      <c r="T651" s="5"/>
      <c r="U651" s="5"/>
      <c r="V651" s="5"/>
      <c r="W651" s="6"/>
      <c r="X651" s="5"/>
      <c r="Y651" s="5"/>
      <c r="Z651" s="5"/>
      <c r="AA651" s="12"/>
      <c r="AB651" s="5"/>
      <c r="AC651" s="6"/>
      <c r="AD651" s="7"/>
      <c r="AE651" s="6"/>
      <c r="AF651" s="5"/>
      <c r="AG651" s="6"/>
      <c r="AH651" s="7"/>
      <c r="AI651" s="6"/>
      <c r="AJ651" s="6"/>
      <c r="AL651" s="29">
        <f t="shared" ref="AL651:AL714" si="451">G651+W651-K651-S651</f>
        <v>0</v>
      </c>
      <c r="AM651" s="29">
        <f t="shared" ref="AM651:AM714" si="452">AA651-AE651</f>
        <v>0</v>
      </c>
      <c r="AW651" s="46">
        <f t="shared" ref="AW651:AW714" si="453">P651-T651</f>
        <v>0</v>
      </c>
    </row>
    <row r="652" spans="1:49" ht="19.899999999999999" hidden="1" customHeight="1" x14ac:dyDescent="0.25">
      <c r="A652" s="40"/>
      <c r="B652" s="8"/>
      <c r="C652" s="14"/>
      <c r="D652" s="14"/>
      <c r="E652" s="14"/>
      <c r="F652" s="14"/>
      <c r="G652" s="6"/>
      <c r="H652" s="5"/>
      <c r="I652" s="5"/>
      <c r="J652" s="5"/>
      <c r="K652" s="6"/>
      <c r="L652" s="5"/>
      <c r="M652" s="5"/>
      <c r="N652" s="5"/>
      <c r="O652" s="6"/>
      <c r="P652" s="5"/>
      <c r="Q652" s="11"/>
      <c r="R652" s="11"/>
      <c r="S652" s="6"/>
      <c r="T652" s="5"/>
      <c r="U652" s="11"/>
      <c r="V652" s="11"/>
      <c r="W652" s="6"/>
      <c r="X652" s="11"/>
      <c r="Y652" s="11"/>
      <c r="Z652" s="11"/>
      <c r="AA652" s="12"/>
      <c r="AB652" s="5"/>
      <c r="AC652" s="6"/>
      <c r="AD652" s="7"/>
      <c r="AE652" s="6"/>
      <c r="AF652" s="5"/>
      <c r="AG652" s="6"/>
      <c r="AH652" s="7"/>
      <c r="AI652" s="6"/>
      <c r="AJ652" s="6"/>
      <c r="AL652" s="29">
        <f t="shared" si="451"/>
        <v>0</v>
      </c>
      <c r="AM652" s="29">
        <f t="shared" si="452"/>
        <v>0</v>
      </c>
      <c r="AW652" s="46">
        <f t="shared" si="453"/>
        <v>0</v>
      </c>
    </row>
    <row r="653" spans="1:49" ht="19.899999999999999" hidden="1" customHeight="1" x14ac:dyDescent="0.25">
      <c r="A653" s="40"/>
      <c r="B653" s="8"/>
      <c r="C653" s="14"/>
      <c r="D653" s="14"/>
      <c r="E653" s="14"/>
      <c r="F653" s="14"/>
      <c r="G653" s="6"/>
      <c r="H653" s="5"/>
      <c r="I653" s="5"/>
      <c r="J653" s="5"/>
      <c r="K653" s="6"/>
      <c r="L653" s="5"/>
      <c r="M653" s="5"/>
      <c r="N653" s="5"/>
      <c r="O653" s="6"/>
      <c r="P653" s="5"/>
      <c r="Q653" s="11"/>
      <c r="R653" s="11"/>
      <c r="S653" s="6"/>
      <c r="T653" s="5"/>
      <c r="U653" s="11"/>
      <c r="V653" s="11"/>
      <c r="W653" s="6"/>
      <c r="X653" s="5"/>
      <c r="Y653" s="5"/>
      <c r="Z653" s="5"/>
      <c r="AA653" s="12"/>
      <c r="AB653" s="5"/>
      <c r="AC653" s="6"/>
      <c r="AD653" s="7"/>
      <c r="AE653" s="6"/>
      <c r="AF653" s="5"/>
      <c r="AG653" s="6"/>
      <c r="AH653" s="7"/>
      <c r="AI653" s="6"/>
      <c r="AJ653" s="6"/>
      <c r="AL653" s="29">
        <f t="shared" si="451"/>
        <v>0</v>
      </c>
      <c r="AM653" s="29">
        <f t="shared" si="452"/>
        <v>0</v>
      </c>
      <c r="AW653" s="46">
        <f t="shared" si="453"/>
        <v>0</v>
      </c>
    </row>
    <row r="654" spans="1:49" ht="19.899999999999999" hidden="1" customHeight="1" x14ac:dyDescent="0.25">
      <c r="A654" s="40"/>
      <c r="B654" s="8"/>
      <c r="C654" s="14"/>
      <c r="D654" s="14"/>
      <c r="E654" s="14"/>
      <c r="F654" s="14"/>
      <c r="G654" s="6"/>
      <c r="H654" s="5"/>
      <c r="I654" s="5"/>
      <c r="J654" s="5"/>
      <c r="K654" s="6"/>
      <c r="L654" s="5"/>
      <c r="M654" s="5"/>
      <c r="N654" s="5"/>
      <c r="O654" s="6"/>
      <c r="P654" s="5"/>
      <c r="Q654" s="11"/>
      <c r="R654" s="11"/>
      <c r="S654" s="6"/>
      <c r="T654" s="5"/>
      <c r="U654" s="11"/>
      <c r="V654" s="11"/>
      <c r="W654" s="6"/>
      <c r="X654" s="5"/>
      <c r="Y654" s="5"/>
      <c r="Z654" s="5"/>
      <c r="AA654" s="12"/>
      <c r="AB654" s="5"/>
      <c r="AC654" s="6"/>
      <c r="AD654" s="7"/>
      <c r="AE654" s="6"/>
      <c r="AF654" s="5"/>
      <c r="AG654" s="6"/>
      <c r="AH654" s="7"/>
      <c r="AI654" s="6"/>
      <c r="AJ654" s="6"/>
      <c r="AL654" s="29">
        <f t="shared" si="451"/>
        <v>0</v>
      </c>
      <c r="AM654" s="29">
        <f t="shared" si="452"/>
        <v>0</v>
      </c>
      <c r="AW654" s="46">
        <f t="shared" si="453"/>
        <v>0</v>
      </c>
    </row>
    <row r="655" spans="1:49" s="21" customFormat="1" ht="57.6" hidden="1" customHeight="1" x14ac:dyDescent="0.25">
      <c r="A655" s="40"/>
      <c r="B655" s="15"/>
      <c r="C655" s="16"/>
      <c r="D655" s="16"/>
      <c r="E655" s="16"/>
      <c r="F655" s="16"/>
      <c r="G655" s="16"/>
      <c r="H655" s="16"/>
      <c r="I655" s="16"/>
      <c r="J655" s="16"/>
      <c r="K655" s="16"/>
      <c r="L655" s="16"/>
      <c r="M655" s="16"/>
      <c r="N655" s="16"/>
      <c r="O655" s="16"/>
      <c r="P655" s="16"/>
      <c r="Q655" s="16"/>
      <c r="R655" s="17"/>
      <c r="S655" s="12"/>
      <c r="T655" s="18"/>
      <c r="U655" s="18"/>
      <c r="V655" s="18"/>
      <c r="W655" s="12"/>
      <c r="X655" s="18"/>
      <c r="Y655" s="18"/>
      <c r="Z655" s="18"/>
      <c r="AA655" s="12"/>
      <c r="AB655" s="18"/>
      <c r="AC655" s="12"/>
      <c r="AD655" s="20"/>
      <c r="AE655" s="12"/>
      <c r="AF655" s="18"/>
      <c r="AG655" s="12"/>
      <c r="AH655" s="20"/>
      <c r="AI655" s="12"/>
      <c r="AJ655" s="12"/>
      <c r="AL655" s="29">
        <f t="shared" si="451"/>
        <v>0</v>
      </c>
      <c r="AM655" s="29">
        <f t="shared" si="452"/>
        <v>0</v>
      </c>
      <c r="AW655" s="46">
        <f t="shared" si="453"/>
        <v>0</v>
      </c>
    </row>
    <row r="656" spans="1:49" ht="19.899999999999999" hidden="1" customHeight="1" x14ac:dyDescent="0.25">
      <c r="A656" s="40"/>
      <c r="B656" s="8"/>
      <c r="C656" s="14"/>
      <c r="D656" s="14"/>
      <c r="E656" s="14"/>
      <c r="F656" s="14"/>
      <c r="G656" s="6"/>
      <c r="H656" s="5"/>
      <c r="I656" s="5"/>
      <c r="J656" s="5"/>
      <c r="K656" s="6"/>
      <c r="L656" s="5"/>
      <c r="M656" s="5"/>
      <c r="N656" s="5"/>
      <c r="O656" s="6"/>
      <c r="P656" s="5"/>
      <c r="Q656" s="5"/>
      <c r="R656" s="5"/>
      <c r="S656" s="6"/>
      <c r="T656" s="5"/>
      <c r="U656" s="5"/>
      <c r="V656" s="5"/>
      <c r="W656" s="6"/>
      <c r="X656" s="5"/>
      <c r="Y656" s="5"/>
      <c r="Z656" s="5"/>
      <c r="AA656" s="12"/>
      <c r="AB656" s="5"/>
      <c r="AC656" s="6"/>
      <c r="AD656" s="7"/>
      <c r="AE656" s="6"/>
      <c r="AF656" s="5"/>
      <c r="AG656" s="6"/>
      <c r="AH656" s="7"/>
      <c r="AI656" s="6"/>
      <c r="AJ656" s="6"/>
      <c r="AL656" s="29">
        <f t="shared" si="451"/>
        <v>0</v>
      </c>
      <c r="AM656" s="29">
        <f t="shared" si="452"/>
        <v>0</v>
      </c>
      <c r="AW656" s="46">
        <f t="shared" si="453"/>
        <v>0</v>
      </c>
    </row>
    <row r="657" spans="1:49" ht="19.899999999999999" hidden="1" customHeight="1" x14ac:dyDescent="0.25">
      <c r="A657" s="40"/>
      <c r="B657" s="8"/>
      <c r="C657" s="14"/>
      <c r="D657" s="14"/>
      <c r="E657" s="14"/>
      <c r="F657" s="14"/>
      <c r="G657" s="6"/>
      <c r="H657" s="5"/>
      <c r="I657" s="5"/>
      <c r="J657" s="5"/>
      <c r="K657" s="6"/>
      <c r="L657" s="5"/>
      <c r="M657" s="5"/>
      <c r="N657" s="5"/>
      <c r="O657" s="6"/>
      <c r="P657" s="5"/>
      <c r="Q657" s="11"/>
      <c r="R657" s="11"/>
      <c r="S657" s="6"/>
      <c r="T657" s="5"/>
      <c r="U657" s="5"/>
      <c r="V657" s="5"/>
      <c r="W657" s="6"/>
      <c r="X657" s="5"/>
      <c r="Y657" s="5"/>
      <c r="Z657" s="5"/>
      <c r="AA657" s="12"/>
      <c r="AB657" s="5"/>
      <c r="AC657" s="6"/>
      <c r="AD657" s="7"/>
      <c r="AE657" s="6"/>
      <c r="AF657" s="5"/>
      <c r="AG657" s="6"/>
      <c r="AH657" s="7"/>
      <c r="AI657" s="6"/>
      <c r="AJ657" s="6"/>
      <c r="AL657" s="29">
        <f t="shared" si="451"/>
        <v>0</v>
      </c>
      <c r="AM657" s="29">
        <f t="shared" si="452"/>
        <v>0</v>
      </c>
      <c r="AW657" s="46">
        <f t="shared" si="453"/>
        <v>0</v>
      </c>
    </row>
    <row r="658" spans="1:49" ht="19.899999999999999" hidden="1" customHeight="1" x14ac:dyDescent="0.25">
      <c r="A658" s="40"/>
      <c r="B658" s="8"/>
      <c r="C658" s="14"/>
      <c r="D658" s="14"/>
      <c r="E658" s="14"/>
      <c r="F658" s="14"/>
      <c r="G658" s="6"/>
      <c r="H658" s="5"/>
      <c r="I658" s="5"/>
      <c r="J658" s="5"/>
      <c r="K658" s="6"/>
      <c r="L658" s="5"/>
      <c r="M658" s="5"/>
      <c r="N658" s="5"/>
      <c r="O658" s="6"/>
      <c r="P658" s="5"/>
      <c r="Q658" s="11"/>
      <c r="R658" s="11"/>
      <c r="S658" s="6"/>
      <c r="T658" s="5"/>
      <c r="U658" s="5"/>
      <c r="V658" s="5"/>
      <c r="W658" s="6"/>
      <c r="X658" s="5"/>
      <c r="Y658" s="5"/>
      <c r="Z658" s="5"/>
      <c r="AA658" s="12"/>
      <c r="AB658" s="5"/>
      <c r="AC658" s="6"/>
      <c r="AD658" s="7"/>
      <c r="AE658" s="6"/>
      <c r="AF658" s="5"/>
      <c r="AG658" s="6"/>
      <c r="AH658" s="7"/>
      <c r="AI658" s="6"/>
      <c r="AJ658" s="6"/>
      <c r="AL658" s="29">
        <f t="shared" si="451"/>
        <v>0</v>
      </c>
      <c r="AM658" s="29">
        <f t="shared" si="452"/>
        <v>0</v>
      </c>
      <c r="AW658" s="46">
        <f t="shared" si="453"/>
        <v>0</v>
      </c>
    </row>
    <row r="659" spans="1:49" ht="19.899999999999999" hidden="1" customHeight="1" x14ac:dyDescent="0.25">
      <c r="A659" s="40"/>
      <c r="B659" s="8"/>
      <c r="C659" s="14"/>
      <c r="D659" s="14"/>
      <c r="E659" s="14"/>
      <c r="F659" s="14"/>
      <c r="G659" s="6"/>
      <c r="H659" s="5"/>
      <c r="I659" s="5"/>
      <c r="J659" s="5"/>
      <c r="K659" s="6"/>
      <c r="L659" s="5"/>
      <c r="M659" s="5"/>
      <c r="N659" s="5"/>
      <c r="O659" s="6"/>
      <c r="P659" s="5"/>
      <c r="Q659" s="11"/>
      <c r="R659" s="11"/>
      <c r="S659" s="6"/>
      <c r="T659" s="5"/>
      <c r="U659" s="5"/>
      <c r="V659" s="5"/>
      <c r="W659" s="6"/>
      <c r="X659" s="5"/>
      <c r="Y659" s="5"/>
      <c r="Z659" s="5"/>
      <c r="AA659" s="12"/>
      <c r="AB659" s="5"/>
      <c r="AC659" s="6"/>
      <c r="AD659" s="7"/>
      <c r="AE659" s="6"/>
      <c r="AF659" s="5"/>
      <c r="AG659" s="6"/>
      <c r="AH659" s="7"/>
      <c r="AI659" s="6"/>
      <c r="AJ659" s="6"/>
      <c r="AL659" s="29">
        <f t="shared" si="451"/>
        <v>0</v>
      </c>
      <c r="AM659" s="29">
        <f t="shared" si="452"/>
        <v>0</v>
      </c>
      <c r="AW659" s="46">
        <f t="shared" si="453"/>
        <v>0</v>
      </c>
    </row>
    <row r="660" spans="1:49" ht="58.5" customHeight="1" x14ac:dyDescent="0.25">
      <c r="A660" s="66">
        <v>116</v>
      </c>
      <c r="B660" s="68" t="s">
        <v>309</v>
      </c>
      <c r="C660" s="62">
        <v>968756.65819999983</v>
      </c>
      <c r="D660" s="62">
        <f>SUM(D661:D664)</f>
        <v>0</v>
      </c>
      <c r="E660" s="62">
        <v>535618.45949000004</v>
      </c>
      <c r="F660" s="62">
        <v>535618.45949000004</v>
      </c>
      <c r="G660" s="63">
        <f t="shared" ref="G660:G675" si="454">H660+I660+J660</f>
        <v>0</v>
      </c>
      <c r="H660" s="43"/>
      <c r="I660" s="43"/>
      <c r="J660" s="43"/>
      <c r="K660" s="63">
        <f>L660+M660+N660</f>
        <v>0</v>
      </c>
      <c r="L660" s="43"/>
      <c r="M660" s="43"/>
      <c r="N660" s="43"/>
      <c r="O660" s="63">
        <f t="shared" ref="O660:O679" si="455">P660+Q660+R660</f>
        <v>433139.10000000003</v>
      </c>
      <c r="P660" s="43">
        <v>100000</v>
      </c>
      <c r="Q660" s="43">
        <v>331473.40000000002</v>
      </c>
      <c r="R660" s="43">
        <v>1665.6999999999998</v>
      </c>
      <c r="S660" s="6">
        <f>SUM(T660,U660,V660)</f>
        <v>433138.13453999994</v>
      </c>
      <c r="T660" s="5">
        <v>99999.999989999997</v>
      </c>
      <c r="U660" s="5">
        <v>331472.44246999995</v>
      </c>
      <c r="V660" s="5">
        <v>1665.6920799999998</v>
      </c>
      <c r="W660" s="63">
        <f>SUM(X660,Y660,Z660)</f>
        <v>433138.13454000006</v>
      </c>
      <c r="X660" s="43">
        <v>99999.999989999997</v>
      </c>
      <c r="Y660" s="43">
        <v>331472.44247000007</v>
      </c>
      <c r="Z660" s="43">
        <v>1665.6920800000005</v>
      </c>
      <c r="AA660" s="12">
        <f t="shared" ref="AA660:AA679" si="456">SUM(AB660:AD660)</f>
        <v>0</v>
      </c>
      <c r="AB660" s="5">
        <f t="shared" ref="AB660:AD679" si="457">SUM(X660,H660)-SUM(L660)-SUM(T660,-AF660)</f>
        <v>0</v>
      </c>
      <c r="AC660" s="6">
        <f t="shared" si="457"/>
        <v>0</v>
      </c>
      <c r="AD660" s="7">
        <f t="shared" si="457"/>
        <v>0</v>
      </c>
      <c r="AE660" s="63">
        <f t="shared" ref="AE660:AE679" si="458">AF660+AG660+AH660</f>
        <v>0</v>
      </c>
      <c r="AF660" s="43"/>
      <c r="AG660" s="63"/>
      <c r="AH660" s="44"/>
      <c r="AI660" s="63" t="s">
        <v>205</v>
      </c>
      <c r="AJ660" s="63" t="s">
        <v>205</v>
      </c>
      <c r="AL660" s="13"/>
      <c r="AM660" s="13"/>
      <c r="AW660" s="46">
        <f t="shared" si="453"/>
        <v>1.0000003385357559E-5</v>
      </c>
    </row>
    <row r="661" spans="1:49" ht="19.899999999999999" customHeight="1" x14ac:dyDescent="0.25">
      <c r="A661" s="66"/>
      <c r="B661" s="78" t="s">
        <v>32</v>
      </c>
      <c r="C661" s="5">
        <v>0</v>
      </c>
      <c r="D661" s="5"/>
      <c r="E661" s="5">
        <v>0</v>
      </c>
      <c r="F661" s="5">
        <v>0</v>
      </c>
      <c r="G661" s="6">
        <f>H661+I661+J661</f>
        <v>0</v>
      </c>
      <c r="H661" s="5"/>
      <c r="I661" s="5"/>
      <c r="J661" s="5"/>
      <c r="K661" s="6"/>
      <c r="L661" s="5"/>
      <c r="M661" s="5"/>
      <c r="N661" s="5"/>
      <c r="O661" s="6">
        <f t="shared" si="455"/>
        <v>0</v>
      </c>
      <c r="P661" s="5">
        <v>0</v>
      </c>
      <c r="Q661" s="5">
        <v>0</v>
      </c>
      <c r="R661" s="5">
        <v>0</v>
      </c>
      <c r="S661" s="6">
        <v>0</v>
      </c>
      <c r="T661" s="5"/>
      <c r="U661" s="5"/>
      <c r="V661" s="5"/>
      <c r="W661" s="6">
        <v>0</v>
      </c>
      <c r="X661" s="5"/>
      <c r="Y661" s="5"/>
      <c r="Z661" s="5"/>
      <c r="AA661" s="12">
        <f t="shared" si="456"/>
        <v>0</v>
      </c>
      <c r="AB661" s="5">
        <f t="shared" si="457"/>
        <v>0</v>
      </c>
      <c r="AC661" s="6">
        <f t="shared" si="457"/>
        <v>0</v>
      </c>
      <c r="AD661" s="7">
        <f t="shared" si="457"/>
        <v>0</v>
      </c>
      <c r="AE661" s="6">
        <f t="shared" si="458"/>
        <v>0</v>
      </c>
      <c r="AF661" s="5"/>
      <c r="AG661" s="6"/>
      <c r="AH661" s="7"/>
      <c r="AI661" s="6"/>
      <c r="AJ661" s="6"/>
      <c r="AL661" s="13"/>
      <c r="AM661" s="13"/>
      <c r="AW661" s="46">
        <f t="shared" si="453"/>
        <v>0</v>
      </c>
    </row>
    <row r="662" spans="1:49" ht="19.899999999999999" customHeight="1" x14ac:dyDescent="0.25">
      <c r="A662" s="66"/>
      <c r="B662" s="78" t="s">
        <v>33</v>
      </c>
      <c r="C662" s="5">
        <v>810931.44</v>
      </c>
      <c r="D662" s="5"/>
      <c r="E662" s="5">
        <v>512547.08827999991</v>
      </c>
      <c r="F662" s="5">
        <v>512547.0882800002</v>
      </c>
      <c r="G662" s="6">
        <f t="shared" ref="G662" si="459">H662+I662+J662</f>
        <v>0</v>
      </c>
      <c r="H662" s="5"/>
      <c r="I662" s="5"/>
      <c r="J662" s="5"/>
      <c r="K662" s="6"/>
      <c r="L662" s="5"/>
      <c r="M662" s="5"/>
      <c r="N662" s="5"/>
      <c r="O662" s="6">
        <f t="shared" si="455"/>
        <v>298384.35172000004</v>
      </c>
      <c r="P662" s="5">
        <v>100000</v>
      </c>
      <c r="Q662" s="5">
        <v>197392.42996000004</v>
      </c>
      <c r="R662" s="5">
        <v>991.92175999999995</v>
      </c>
      <c r="S662" s="6">
        <v>298384.28755999997</v>
      </c>
      <c r="T662" s="5">
        <v>99999.999989999997</v>
      </c>
      <c r="U662" s="5">
        <v>197392.36473999999</v>
      </c>
      <c r="V662" s="5">
        <v>991.92282999999998</v>
      </c>
      <c r="W662" s="6">
        <v>298384.28755999985</v>
      </c>
      <c r="X662" s="5">
        <v>99999.999989999997</v>
      </c>
      <c r="Y662" s="5">
        <v>197392.36473999999</v>
      </c>
      <c r="Z662" s="5">
        <v>991.92282999999998</v>
      </c>
      <c r="AA662" s="12">
        <f t="shared" si="456"/>
        <v>0</v>
      </c>
      <c r="AB662" s="5">
        <f t="shared" si="457"/>
        <v>0</v>
      </c>
      <c r="AC662" s="6">
        <f t="shared" si="457"/>
        <v>0</v>
      </c>
      <c r="AD662" s="7">
        <f t="shared" si="457"/>
        <v>0</v>
      </c>
      <c r="AE662" s="6">
        <f t="shared" si="458"/>
        <v>0</v>
      </c>
      <c r="AF662" s="5"/>
      <c r="AG662" s="6"/>
      <c r="AH662" s="7"/>
      <c r="AI662" s="6"/>
      <c r="AJ662" s="6"/>
      <c r="AL662" s="13"/>
      <c r="AM662" s="13"/>
      <c r="AW662" s="46">
        <f t="shared" si="453"/>
        <v>1.0000003385357559E-5</v>
      </c>
    </row>
    <row r="663" spans="1:49" ht="19.899999999999999" customHeight="1" x14ac:dyDescent="0.25">
      <c r="A663" s="66"/>
      <c r="B663" s="78" t="s">
        <v>34</v>
      </c>
      <c r="C663" s="5">
        <v>106881.09120000002</v>
      </c>
      <c r="D663" s="5"/>
      <c r="E663" s="5">
        <v>0</v>
      </c>
      <c r="F663" s="5">
        <v>0</v>
      </c>
      <c r="G663" s="6">
        <f>H663+I663+J663</f>
        <v>0</v>
      </c>
      <c r="H663" s="5"/>
      <c r="I663" s="5"/>
      <c r="J663" s="5"/>
      <c r="K663" s="6"/>
      <c r="L663" s="5"/>
      <c r="M663" s="5"/>
      <c r="N663" s="5"/>
      <c r="O663" s="6">
        <f t="shared" si="455"/>
        <v>106881.09119999998</v>
      </c>
      <c r="P663" s="5">
        <v>0</v>
      </c>
      <c r="Q663" s="5">
        <v>106346.68573999999</v>
      </c>
      <c r="R663" s="5">
        <v>534.40545999999983</v>
      </c>
      <c r="S663" s="6">
        <v>106881.09120000002</v>
      </c>
      <c r="T663" s="5"/>
      <c r="U663" s="5">
        <v>106346.68574</v>
      </c>
      <c r="V663" s="5">
        <v>534.40546000000006</v>
      </c>
      <c r="W663" s="6">
        <v>106881.09120000002</v>
      </c>
      <c r="X663" s="5"/>
      <c r="Y663" s="5">
        <v>106346.68574</v>
      </c>
      <c r="Z663" s="5">
        <v>534.40546000000006</v>
      </c>
      <c r="AA663" s="12">
        <f t="shared" si="456"/>
        <v>0</v>
      </c>
      <c r="AB663" s="5">
        <f t="shared" si="457"/>
        <v>0</v>
      </c>
      <c r="AC663" s="6">
        <f t="shared" si="457"/>
        <v>0</v>
      </c>
      <c r="AD663" s="7">
        <f t="shared" si="457"/>
        <v>0</v>
      </c>
      <c r="AE663" s="6">
        <f t="shared" si="458"/>
        <v>0</v>
      </c>
      <c r="AF663" s="5"/>
      <c r="AG663" s="6"/>
      <c r="AH663" s="7"/>
      <c r="AI663" s="6"/>
      <c r="AJ663" s="6"/>
      <c r="AL663" s="13"/>
      <c r="AM663" s="13"/>
      <c r="AW663" s="46">
        <f t="shared" si="453"/>
        <v>0</v>
      </c>
    </row>
    <row r="664" spans="1:49" ht="19.899999999999999" customHeight="1" x14ac:dyDescent="0.25">
      <c r="A664" s="66"/>
      <c r="B664" s="78" t="s">
        <v>35</v>
      </c>
      <c r="C664" s="5">
        <v>50944.127</v>
      </c>
      <c r="D664" s="5"/>
      <c r="E664" s="5">
        <v>23071.371210025656</v>
      </c>
      <c r="F664" s="5">
        <v>23071.371210025656</v>
      </c>
      <c r="G664" s="6">
        <f t="shared" ref="G664" si="460">H664+I664+J664</f>
        <v>0</v>
      </c>
      <c r="H664" s="5"/>
      <c r="I664" s="5"/>
      <c r="J664" s="5"/>
      <c r="K664" s="6"/>
      <c r="L664" s="5"/>
      <c r="M664" s="5"/>
      <c r="N664" s="5"/>
      <c r="O664" s="6">
        <f t="shared" si="455"/>
        <v>27873.657079999986</v>
      </c>
      <c r="P664" s="5">
        <v>0</v>
      </c>
      <c r="Q664" s="5">
        <v>27734.284299999988</v>
      </c>
      <c r="R664" s="5">
        <v>139.37277999999924</v>
      </c>
      <c r="S664" s="6">
        <f>SUM(T664:V664)</f>
        <v>27872.755779999974</v>
      </c>
      <c r="T664" s="5">
        <f>SUM(T660)-SUM(T661:T663)</f>
        <v>0</v>
      </c>
      <c r="U664" s="5">
        <f>SUM(U660)-SUM(U661:U663)</f>
        <v>27733.391989999975</v>
      </c>
      <c r="V664" s="5">
        <f>SUM(V660)-SUM(V661:V663)</f>
        <v>139.36378999999988</v>
      </c>
      <c r="W664" s="6">
        <f>SUM(X664:Z664)</f>
        <v>27872.75578000009</v>
      </c>
      <c r="X664" s="5">
        <f>SUM(X660)-SUM(X661:X663)</f>
        <v>0</v>
      </c>
      <c r="Y664" s="5">
        <f>SUM(Y660)-SUM(Y661:Y663)</f>
        <v>27733.391990000091</v>
      </c>
      <c r="Z664" s="5">
        <f>SUM(Z660)-SUM(Z661:Z663)</f>
        <v>139.36379000000056</v>
      </c>
      <c r="AA664" s="12">
        <f t="shared" si="456"/>
        <v>1.1709744285326451E-10</v>
      </c>
      <c r="AB664" s="5">
        <f t="shared" si="457"/>
        <v>0</v>
      </c>
      <c r="AC664" s="6">
        <f t="shared" si="457"/>
        <v>1.1641532182693481E-10</v>
      </c>
      <c r="AD664" s="7">
        <f t="shared" si="457"/>
        <v>6.8212102632969618E-13</v>
      </c>
      <c r="AE664" s="6">
        <f t="shared" si="458"/>
        <v>0</v>
      </c>
      <c r="AF664" s="5"/>
      <c r="AG664" s="6"/>
      <c r="AH664" s="7"/>
      <c r="AI664" s="6"/>
      <c r="AJ664" s="6"/>
      <c r="AL664" s="13"/>
      <c r="AM664" s="13"/>
      <c r="AW664" s="46">
        <f t="shared" si="453"/>
        <v>0</v>
      </c>
    </row>
    <row r="665" spans="1:49" ht="99.75" customHeight="1" x14ac:dyDescent="0.25">
      <c r="A665" s="66">
        <v>117</v>
      </c>
      <c r="B665" s="68" t="s">
        <v>310</v>
      </c>
      <c r="C665" s="62">
        <v>324663.76338999998</v>
      </c>
      <c r="D665" s="62">
        <f>SUM(D666:D669)</f>
        <v>0</v>
      </c>
      <c r="E665" s="62">
        <v>0</v>
      </c>
      <c r="F665" s="62">
        <v>0</v>
      </c>
      <c r="G665" s="63">
        <f t="shared" si="454"/>
        <v>0</v>
      </c>
      <c r="H665" s="43"/>
      <c r="I665" s="43"/>
      <c r="J665" s="43"/>
      <c r="K665" s="63">
        <f>L665+M665+N665</f>
        <v>0</v>
      </c>
      <c r="L665" s="43"/>
      <c r="M665" s="43"/>
      <c r="N665" s="43"/>
      <c r="O665" s="63">
        <f t="shared" si="455"/>
        <v>147102.9</v>
      </c>
      <c r="P665" s="43">
        <v>120000</v>
      </c>
      <c r="Q665" s="43">
        <v>26967.3</v>
      </c>
      <c r="R665" s="43">
        <v>135.6</v>
      </c>
      <c r="S665" s="6">
        <f>SUM(T665,U665,V665)</f>
        <v>146021.10646000001</v>
      </c>
      <c r="T665" s="5">
        <v>119998.53213000001</v>
      </c>
      <c r="U665" s="5">
        <v>25892.462</v>
      </c>
      <c r="V665" s="5">
        <v>130.11232999999999</v>
      </c>
      <c r="W665" s="63">
        <f>SUM(X665,Y665,Z665)</f>
        <v>98068.402620000037</v>
      </c>
      <c r="X665" s="43">
        <v>79269.440180000034</v>
      </c>
      <c r="Y665" s="43">
        <f>18704.97002</f>
        <v>18704.970020000001</v>
      </c>
      <c r="Z665" s="43">
        <v>93.992419999999996</v>
      </c>
      <c r="AA665" s="12">
        <f t="shared" si="456"/>
        <v>-3.8399999975808896E-3</v>
      </c>
      <c r="AB665" s="5">
        <f t="shared" si="457"/>
        <v>0</v>
      </c>
      <c r="AC665" s="6">
        <f t="shared" si="457"/>
        <v>-3.8399999975808896E-3</v>
      </c>
      <c r="AD665" s="7">
        <f t="shared" si="457"/>
        <v>0</v>
      </c>
      <c r="AE665" s="63">
        <f t="shared" si="458"/>
        <v>47952.700000000004</v>
      </c>
      <c r="AF665" s="43">
        <f>SUM(AF666:AF669)</f>
        <v>40729.091950000002</v>
      </c>
      <c r="AG665" s="43">
        <f t="shared" ref="AG665:AH665" si="461">SUM(AG666:AG669)</f>
        <v>7187.4881399999995</v>
      </c>
      <c r="AH665" s="43">
        <f t="shared" si="461"/>
        <v>36.119910000000004</v>
      </c>
      <c r="AI665" s="63"/>
      <c r="AJ665" s="63"/>
      <c r="AL665" s="13"/>
      <c r="AM665" s="13"/>
      <c r="AW665" s="46">
        <f t="shared" si="453"/>
        <v>1.4678699999931268</v>
      </c>
    </row>
    <row r="666" spans="1:49" ht="19.899999999999999" customHeight="1" x14ac:dyDescent="0.25">
      <c r="A666" s="66"/>
      <c r="B666" s="78" t="s">
        <v>32</v>
      </c>
      <c r="C666" s="5">
        <v>0</v>
      </c>
      <c r="D666" s="5"/>
      <c r="E666" s="5">
        <v>0</v>
      </c>
      <c r="F666" s="5">
        <v>0</v>
      </c>
      <c r="G666" s="6">
        <f>H666+I666+J666</f>
        <v>0</v>
      </c>
      <c r="H666" s="5"/>
      <c r="I666" s="5"/>
      <c r="J666" s="5"/>
      <c r="K666" s="6"/>
      <c r="L666" s="5"/>
      <c r="M666" s="5"/>
      <c r="N666" s="5"/>
      <c r="O666" s="6">
        <f t="shared" si="455"/>
        <v>0</v>
      </c>
      <c r="P666" s="5">
        <v>0</v>
      </c>
      <c r="Q666" s="5">
        <v>0</v>
      </c>
      <c r="R666" s="5">
        <v>0</v>
      </c>
      <c r="S666" s="6">
        <v>0</v>
      </c>
      <c r="T666" s="5" t="s">
        <v>185</v>
      </c>
      <c r="U666" s="5" t="s">
        <v>185</v>
      </c>
      <c r="V666" s="5" t="s">
        <v>185</v>
      </c>
      <c r="W666" s="6">
        <v>0</v>
      </c>
      <c r="X666" s="5" t="s">
        <v>185</v>
      </c>
      <c r="Y666" s="5" t="s">
        <v>185</v>
      </c>
      <c r="Z666" s="5" t="s">
        <v>185</v>
      </c>
      <c r="AA666" s="12">
        <f t="shared" si="456"/>
        <v>0</v>
      </c>
      <c r="AB666" s="5">
        <f t="shared" si="457"/>
        <v>0</v>
      </c>
      <c r="AC666" s="6">
        <f t="shared" si="457"/>
        <v>0</v>
      </c>
      <c r="AD666" s="7">
        <f t="shared" si="457"/>
        <v>0</v>
      </c>
      <c r="AE666" s="6">
        <f t="shared" si="458"/>
        <v>0</v>
      </c>
      <c r="AF666" s="5"/>
      <c r="AG666" s="6"/>
      <c r="AH666" s="7"/>
      <c r="AI666" s="6"/>
      <c r="AJ666" s="6"/>
      <c r="AL666" s="13"/>
      <c r="AM666" s="13"/>
      <c r="AW666" s="46"/>
    </row>
    <row r="667" spans="1:49" ht="19.899999999999999" customHeight="1" x14ac:dyDescent="0.25">
      <c r="A667" s="66"/>
      <c r="B667" s="78" t="s">
        <v>33</v>
      </c>
      <c r="C667" s="5">
        <v>288583.75099999999</v>
      </c>
      <c r="D667" s="5"/>
      <c r="E667" s="5">
        <v>0</v>
      </c>
      <c r="F667" s="5">
        <v>0</v>
      </c>
      <c r="G667" s="6">
        <f t="shared" ref="G667" si="462">H667+I667+J667</f>
        <v>0</v>
      </c>
      <c r="H667" s="5"/>
      <c r="I667" s="5"/>
      <c r="J667" s="5"/>
      <c r="K667" s="6"/>
      <c r="L667" s="5"/>
      <c r="M667" s="5"/>
      <c r="N667" s="5"/>
      <c r="O667" s="6">
        <f t="shared" si="455"/>
        <v>143145.08000000002</v>
      </c>
      <c r="P667" s="5">
        <v>118948.65018</v>
      </c>
      <c r="Q667" s="5">
        <v>24075.442159999999</v>
      </c>
      <c r="R667" s="5">
        <v>120.98766000000001</v>
      </c>
      <c r="S667" s="6">
        <v>143145.07999999999</v>
      </c>
      <c r="T667" s="5">
        <v>118948.65532999998</v>
      </c>
      <c r="U667" s="5">
        <v>24075.443070000001</v>
      </c>
      <c r="V667" s="5">
        <v>120.98159999999999</v>
      </c>
      <c r="W667" s="6">
        <v>95192.38</v>
      </c>
      <c r="X667" s="5">
        <v>78219.563380000007</v>
      </c>
      <c r="Y667" s="5">
        <v>16887.95493</v>
      </c>
      <c r="Z667" s="5">
        <v>84.861689999999996</v>
      </c>
      <c r="AA667" s="12">
        <f t="shared" si="456"/>
        <v>0</v>
      </c>
      <c r="AB667" s="5">
        <f t="shared" si="457"/>
        <v>0</v>
      </c>
      <c r="AC667" s="6">
        <f t="shared" si="457"/>
        <v>0</v>
      </c>
      <c r="AD667" s="7">
        <f t="shared" si="457"/>
        <v>0</v>
      </c>
      <c r="AE667" s="6">
        <f t="shared" si="458"/>
        <v>47952.700000000004</v>
      </c>
      <c r="AF667" s="5">
        <f>40708.01085+21.0811</f>
        <v>40729.091950000002</v>
      </c>
      <c r="AG667" s="6">
        <f>7183.76794+3.7202</f>
        <v>7187.4881399999995</v>
      </c>
      <c r="AH667" s="7">
        <f>36.10121+0.0187</f>
        <v>36.119910000000004</v>
      </c>
      <c r="AI667" s="6"/>
      <c r="AJ667" s="6"/>
      <c r="AL667" s="13"/>
      <c r="AM667" s="13"/>
      <c r="AW667" s="46">
        <f t="shared" si="453"/>
        <v>-5.1499999826774001E-3</v>
      </c>
    </row>
    <row r="668" spans="1:49" ht="19.899999999999999" customHeight="1" x14ac:dyDescent="0.25">
      <c r="A668" s="66"/>
      <c r="B668" s="78" t="s">
        <v>34</v>
      </c>
      <c r="C668" s="5">
        <v>27872.3</v>
      </c>
      <c r="D668" s="5"/>
      <c r="E668" s="5">
        <v>0</v>
      </c>
      <c r="F668" s="5">
        <v>0</v>
      </c>
      <c r="G668" s="6">
        <f>H668+I668+J668</f>
        <v>0</v>
      </c>
      <c r="H668" s="5"/>
      <c r="I668" s="5"/>
      <c r="J668" s="5"/>
      <c r="K668" s="6"/>
      <c r="L668" s="5"/>
      <c r="M668" s="5"/>
      <c r="N668" s="5"/>
      <c r="O668" s="6">
        <f t="shared" si="455"/>
        <v>0</v>
      </c>
      <c r="P668" s="5">
        <v>0</v>
      </c>
      <c r="Q668" s="5">
        <v>0</v>
      </c>
      <c r="R668" s="5">
        <v>0</v>
      </c>
      <c r="S668" s="6">
        <v>0</v>
      </c>
      <c r="T668" s="5" t="s">
        <v>185</v>
      </c>
      <c r="U668" s="5" t="s">
        <v>185</v>
      </c>
      <c r="V668" s="5" t="s">
        <v>185</v>
      </c>
      <c r="W668" s="6">
        <v>0</v>
      </c>
      <c r="X668" s="5" t="s">
        <v>185</v>
      </c>
      <c r="Y668" s="5" t="s">
        <v>185</v>
      </c>
      <c r="Z668" s="5" t="s">
        <v>185</v>
      </c>
      <c r="AA668" s="12">
        <f t="shared" si="456"/>
        <v>0</v>
      </c>
      <c r="AB668" s="5">
        <f t="shared" si="457"/>
        <v>0</v>
      </c>
      <c r="AC668" s="6">
        <f t="shared" si="457"/>
        <v>0</v>
      </c>
      <c r="AD668" s="7">
        <f t="shared" si="457"/>
        <v>0</v>
      </c>
      <c r="AE668" s="6">
        <f t="shared" si="458"/>
        <v>0</v>
      </c>
      <c r="AF668" s="5"/>
      <c r="AG668" s="6"/>
      <c r="AH668" s="7"/>
      <c r="AI668" s="6"/>
      <c r="AJ668" s="6"/>
      <c r="AL668" s="13"/>
      <c r="AM668" s="13"/>
      <c r="AW668" s="46"/>
    </row>
    <row r="669" spans="1:49" ht="19.899999999999999" customHeight="1" x14ac:dyDescent="0.25">
      <c r="A669" s="66"/>
      <c r="B669" s="78" t="s">
        <v>35</v>
      </c>
      <c r="C669" s="5">
        <v>8207.7123900000006</v>
      </c>
      <c r="D669" s="5"/>
      <c r="E669" s="5">
        <v>0</v>
      </c>
      <c r="F669" s="5">
        <v>0</v>
      </c>
      <c r="G669" s="6">
        <f t="shared" ref="G669" si="463">H669+I669+J669</f>
        <v>0</v>
      </c>
      <c r="H669" s="5"/>
      <c r="I669" s="5"/>
      <c r="J669" s="5"/>
      <c r="K669" s="6"/>
      <c r="L669" s="5"/>
      <c r="M669" s="5"/>
      <c r="N669" s="5"/>
      <c r="O669" s="6">
        <f t="shared" si="455"/>
        <v>3957.8199999999983</v>
      </c>
      <c r="P669" s="5">
        <v>1051.3498199999988</v>
      </c>
      <c r="Q669" s="5">
        <v>2891.8578399999997</v>
      </c>
      <c r="R669" s="5">
        <v>14.612339999999989</v>
      </c>
      <c r="S669" s="6">
        <f>SUM(T669:V669)</f>
        <v>2876.0264600000255</v>
      </c>
      <c r="T669" s="5">
        <f>SUM(T665)-SUM(T666:T668)</f>
        <v>1049.8768000000273</v>
      </c>
      <c r="U669" s="5">
        <f>SUM(U665)-SUM(U666:U668)</f>
        <v>1817.0189299999984</v>
      </c>
      <c r="V669" s="5">
        <f>SUM(V665)-SUM(V666:V668)</f>
        <v>9.1307299999999998</v>
      </c>
      <c r="W669" s="6">
        <f>SUM(X669:Z669)</f>
        <v>2876.0226200000279</v>
      </c>
      <c r="X669" s="5">
        <f>SUM(X665)-SUM(X666:X668)</f>
        <v>1049.8768000000273</v>
      </c>
      <c r="Y669" s="5">
        <f>SUM(Y665)-SUM(Y666:Y668)</f>
        <v>1817.0150900000008</v>
      </c>
      <c r="Z669" s="5">
        <f>SUM(Z665)-SUM(Z666:Z668)</f>
        <v>9.1307299999999998</v>
      </c>
      <c r="AA669" s="12">
        <f t="shared" si="456"/>
        <v>-3.8399999975808896E-3</v>
      </c>
      <c r="AB669" s="5">
        <f t="shared" si="457"/>
        <v>0</v>
      </c>
      <c r="AC669" s="6">
        <f t="shared" si="457"/>
        <v>-3.8399999975808896E-3</v>
      </c>
      <c r="AD669" s="7">
        <f t="shared" si="457"/>
        <v>0</v>
      </c>
      <c r="AE669" s="6">
        <f t="shared" si="458"/>
        <v>0</v>
      </c>
      <c r="AF669" s="5"/>
      <c r="AG669" s="6"/>
      <c r="AH669" s="7"/>
      <c r="AI669" s="6"/>
      <c r="AJ669" s="6"/>
      <c r="AL669" s="13"/>
      <c r="AM669" s="13"/>
      <c r="AN669" s="13">
        <v>0</v>
      </c>
      <c r="AW669" s="46">
        <f t="shared" si="453"/>
        <v>1.4730199999714841</v>
      </c>
    </row>
    <row r="670" spans="1:49" ht="116.25" customHeight="1" x14ac:dyDescent="0.25">
      <c r="A670" s="66">
        <v>118</v>
      </c>
      <c r="B670" s="68" t="s">
        <v>311</v>
      </c>
      <c r="C670" s="62">
        <v>1040102.37766</v>
      </c>
      <c r="D670" s="62">
        <f>SUM(D671:D674)</f>
        <v>0</v>
      </c>
      <c r="E670" s="62">
        <v>0</v>
      </c>
      <c r="F670" s="62">
        <v>0</v>
      </c>
      <c r="G670" s="63">
        <f t="shared" si="454"/>
        <v>0</v>
      </c>
      <c r="H670" s="43"/>
      <c r="I670" s="43"/>
      <c r="J670" s="43"/>
      <c r="K670" s="63">
        <f>L670+M670+N670</f>
        <v>0</v>
      </c>
      <c r="L670" s="43"/>
      <c r="M670" s="43"/>
      <c r="N670" s="43"/>
      <c r="O670" s="63">
        <f t="shared" si="455"/>
        <v>182042.69999999998</v>
      </c>
      <c r="P670" s="43">
        <v>150000</v>
      </c>
      <c r="Q670" s="43">
        <v>31882.400000000001</v>
      </c>
      <c r="R670" s="43">
        <v>160.29999999999998</v>
      </c>
      <c r="S670" s="6">
        <f>SUM(T670,U670,V670)</f>
        <v>179578.24644000002</v>
      </c>
      <c r="T670" s="5">
        <v>149999.98628000001</v>
      </c>
      <c r="U670" s="5">
        <v>29430.362000000001</v>
      </c>
      <c r="V670" s="5">
        <v>147.89815999999999</v>
      </c>
      <c r="W670" s="63">
        <f>SUM(X670,Y670,Z670)</f>
        <v>99114.93888999999</v>
      </c>
      <c r="X670" s="43">
        <v>81657.691669999986</v>
      </c>
      <c r="Y670" s="43">
        <v>17369.957289999998</v>
      </c>
      <c r="Z670" s="43">
        <v>87.289929999999998</v>
      </c>
      <c r="AA670" s="12">
        <f t="shared" si="456"/>
        <v>2.4399999965680763E-3</v>
      </c>
      <c r="AB670" s="5">
        <f t="shared" si="457"/>
        <v>0</v>
      </c>
      <c r="AC670" s="6">
        <f t="shared" si="457"/>
        <v>2.4399999965680763E-3</v>
      </c>
      <c r="AD670" s="7">
        <f t="shared" si="457"/>
        <v>0</v>
      </c>
      <c r="AE670" s="63">
        <f t="shared" si="458"/>
        <v>80463.309990000009</v>
      </c>
      <c r="AF670" s="43">
        <f>SUM(AF671:AF674)</f>
        <v>68342.294610000012</v>
      </c>
      <c r="AG670" s="63">
        <f t="shared" ref="AG670:AH670" si="464">SUM(AG671:AG674)</f>
        <v>12060.407149999999</v>
      </c>
      <c r="AH670" s="44">
        <f t="shared" si="464"/>
        <v>60.608229999999999</v>
      </c>
      <c r="AI670" s="63"/>
      <c r="AJ670" s="63"/>
      <c r="AL670" s="13"/>
      <c r="AM670" s="13"/>
      <c r="AW670" s="46">
        <f t="shared" si="453"/>
        <v>1.3719999988097697E-2</v>
      </c>
    </row>
    <row r="671" spans="1:49" ht="19.899999999999999" customHeight="1" x14ac:dyDescent="0.25">
      <c r="A671" s="66"/>
      <c r="B671" s="78" t="s">
        <v>32</v>
      </c>
      <c r="C671" s="5">
        <v>0</v>
      </c>
      <c r="D671" s="5"/>
      <c r="E671" s="5">
        <v>0</v>
      </c>
      <c r="F671" s="5">
        <v>0</v>
      </c>
      <c r="G671" s="6">
        <f>H671+I671+J671</f>
        <v>0</v>
      </c>
      <c r="H671" s="5"/>
      <c r="I671" s="5"/>
      <c r="J671" s="5"/>
      <c r="K671" s="6"/>
      <c r="L671" s="5"/>
      <c r="M671" s="5"/>
      <c r="N671" s="5"/>
      <c r="O671" s="6">
        <f t="shared" si="455"/>
        <v>0</v>
      </c>
      <c r="P671" s="5">
        <v>0</v>
      </c>
      <c r="Q671" s="5">
        <v>0</v>
      </c>
      <c r="R671" s="5">
        <v>0</v>
      </c>
      <c r="S671" s="6">
        <v>0</v>
      </c>
      <c r="T671" s="5" t="s">
        <v>185</v>
      </c>
      <c r="U671" s="5" t="s">
        <v>185</v>
      </c>
      <c r="V671" s="5" t="s">
        <v>185</v>
      </c>
      <c r="W671" s="6">
        <v>0</v>
      </c>
      <c r="X671" s="5" t="s">
        <v>185</v>
      </c>
      <c r="Y671" s="5" t="s">
        <v>185</v>
      </c>
      <c r="Z671" s="5" t="s">
        <v>185</v>
      </c>
      <c r="AA671" s="12">
        <f t="shared" si="456"/>
        <v>0</v>
      </c>
      <c r="AB671" s="5">
        <f t="shared" si="457"/>
        <v>0</v>
      </c>
      <c r="AC671" s="6">
        <f t="shared" si="457"/>
        <v>0</v>
      </c>
      <c r="AD671" s="7">
        <f t="shared" si="457"/>
        <v>0</v>
      </c>
      <c r="AE671" s="6">
        <f t="shared" si="458"/>
        <v>0</v>
      </c>
      <c r="AF671" s="5"/>
      <c r="AG671" s="6"/>
      <c r="AH671" s="7"/>
      <c r="AI671" s="6"/>
      <c r="AJ671" s="6"/>
      <c r="AL671" s="13"/>
      <c r="AM671" s="13"/>
      <c r="AW671" s="46"/>
    </row>
    <row r="672" spans="1:49" ht="19.899999999999999" customHeight="1" x14ac:dyDescent="0.25">
      <c r="A672" s="66"/>
      <c r="B672" s="78" t="s">
        <v>33</v>
      </c>
      <c r="C672" s="5">
        <v>871377.38500000001</v>
      </c>
      <c r="D672" s="5"/>
      <c r="E672" s="5">
        <v>0</v>
      </c>
      <c r="F672" s="5">
        <v>0</v>
      </c>
      <c r="G672" s="6">
        <f t="shared" ref="G672" si="465">H672+I672+J672</f>
        <v>0</v>
      </c>
      <c r="H672" s="5"/>
      <c r="I672" s="5"/>
      <c r="J672" s="5"/>
      <c r="K672" s="6"/>
      <c r="L672" s="5"/>
      <c r="M672" s="5"/>
      <c r="N672" s="5"/>
      <c r="O672" s="6">
        <f t="shared" si="455"/>
        <v>175383.46825999997</v>
      </c>
      <c r="P672" s="5">
        <v>147944.42212999999</v>
      </c>
      <c r="Q672" s="5">
        <v>27301.84405</v>
      </c>
      <c r="R672" s="5">
        <v>137.20208</v>
      </c>
      <c r="S672" s="6">
        <v>175383.46824999998</v>
      </c>
      <c r="T672" s="5">
        <v>147944.42211000001</v>
      </c>
      <c r="U672" s="5">
        <v>27301.84404</v>
      </c>
      <c r="V672" s="5">
        <v>137.2021</v>
      </c>
      <c r="W672" s="6">
        <v>94920.158259999997</v>
      </c>
      <c r="X672" s="5">
        <v>79602.127500000002</v>
      </c>
      <c r="Y672" s="5">
        <v>15241.436890000001</v>
      </c>
      <c r="Z672" s="5">
        <v>76.593869999999995</v>
      </c>
      <c r="AA672" s="12">
        <f t="shared" si="456"/>
        <v>0</v>
      </c>
      <c r="AB672" s="5">
        <f t="shared" si="457"/>
        <v>0</v>
      </c>
      <c r="AC672" s="6">
        <f t="shared" si="457"/>
        <v>0</v>
      </c>
      <c r="AD672" s="7">
        <f t="shared" si="457"/>
        <v>0</v>
      </c>
      <c r="AE672" s="6">
        <f t="shared" si="458"/>
        <v>80463.309990000009</v>
      </c>
      <c r="AF672" s="5">
        <f>68314.14685+28.14776</f>
        <v>68342.294610000012</v>
      </c>
      <c r="AG672" s="6">
        <f>12055.4399+4.96725</f>
        <v>12060.407149999999</v>
      </c>
      <c r="AH672" s="7">
        <f>60.58325+0.02498</f>
        <v>60.608229999999999</v>
      </c>
      <c r="AI672" s="6"/>
      <c r="AJ672" s="6"/>
      <c r="AL672" s="13"/>
      <c r="AM672" s="13"/>
      <c r="AW672" s="46">
        <f t="shared" si="453"/>
        <v>1.9999977666884661E-5</v>
      </c>
    </row>
    <row r="673" spans="1:49" ht="19.899999999999999" customHeight="1" x14ac:dyDescent="0.25">
      <c r="A673" s="66"/>
      <c r="B673" s="78" t="s">
        <v>34</v>
      </c>
      <c r="C673" s="5">
        <v>142213.5</v>
      </c>
      <c r="D673" s="5"/>
      <c r="E673" s="5">
        <v>0</v>
      </c>
      <c r="F673" s="5">
        <v>0</v>
      </c>
      <c r="G673" s="6">
        <f>H673+I673+J673</f>
        <v>0</v>
      </c>
      <c r="H673" s="5"/>
      <c r="I673" s="5"/>
      <c r="J673" s="5"/>
      <c r="K673" s="6"/>
      <c r="L673" s="5"/>
      <c r="M673" s="5"/>
      <c r="N673" s="5"/>
      <c r="O673" s="6">
        <f t="shared" si="455"/>
        <v>0</v>
      </c>
      <c r="P673" s="5">
        <v>0</v>
      </c>
      <c r="Q673" s="5">
        <v>0</v>
      </c>
      <c r="R673" s="5">
        <v>0</v>
      </c>
      <c r="S673" s="6">
        <v>0</v>
      </c>
      <c r="T673" s="5" t="s">
        <v>185</v>
      </c>
      <c r="U673" s="5" t="s">
        <v>185</v>
      </c>
      <c r="V673" s="5" t="s">
        <v>185</v>
      </c>
      <c r="W673" s="6">
        <v>0</v>
      </c>
      <c r="X673" s="5" t="s">
        <v>185</v>
      </c>
      <c r="Y673" s="5" t="s">
        <v>185</v>
      </c>
      <c r="Z673" s="5" t="s">
        <v>185</v>
      </c>
      <c r="AA673" s="12">
        <f t="shared" si="456"/>
        <v>0</v>
      </c>
      <c r="AB673" s="5">
        <f t="shared" si="457"/>
        <v>0</v>
      </c>
      <c r="AC673" s="6">
        <f t="shared" si="457"/>
        <v>0</v>
      </c>
      <c r="AD673" s="7">
        <f t="shared" si="457"/>
        <v>0</v>
      </c>
      <c r="AE673" s="6">
        <f t="shared" si="458"/>
        <v>0</v>
      </c>
      <c r="AF673" s="5"/>
      <c r="AG673" s="6"/>
      <c r="AH673" s="7"/>
      <c r="AI673" s="6"/>
      <c r="AJ673" s="6"/>
      <c r="AL673" s="13"/>
      <c r="AM673" s="13"/>
      <c r="AW673" s="46"/>
    </row>
    <row r="674" spans="1:49" ht="19.899999999999999" customHeight="1" x14ac:dyDescent="0.25">
      <c r="A674" s="66"/>
      <c r="B674" s="78" t="s">
        <v>35</v>
      </c>
      <c r="C674" s="5">
        <v>26511.49266</v>
      </c>
      <c r="D674" s="5"/>
      <c r="E674" s="5">
        <v>0</v>
      </c>
      <c r="F674" s="5">
        <v>0</v>
      </c>
      <c r="G674" s="6">
        <f t="shared" ref="G674" si="466">H674+I674+J674</f>
        <v>0</v>
      </c>
      <c r="H674" s="5"/>
      <c r="I674" s="5"/>
      <c r="J674" s="5"/>
      <c r="K674" s="6"/>
      <c r="L674" s="5"/>
      <c r="M674" s="5"/>
      <c r="N674" s="5"/>
      <c r="O674" s="6">
        <f t="shared" si="455"/>
        <v>6659.2317400000084</v>
      </c>
      <c r="P674" s="5">
        <v>2055.5778700000051</v>
      </c>
      <c r="Q674" s="5">
        <v>4580.5559500000027</v>
      </c>
      <c r="R674" s="5">
        <v>23.097919999999998</v>
      </c>
      <c r="S674" s="6">
        <f>SUM(T674:V674)</f>
        <v>4194.7781899999991</v>
      </c>
      <c r="T674" s="5">
        <f>SUM(T670)-SUM(T671:T673)</f>
        <v>2055.5641699999978</v>
      </c>
      <c r="U674" s="5">
        <f>SUM(U670)-SUM(U671:U673)</f>
        <v>2128.517960000001</v>
      </c>
      <c r="V674" s="5">
        <f>SUM(V670)-SUM(V671:V673)</f>
        <v>10.696059999999989</v>
      </c>
      <c r="W674" s="6">
        <f>SUM(X674:Z674)</f>
        <v>4194.7806299999811</v>
      </c>
      <c r="X674" s="5">
        <f>SUM(X670)-SUM(X671:X673)</f>
        <v>2055.5641699999833</v>
      </c>
      <c r="Y674" s="5">
        <f>SUM(Y670)-SUM(Y671:Y673)</f>
        <v>2128.5203999999976</v>
      </c>
      <c r="Z674" s="5">
        <f>SUM(Z670)-SUM(Z671:Z673)</f>
        <v>10.696060000000003</v>
      </c>
      <c r="AA674" s="12">
        <f>SUM(AB674:AD674)</f>
        <v>2.4399999820303719E-3</v>
      </c>
      <c r="AB674" s="5">
        <f t="shared" si="457"/>
        <v>-1.4551915228366852E-11</v>
      </c>
      <c r="AC674" s="6">
        <f t="shared" si="457"/>
        <v>2.4399999965680763E-3</v>
      </c>
      <c r="AD674" s="7">
        <f t="shared" si="457"/>
        <v>1.4210854715202004E-14</v>
      </c>
      <c r="AE674" s="6">
        <f t="shared" si="458"/>
        <v>0</v>
      </c>
      <c r="AF674" s="5"/>
      <c r="AG674" s="6"/>
      <c r="AH674" s="7"/>
      <c r="AI674" s="6"/>
      <c r="AJ674" s="6"/>
      <c r="AL674" s="13"/>
      <c r="AM674" s="13"/>
      <c r="AN674" s="13">
        <v>2.4399999965680763E-3</v>
      </c>
      <c r="AO674" s="13">
        <v>1.4210854715202004E-14</v>
      </c>
      <c r="AW674" s="46">
        <f t="shared" si="453"/>
        <v>1.3700000007247581E-2</v>
      </c>
    </row>
    <row r="675" spans="1:49" ht="81.75" customHeight="1" x14ac:dyDescent="0.25">
      <c r="A675" s="66">
        <v>119</v>
      </c>
      <c r="B675" s="68" t="s">
        <v>111</v>
      </c>
      <c r="C675" s="62">
        <v>857962.87132000015</v>
      </c>
      <c r="D675" s="62">
        <f>SUM(D676:D679)</f>
        <v>0</v>
      </c>
      <c r="E675" s="62">
        <v>0</v>
      </c>
      <c r="F675" s="62">
        <v>0</v>
      </c>
      <c r="G675" s="63">
        <f t="shared" si="454"/>
        <v>0</v>
      </c>
      <c r="H675" s="43"/>
      <c r="I675" s="43"/>
      <c r="J675" s="43"/>
      <c r="K675" s="63">
        <f>L675+M675+N675</f>
        <v>0</v>
      </c>
      <c r="L675" s="43"/>
      <c r="M675" s="43"/>
      <c r="N675" s="43"/>
      <c r="O675" s="63">
        <f t="shared" si="455"/>
        <v>279495.3</v>
      </c>
      <c r="P675" s="43">
        <v>230000</v>
      </c>
      <c r="Q675" s="43">
        <v>49247.8</v>
      </c>
      <c r="R675" s="43">
        <v>247.5</v>
      </c>
      <c r="S675" s="6">
        <f>SUM(T675,U675,V675)</f>
        <v>279281.43051999999</v>
      </c>
      <c r="T675" s="5">
        <v>229999.9884</v>
      </c>
      <c r="U675" s="5">
        <v>49035.017999999996</v>
      </c>
      <c r="V675" s="5">
        <v>246.42411999999999</v>
      </c>
      <c r="W675" s="63">
        <f>SUM(X675,Y675,Z675)</f>
        <v>192741.91302000004</v>
      </c>
      <c r="X675" s="43">
        <v>156496.81462000002</v>
      </c>
      <c r="Y675" s="43">
        <v>36063.865770000004</v>
      </c>
      <c r="Z675" s="43">
        <v>181.23263000000003</v>
      </c>
      <c r="AA675" s="12">
        <f t="shared" si="456"/>
        <v>2.5000000168802217E-3</v>
      </c>
      <c r="AB675" s="5">
        <f t="shared" si="457"/>
        <v>3.4300000115763396E-3</v>
      </c>
      <c r="AC675" s="6">
        <f t="shared" si="457"/>
        <v>-9.2999999469611794E-4</v>
      </c>
      <c r="AD675" s="7">
        <f t="shared" si="457"/>
        <v>0</v>
      </c>
      <c r="AE675" s="63">
        <f t="shared" si="458"/>
        <v>86539.51999999999</v>
      </c>
      <c r="AF675" s="43">
        <f>SUM(AF676:AF679)</f>
        <v>73503.177209999994</v>
      </c>
      <c r="AG675" s="63">
        <f t="shared" ref="AG675:AH675" si="467">SUM(AG676:AG679)</f>
        <v>12971.151300000001</v>
      </c>
      <c r="AH675" s="44">
        <f t="shared" si="467"/>
        <v>65.191490000000002</v>
      </c>
      <c r="AI675" s="63"/>
      <c r="AJ675" s="63"/>
      <c r="AL675" s="13"/>
      <c r="AM675" s="13"/>
      <c r="AW675" s="46">
        <f t="shared" si="453"/>
        <v>1.1599999997997656E-2</v>
      </c>
    </row>
    <row r="676" spans="1:49" ht="19.899999999999999" customHeight="1" x14ac:dyDescent="0.25">
      <c r="A676" s="66"/>
      <c r="B676" s="78" t="s">
        <v>32</v>
      </c>
      <c r="C676" s="5">
        <v>0</v>
      </c>
      <c r="D676" s="5"/>
      <c r="E676" s="5">
        <v>0</v>
      </c>
      <c r="F676" s="5">
        <v>0</v>
      </c>
      <c r="G676" s="6">
        <f>H676+I676+J676</f>
        <v>0</v>
      </c>
      <c r="H676" s="5"/>
      <c r="I676" s="5"/>
      <c r="J676" s="5"/>
      <c r="K676" s="6"/>
      <c r="L676" s="5"/>
      <c r="M676" s="5"/>
      <c r="N676" s="5"/>
      <c r="O676" s="6">
        <f t="shared" si="455"/>
        <v>0</v>
      </c>
      <c r="P676" s="5">
        <v>0</v>
      </c>
      <c r="Q676" s="5">
        <v>0</v>
      </c>
      <c r="R676" s="5">
        <v>0</v>
      </c>
      <c r="S676" s="6">
        <v>0</v>
      </c>
      <c r="T676" s="5" t="s">
        <v>185</v>
      </c>
      <c r="U676" s="5" t="s">
        <v>185</v>
      </c>
      <c r="V676" s="5" t="s">
        <v>185</v>
      </c>
      <c r="W676" s="6">
        <v>0</v>
      </c>
      <c r="X676" s="5" t="s">
        <v>185</v>
      </c>
      <c r="Y676" s="5" t="s">
        <v>185</v>
      </c>
      <c r="Z676" s="5" t="s">
        <v>185</v>
      </c>
      <c r="AA676" s="12">
        <f t="shared" si="456"/>
        <v>0</v>
      </c>
      <c r="AB676" s="5">
        <f t="shared" si="457"/>
        <v>0</v>
      </c>
      <c r="AC676" s="6">
        <f t="shared" si="457"/>
        <v>0</v>
      </c>
      <c r="AD676" s="7">
        <f t="shared" si="457"/>
        <v>0</v>
      </c>
      <c r="AE676" s="6">
        <f t="shared" si="458"/>
        <v>0</v>
      </c>
      <c r="AF676" s="5"/>
      <c r="AG676" s="6"/>
      <c r="AH676" s="7"/>
      <c r="AI676" s="6"/>
      <c r="AJ676" s="6"/>
      <c r="AL676" s="13"/>
      <c r="AM676" s="13"/>
      <c r="AW676" s="46"/>
    </row>
    <row r="677" spans="1:49" ht="19.899999999999999" customHeight="1" x14ac:dyDescent="0.25">
      <c r="A677" s="66"/>
      <c r="B677" s="78" t="s">
        <v>33</v>
      </c>
      <c r="C677" s="5">
        <v>729869.31599999999</v>
      </c>
      <c r="D677" s="5"/>
      <c r="E677" s="5">
        <v>0</v>
      </c>
      <c r="F677" s="5">
        <v>0</v>
      </c>
      <c r="G677" s="6">
        <f t="shared" ref="G677" si="468">H677+I677+J677</f>
        <v>0</v>
      </c>
      <c r="H677" s="5"/>
      <c r="I677" s="5"/>
      <c r="J677" s="5"/>
      <c r="K677" s="6"/>
      <c r="L677" s="5"/>
      <c r="M677" s="5"/>
      <c r="N677" s="5"/>
      <c r="O677" s="6">
        <f t="shared" si="455"/>
        <v>273735.54370000004</v>
      </c>
      <c r="P677" s="5">
        <v>227386.79466000001</v>
      </c>
      <c r="Q677" s="5">
        <v>46116.98835</v>
      </c>
      <c r="R677" s="5">
        <v>231.76068999999998</v>
      </c>
      <c r="S677" s="6">
        <v>273735.54369999986</v>
      </c>
      <c r="T677" s="5">
        <v>227386.7946599999</v>
      </c>
      <c r="U677" s="5">
        <v>46116.98835</v>
      </c>
      <c r="V677" s="5">
        <v>231.76068999999998</v>
      </c>
      <c r="W677" s="6">
        <v>187196.02369999999</v>
      </c>
      <c r="X677" s="5">
        <v>153883.61744999999</v>
      </c>
      <c r="Y677" s="5">
        <v>33145.837050000002</v>
      </c>
      <c r="Z677" s="5">
        <v>166.56919999999997</v>
      </c>
      <c r="AA677" s="12">
        <f t="shared" si="456"/>
        <v>0</v>
      </c>
      <c r="AB677" s="5">
        <f t="shared" si="457"/>
        <v>0</v>
      </c>
      <c r="AC677" s="6">
        <f t="shared" si="457"/>
        <v>0</v>
      </c>
      <c r="AD677" s="7">
        <f t="shared" si="457"/>
        <v>0</v>
      </c>
      <c r="AE677" s="6">
        <f t="shared" si="458"/>
        <v>86539.51999999999</v>
      </c>
      <c r="AF677" s="5">
        <v>73503.177209999994</v>
      </c>
      <c r="AG677" s="6">
        <v>12971.151300000001</v>
      </c>
      <c r="AH677" s="7">
        <v>65.191490000000002</v>
      </c>
      <c r="AI677" s="6"/>
      <c r="AJ677" s="6"/>
      <c r="AL677" s="13"/>
      <c r="AM677" s="13"/>
      <c r="AW677" s="46">
        <f t="shared" si="453"/>
        <v>0</v>
      </c>
    </row>
    <row r="678" spans="1:49" ht="19.899999999999999" customHeight="1" x14ac:dyDescent="0.25">
      <c r="A678" s="66"/>
      <c r="B678" s="78" t="s">
        <v>34</v>
      </c>
      <c r="C678" s="5">
        <v>103223.93</v>
      </c>
      <c r="D678" s="5"/>
      <c r="E678" s="5">
        <v>0</v>
      </c>
      <c r="F678" s="5">
        <v>0</v>
      </c>
      <c r="G678" s="6">
        <f>H678+I678+J678</f>
        <v>0</v>
      </c>
      <c r="H678" s="5"/>
      <c r="I678" s="5"/>
      <c r="J678" s="5"/>
      <c r="K678" s="6"/>
      <c r="L678" s="5"/>
      <c r="M678" s="5"/>
      <c r="N678" s="5"/>
      <c r="O678" s="6">
        <f t="shared" si="455"/>
        <v>0</v>
      </c>
      <c r="P678" s="5">
        <v>0</v>
      </c>
      <c r="Q678" s="5">
        <v>0</v>
      </c>
      <c r="R678" s="5">
        <v>0</v>
      </c>
      <c r="S678" s="6">
        <v>0</v>
      </c>
      <c r="T678" s="5" t="s">
        <v>185</v>
      </c>
      <c r="U678" s="5" t="s">
        <v>185</v>
      </c>
      <c r="V678" s="5" t="s">
        <v>185</v>
      </c>
      <c r="W678" s="6">
        <v>0</v>
      </c>
      <c r="X678" s="5" t="s">
        <v>185</v>
      </c>
      <c r="Y678" s="5" t="s">
        <v>185</v>
      </c>
      <c r="Z678" s="5" t="s">
        <v>185</v>
      </c>
      <c r="AA678" s="12">
        <f t="shared" si="456"/>
        <v>0</v>
      </c>
      <c r="AB678" s="5">
        <f t="shared" si="457"/>
        <v>0</v>
      </c>
      <c r="AC678" s="6">
        <f t="shared" si="457"/>
        <v>0</v>
      </c>
      <c r="AD678" s="7">
        <f t="shared" si="457"/>
        <v>0</v>
      </c>
      <c r="AE678" s="6">
        <f t="shared" si="458"/>
        <v>0</v>
      </c>
      <c r="AF678" s="5"/>
      <c r="AG678" s="6"/>
      <c r="AH678" s="7"/>
      <c r="AI678" s="6"/>
      <c r="AJ678" s="6"/>
      <c r="AL678" s="13"/>
      <c r="AM678" s="13"/>
      <c r="AW678" s="46"/>
    </row>
    <row r="679" spans="1:49" ht="19.899999999999999" customHeight="1" x14ac:dyDescent="0.25">
      <c r="A679" s="66"/>
      <c r="B679" s="78" t="s">
        <v>35</v>
      </c>
      <c r="C679" s="5">
        <v>24869.625319999999</v>
      </c>
      <c r="D679" s="5"/>
      <c r="E679" s="5">
        <v>0</v>
      </c>
      <c r="F679" s="5">
        <v>0</v>
      </c>
      <c r="G679" s="6">
        <f t="shared" ref="G679" si="469">H679+I679+J679</f>
        <v>0</v>
      </c>
      <c r="H679" s="5"/>
      <c r="I679" s="5"/>
      <c r="J679" s="5"/>
      <c r="K679" s="6"/>
      <c r="L679" s="5"/>
      <c r="M679" s="5"/>
      <c r="N679" s="5"/>
      <c r="O679" s="6">
        <f t="shared" si="455"/>
        <v>5759.7562999999891</v>
      </c>
      <c r="P679" s="5">
        <v>2613.2053399999863</v>
      </c>
      <c r="Q679" s="5">
        <v>3130.8116500000033</v>
      </c>
      <c r="R679" s="5">
        <v>15.739310000000012</v>
      </c>
      <c r="S679" s="6">
        <f>SUM(T679:V679)</f>
        <v>5545.8868200001007</v>
      </c>
      <c r="T679" s="5">
        <f>SUM(T675)-SUM(T676:T678)</f>
        <v>2613.1937400001043</v>
      </c>
      <c r="U679" s="5">
        <f>SUM(U675)-SUM(U676:U678)</f>
        <v>2918.0296499999968</v>
      </c>
      <c r="V679" s="5">
        <f>SUM(V675)-SUM(V676:V678)</f>
        <v>14.663430000000005</v>
      </c>
      <c r="W679" s="6">
        <f>SUM(X679:Z679)</f>
        <v>5545.8893200000311</v>
      </c>
      <c r="X679" s="5">
        <f>SUM(X675)-SUM(X676:X678)</f>
        <v>2613.1971700000286</v>
      </c>
      <c r="Y679" s="5">
        <f>SUM(Y675)-SUM(Y676:Y678)</f>
        <v>2918.0287200000021</v>
      </c>
      <c r="Z679" s="5">
        <f>SUM(Z675)-SUM(Z676:Z678)</f>
        <v>14.663430000000062</v>
      </c>
      <c r="AA679" s="12">
        <f t="shared" si="456"/>
        <v>2.4999999296255737E-3</v>
      </c>
      <c r="AB679" s="5">
        <f t="shared" si="457"/>
        <v>3.4299999242648482E-3</v>
      </c>
      <c r="AC679" s="6">
        <f t="shared" si="457"/>
        <v>-9.2999999469611794E-4</v>
      </c>
      <c r="AD679" s="7">
        <f t="shared" si="457"/>
        <v>5.6843418860808015E-14</v>
      </c>
      <c r="AE679" s="6">
        <f t="shared" si="458"/>
        <v>0</v>
      </c>
      <c r="AF679" s="5"/>
      <c r="AG679" s="6"/>
      <c r="AH679" s="7"/>
      <c r="AI679" s="6"/>
      <c r="AJ679" s="6"/>
      <c r="AL679" s="13"/>
      <c r="AM679" s="13"/>
      <c r="AW679" s="46">
        <f t="shared" si="453"/>
        <v>1.1599999882037082E-2</v>
      </c>
    </row>
    <row r="680" spans="1:49" s="21" customFormat="1" ht="102.75" customHeight="1" x14ac:dyDescent="0.25">
      <c r="A680" s="40">
        <v>120</v>
      </c>
      <c r="B680" s="94" t="s">
        <v>109</v>
      </c>
      <c r="C680" s="16">
        <f t="shared" ref="C680:P680" si="470">SUM(C681:C684)</f>
        <v>868767.2</v>
      </c>
      <c r="D680" s="16">
        <f t="shared" si="470"/>
        <v>0</v>
      </c>
      <c r="E680" s="16">
        <f t="shared" si="470"/>
        <v>561690.20000000007</v>
      </c>
      <c r="F680" s="16">
        <f t="shared" si="470"/>
        <v>561690.20000000007</v>
      </c>
      <c r="G680" s="16">
        <f t="shared" si="470"/>
        <v>0</v>
      </c>
      <c r="H680" s="16">
        <f t="shared" si="470"/>
        <v>0</v>
      </c>
      <c r="I680" s="16">
        <f t="shared" si="470"/>
        <v>0</v>
      </c>
      <c r="J680" s="16">
        <f t="shared" si="470"/>
        <v>0</v>
      </c>
      <c r="K680" s="16">
        <f t="shared" si="470"/>
        <v>0</v>
      </c>
      <c r="L680" s="16">
        <f t="shared" si="470"/>
        <v>0</v>
      </c>
      <c r="M680" s="16">
        <f t="shared" si="470"/>
        <v>0</v>
      </c>
      <c r="N680" s="16">
        <f t="shared" si="470"/>
        <v>0</v>
      </c>
      <c r="O680" s="16">
        <f>P680+Q680+R680</f>
        <v>301918.2</v>
      </c>
      <c r="P680" s="16">
        <f t="shared" si="470"/>
        <v>100000</v>
      </c>
      <c r="Q680" s="16">
        <f>17647.1+124560.6+2163.8</f>
        <v>144371.5</v>
      </c>
      <c r="R680" s="16">
        <f>7034.2+49650+862.5</f>
        <v>57546.7</v>
      </c>
      <c r="S680" s="12">
        <f>T680+U680+V680</f>
        <v>300555.70799999998</v>
      </c>
      <c r="T680" s="18">
        <v>100000</v>
      </c>
      <c r="U680" s="18">
        <v>143897.79399999999</v>
      </c>
      <c r="V680" s="18">
        <f t="shared" ref="V680" si="471">SUM(V681:V684)</f>
        <v>56657.913999999997</v>
      </c>
      <c r="W680" s="12">
        <f t="shared" ref="W680:X680" si="472">SUM(W681:W684)</f>
        <v>298799.75799999997</v>
      </c>
      <c r="X680" s="18">
        <f t="shared" si="472"/>
        <v>100000</v>
      </c>
      <c r="Y680" s="18">
        <f>Y682+Y683+Y684</f>
        <v>142141.84399999998</v>
      </c>
      <c r="Z680" s="18">
        <f>Z682+Z683+Z684</f>
        <v>56657.913999999997</v>
      </c>
      <c r="AA680" s="12">
        <f t="shared" ref="AA680:AA699" si="473">AB680+AC680+AD680</f>
        <v>0</v>
      </c>
      <c r="AB680" s="18">
        <f>X680+H680-L680-(T680-AF680)</f>
        <v>0</v>
      </c>
      <c r="AC680" s="18"/>
      <c r="AD680" s="18">
        <f>Z680-V680</f>
        <v>0</v>
      </c>
      <c r="AE680" s="12">
        <f>SUM(AE681:AE684)</f>
        <v>0</v>
      </c>
      <c r="AF680" s="18">
        <f>SUM(AF681:AF684)</f>
        <v>0</v>
      </c>
      <c r="AG680" s="12"/>
      <c r="AH680" s="20">
        <f>SUM(AH681:AH684)</f>
        <v>0</v>
      </c>
      <c r="AI680" s="12" t="s">
        <v>205</v>
      </c>
      <c r="AJ680" s="12" t="s">
        <v>205</v>
      </c>
      <c r="AL680" s="29">
        <f t="shared" si="451"/>
        <v>-1755.9500000000116</v>
      </c>
      <c r="AM680" s="29">
        <f t="shared" si="452"/>
        <v>0</v>
      </c>
      <c r="AW680" s="46">
        <f t="shared" si="453"/>
        <v>0</v>
      </c>
    </row>
    <row r="681" spans="1:49" ht="19.899999999999999" customHeight="1" x14ac:dyDescent="0.25">
      <c r="A681" s="40"/>
      <c r="B681" s="91" t="s">
        <v>32</v>
      </c>
      <c r="C681" s="95"/>
      <c r="D681" s="95"/>
      <c r="E681" s="95"/>
      <c r="F681" s="95"/>
      <c r="G681" s="6">
        <f>H681+I681+J681</f>
        <v>0</v>
      </c>
      <c r="H681" s="5"/>
      <c r="I681" s="5"/>
      <c r="J681" s="5"/>
      <c r="K681" s="6">
        <f>L681+M681+N681</f>
        <v>0</v>
      </c>
      <c r="L681" s="5"/>
      <c r="M681" s="5"/>
      <c r="N681" s="5"/>
      <c r="O681" s="6">
        <f t="shared" ref="O681:O699" si="474">P681+Q681+R681</f>
        <v>0</v>
      </c>
      <c r="P681" s="5"/>
      <c r="Q681" s="5"/>
      <c r="R681" s="5"/>
      <c r="S681" s="6"/>
      <c r="T681" s="5"/>
      <c r="U681" s="5"/>
      <c r="V681" s="5"/>
      <c r="W681" s="6">
        <f>X681+Y681+Z681</f>
        <v>0</v>
      </c>
      <c r="X681" s="5"/>
      <c r="Y681" s="5"/>
      <c r="Z681" s="5"/>
      <c r="AA681" s="12">
        <f t="shared" si="473"/>
        <v>0</v>
      </c>
      <c r="AB681" s="5">
        <f t="shared" ref="AB681:AD696" si="475">X681+H681-L681-(T681-AF681)</f>
        <v>0</v>
      </c>
      <c r="AC681" s="18">
        <f t="shared" ref="AC681:AC684" si="476">Y681-U681</f>
        <v>0</v>
      </c>
      <c r="AD681" s="18">
        <f t="shared" ref="AD681:AD684" si="477">Z681-V681</f>
        <v>0</v>
      </c>
      <c r="AE681" s="6">
        <f>AF681+AG681+AH681</f>
        <v>0</v>
      </c>
      <c r="AF681" s="5"/>
      <c r="AG681" s="12"/>
      <c r="AH681" s="7"/>
      <c r="AI681" s="6"/>
      <c r="AJ681" s="6"/>
      <c r="AL681" s="29">
        <f t="shared" si="451"/>
        <v>0</v>
      </c>
      <c r="AM681" s="29">
        <f t="shared" si="452"/>
        <v>0</v>
      </c>
      <c r="AW681" s="46">
        <f t="shared" si="453"/>
        <v>0</v>
      </c>
    </row>
    <row r="682" spans="1:49" ht="19.899999999999999" customHeight="1" x14ac:dyDescent="0.25">
      <c r="A682" s="40"/>
      <c r="B682" s="91" t="s">
        <v>33</v>
      </c>
      <c r="C682" s="95">
        <f>'[2]ОАИП 2019'!$D$1227+'[2]ОАИП 2019'!$D$1228</f>
        <v>757333.7</v>
      </c>
      <c r="D682" s="95"/>
      <c r="E682" s="95">
        <v>554476.30000000005</v>
      </c>
      <c r="F682" s="95">
        <f>E682</f>
        <v>554476.30000000005</v>
      </c>
      <c r="G682" s="6">
        <f>H682+I682+J682</f>
        <v>0</v>
      </c>
      <c r="H682" s="5"/>
      <c r="I682" s="5"/>
      <c r="J682" s="5"/>
      <c r="K682" s="6">
        <f>L682+M682+N682</f>
        <v>0</v>
      </c>
      <c r="L682" s="5"/>
      <c r="M682" s="5"/>
      <c r="N682" s="5"/>
      <c r="O682" s="6">
        <f t="shared" si="474"/>
        <v>202857.28999999998</v>
      </c>
      <c r="P682" s="5">
        <v>100000</v>
      </c>
      <c r="Q682" s="5">
        <v>73542.990000000005</v>
      </c>
      <c r="R682" s="5">
        <v>29314.3</v>
      </c>
      <c r="S682" s="6"/>
      <c r="T682" s="5">
        <f>T680</f>
        <v>100000</v>
      </c>
      <c r="U682" s="11">
        <f>17647.059+55094.69</f>
        <v>72741.749000000011</v>
      </c>
      <c r="V682" s="5">
        <f>7034.13+21960.819</f>
        <v>28994.949000000001</v>
      </c>
      <c r="W682" s="6">
        <f>X682+Y682+Z682</f>
        <v>201736.69399999999</v>
      </c>
      <c r="X682" s="5">
        <v>100000</v>
      </c>
      <c r="Y682" s="5">
        <f>17647.059+55094.686</f>
        <v>72741.744999999995</v>
      </c>
      <c r="Z682" s="5">
        <f>7034.13+21960.819</f>
        <v>28994.949000000001</v>
      </c>
      <c r="AA682" s="12">
        <f t="shared" si="473"/>
        <v>-4.0000000153668225E-3</v>
      </c>
      <c r="AB682" s="5">
        <f t="shared" si="475"/>
        <v>0</v>
      </c>
      <c r="AC682" s="18">
        <f t="shared" si="476"/>
        <v>-4.0000000153668225E-3</v>
      </c>
      <c r="AD682" s="18">
        <f t="shared" si="477"/>
        <v>0</v>
      </c>
      <c r="AE682" s="6">
        <f>AF682+AG682+AH682</f>
        <v>0</v>
      </c>
      <c r="AF682" s="5"/>
      <c r="AG682" s="12"/>
      <c r="AH682" s="7"/>
      <c r="AI682" s="6"/>
      <c r="AJ682" s="6"/>
      <c r="AL682" s="29">
        <f t="shared" si="451"/>
        <v>201736.69399999999</v>
      </c>
      <c r="AM682" s="29">
        <f t="shared" si="452"/>
        <v>-4.0000000153668225E-3</v>
      </c>
      <c r="AW682" s="46">
        <f t="shared" si="453"/>
        <v>0</v>
      </c>
    </row>
    <row r="683" spans="1:49" ht="27" customHeight="1" x14ac:dyDescent="0.25">
      <c r="A683" s="40"/>
      <c r="B683" s="91" t="s">
        <v>335</v>
      </c>
      <c r="C683" s="95">
        <v>101195.2</v>
      </c>
      <c r="D683" s="95"/>
      <c r="E683" s="95"/>
      <c r="F683" s="95"/>
      <c r="G683" s="6">
        <f>H683+I683+J683</f>
        <v>0</v>
      </c>
      <c r="H683" s="5"/>
      <c r="I683" s="5"/>
      <c r="J683" s="5"/>
      <c r="K683" s="6">
        <f>L683+M683+N683</f>
        <v>0</v>
      </c>
      <c r="L683" s="5"/>
      <c r="M683" s="5"/>
      <c r="N683" s="5"/>
      <c r="O683" s="6">
        <f t="shared" si="474"/>
        <v>96034.609999999986</v>
      </c>
      <c r="P683" s="5"/>
      <c r="Q683" s="5">
        <f>Q680-Q682-Q684</f>
        <v>68664.709999999992</v>
      </c>
      <c r="R683" s="5">
        <f>R680-R682-R684</f>
        <v>27369.899999999998</v>
      </c>
      <c r="S683" s="6"/>
      <c r="T683" s="5"/>
      <c r="U683" s="11">
        <f>U680-U682-U684</f>
        <v>68992.36599999998</v>
      </c>
      <c r="V683" s="5">
        <v>26800.52</v>
      </c>
      <c r="W683" s="6">
        <f>X683+Y683+Z683</f>
        <v>94036.94</v>
      </c>
      <c r="X683" s="5"/>
      <c r="Y683" s="5">
        <v>67236.42</v>
      </c>
      <c r="Z683" s="5">
        <v>26800.52</v>
      </c>
      <c r="AA683" s="12">
        <f t="shared" si="473"/>
        <v>0</v>
      </c>
      <c r="AB683" s="5">
        <f t="shared" si="475"/>
        <v>0</v>
      </c>
      <c r="AC683" s="18"/>
      <c r="AD683" s="18">
        <f t="shared" si="477"/>
        <v>0</v>
      </c>
      <c r="AE683" s="6">
        <f>AF683+AG683+AH683</f>
        <v>0</v>
      </c>
      <c r="AF683" s="5"/>
      <c r="AG683" s="12"/>
      <c r="AH683" s="7"/>
      <c r="AI683" s="6"/>
      <c r="AJ683" s="6"/>
      <c r="AL683" s="29">
        <f t="shared" si="451"/>
        <v>94036.94</v>
      </c>
      <c r="AM683" s="29">
        <f t="shared" si="452"/>
        <v>0</v>
      </c>
      <c r="AW683" s="46">
        <f t="shared" si="453"/>
        <v>0</v>
      </c>
    </row>
    <row r="684" spans="1:49" ht="19.899999999999999" customHeight="1" x14ac:dyDescent="0.25">
      <c r="A684" s="40"/>
      <c r="B684" s="91" t="s">
        <v>35</v>
      </c>
      <c r="C684" s="95">
        <v>10238.299999999999</v>
      </c>
      <c r="D684" s="95"/>
      <c r="E684" s="95">
        <v>7213.9</v>
      </c>
      <c r="F684" s="95">
        <f>E684</f>
        <v>7213.9</v>
      </c>
      <c r="G684" s="6">
        <f>H684+I684+J684</f>
        <v>0</v>
      </c>
      <c r="H684" s="5"/>
      <c r="I684" s="5"/>
      <c r="J684" s="5"/>
      <c r="K684" s="6">
        <f>L684+M684+N684</f>
        <v>0</v>
      </c>
      <c r="L684" s="5"/>
      <c r="M684" s="5"/>
      <c r="N684" s="5"/>
      <c r="O684" s="6">
        <f t="shared" si="474"/>
        <v>3026.3</v>
      </c>
      <c r="P684" s="5"/>
      <c r="Q684" s="5">
        <v>2163.8000000000002</v>
      </c>
      <c r="R684" s="5">
        <v>862.5</v>
      </c>
      <c r="S684" s="6"/>
      <c r="T684" s="5"/>
      <c r="U684" s="11">
        <v>2163.6790000000001</v>
      </c>
      <c r="V684" s="5">
        <v>862.44500000000005</v>
      </c>
      <c r="W684" s="6">
        <f>X684+Y684+Z684</f>
        <v>3026.1240000000003</v>
      </c>
      <c r="X684" s="5"/>
      <c r="Y684" s="5">
        <v>2163.6790000000001</v>
      </c>
      <c r="Z684" s="5">
        <v>862.44500000000005</v>
      </c>
      <c r="AA684" s="12">
        <f t="shared" si="473"/>
        <v>0</v>
      </c>
      <c r="AB684" s="5">
        <f t="shared" si="475"/>
        <v>0</v>
      </c>
      <c r="AC684" s="18">
        <f t="shared" si="476"/>
        <v>0</v>
      </c>
      <c r="AD684" s="18">
        <f t="shared" si="477"/>
        <v>0</v>
      </c>
      <c r="AE684" s="6">
        <f>AF684+AG684+AH684</f>
        <v>0</v>
      </c>
      <c r="AF684" s="5"/>
      <c r="AG684" s="12">
        <f t="shared" ref="AG684" si="478">U684-Y684</f>
        <v>0</v>
      </c>
      <c r="AH684" s="7"/>
      <c r="AI684" s="6"/>
      <c r="AJ684" s="6"/>
      <c r="AL684" s="29">
        <f t="shared" si="451"/>
        <v>3026.1240000000003</v>
      </c>
      <c r="AM684" s="29">
        <f t="shared" si="452"/>
        <v>0</v>
      </c>
      <c r="AW684" s="46">
        <f t="shared" si="453"/>
        <v>0</v>
      </c>
    </row>
    <row r="685" spans="1:49" s="21" customFormat="1" ht="76.5" customHeight="1" x14ac:dyDescent="0.25">
      <c r="A685" s="40">
        <v>121</v>
      </c>
      <c r="B685" s="94" t="s">
        <v>110</v>
      </c>
      <c r="C685" s="96">
        <f t="shared" ref="C685:P685" si="479">SUM(C686:C689)</f>
        <v>801766.9</v>
      </c>
      <c r="D685" s="96">
        <f t="shared" si="479"/>
        <v>0</v>
      </c>
      <c r="E685" s="96">
        <f t="shared" si="479"/>
        <v>154674.70000000001</v>
      </c>
      <c r="F685" s="96">
        <f t="shared" si="479"/>
        <v>154674.70000000001</v>
      </c>
      <c r="G685" s="16">
        <f t="shared" si="479"/>
        <v>0</v>
      </c>
      <c r="H685" s="16">
        <f t="shared" si="479"/>
        <v>0</v>
      </c>
      <c r="I685" s="16">
        <f t="shared" si="479"/>
        <v>0</v>
      </c>
      <c r="J685" s="16">
        <f t="shared" si="479"/>
        <v>0</v>
      </c>
      <c r="K685" s="16">
        <f t="shared" si="479"/>
        <v>0</v>
      </c>
      <c r="L685" s="16">
        <f t="shared" si="479"/>
        <v>0</v>
      </c>
      <c r="M685" s="16">
        <f t="shared" si="479"/>
        <v>0</v>
      </c>
      <c r="N685" s="16">
        <f t="shared" si="479"/>
        <v>0</v>
      </c>
      <c r="O685" s="16">
        <f>P685+Q685+R685</f>
        <v>652697.90209790214</v>
      </c>
      <c r="P685" s="16">
        <f t="shared" si="479"/>
        <v>250000</v>
      </c>
      <c r="Q685" s="16">
        <f>44117.6+237904.7+5906.7</f>
        <v>287929</v>
      </c>
      <c r="R685" s="16">
        <f>Q685*28.5/71.5</f>
        <v>114768.9020979021</v>
      </c>
      <c r="S685" s="12">
        <f t="shared" ref="S685:S699" si="480">T685+U685+V685</f>
        <v>651118.96114999999</v>
      </c>
      <c r="T685" s="18">
        <v>249999.58014999999</v>
      </c>
      <c r="U685" s="18">
        <v>286800.234</v>
      </c>
      <c r="V685" s="18">
        <f t="shared" ref="V685" si="481">SUM(V686:V689)</f>
        <v>114319.14700000001</v>
      </c>
      <c r="W685" s="12">
        <f t="shared" ref="W685:X685" si="482">SUM(W686:W689)</f>
        <v>651118.93699999992</v>
      </c>
      <c r="X685" s="18">
        <f t="shared" si="482"/>
        <v>249999.58</v>
      </c>
      <c r="Y685" s="19">
        <f>U685</f>
        <v>286800.234</v>
      </c>
      <c r="Z685" s="18">
        <f t="shared" ref="Z685" si="483">SUM(Z686:Z689)</f>
        <v>114319.14700000001</v>
      </c>
      <c r="AA685" s="12">
        <f t="shared" si="473"/>
        <v>-1.500000071246177E-4</v>
      </c>
      <c r="AB685" s="18">
        <f t="shared" si="475"/>
        <v>-1.500000071246177E-4</v>
      </c>
      <c r="AC685" s="12">
        <f t="shared" si="475"/>
        <v>0</v>
      </c>
      <c r="AD685" s="20">
        <f t="shared" si="475"/>
        <v>0</v>
      </c>
      <c r="AE685" s="12">
        <f>SUM(AE686:AE689)</f>
        <v>0</v>
      </c>
      <c r="AF685" s="18">
        <f>SUM(AF686:AF689)</f>
        <v>0</v>
      </c>
      <c r="AG685" s="12">
        <f>SUM(AG686:AG689)</f>
        <v>0</v>
      </c>
      <c r="AH685" s="20">
        <f>SUM(AH686:AH689)</f>
        <v>0</v>
      </c>
      <c r="AI685" s="12" t="s">
        <v>228</v>
      </c>
      <c r="AJ685" s="12" t="s">
        <v>228</v>
      </c>
      <c r="AL685" s="29">
        <f t="shared" si="451"/>
        <v>-2.4150000070221722E-2</v>
      </c>
      <c r="AM685" s="29">
        <f t="shared" si="452"/>
        <v>-1.500000071246177E-4</v>
      </c>
      <c r="AW685" s="46">
        <f t="shared" si="453"/>
        <v>0.41985000000568107</v>
      </c>
    </row>
    <row r="686" spans="1:49" ht="19.899999999999999" customHeight="1" x14ac:dyDescent="0.25">
      <c r="A686" s="40"/>
      <c r="B686" s="91" t="s">
        <v>32</v>
      </c>
      <c r="C686" s="95"/>
      <c r="D686" s="95"/>
      <c r="E686" s="95"/>
      <c r="F686" s="95"/>
      <c r="G686" s="6">
        <f>H686+I686+J686</f>
        <v>0</v>
      </c>
      <c r="H686" s="5"/>
      <c r="I686" s="5"/>
      <c r="J686" s="5"/>
      <c r="K686" s="6">
        <f>L686+M686+N686</f>
        <v>0</v>
      </c>
      <c r="L686" s="5"/>
      <c r="M686" s="5"/>
      <c r="N686" s="5"/>
      <c r="O686" s="6">
        <f t="shared" si="474"/>
        <v>0</v>
      </c>
      <c r="P686" s="5"/>
      <c r="Q686" s="5"/>
      <c r="R686" s="5"/>
      <c r="S686" s="6">
        <f t="shared" si="480"/>
        <v>0</v>
      </c>
      <c r="T686" s="5"/>
      <c r="U686" s="5"/>
      <c r="V686" s="5"/>
      <c r="W686" s="6">
        <f>X686+Y686+Z686</f>
        <v>0</v>
      </c>
      <c r="X686" s="5"/>
      <c r="Y686" s="11"/>
      <c r="Z686" s="5"/>
      <c r="AA686" s="12">
        <f t="shared" si="473"/>
        <v>0</v>
      </c>
      <c r="AB686" s="5">
        <f t="shared" si="475"/>
        <v>0</v>
      </c>
      <c r="AC686" s="6">
        <f t="shared" si="475"/>
        <v>0</v>
      </c>
      <c r="AD686" s="7">
        <f t="shared" si="475"/>
        <v>0</v>
      </c>
      <c r="AE686" s="6">
        <f>AF686+AG686+AH686</f>
        <v>0</v>
      </c>
      <c r="AF686" s="5"/>
      <c r="AG686" s="6"/>
      <c r="AH686" s="7"/>
      <c r="AI686" s="6"/>
      <c r="AJ686" s="6"/>
      <c r="AL686" s="29">
        <f t="shared" si="451"/>
        <v>0</v>
      </c>
      <c r="AM686" s="29">
        <f t="shared" si="452"/>
        <v>0</v>
      </c>
      <c r="AW686" s="46">
        <f t="shared" si="453"/>
        <v>0</v>
      </c>
    </row>
    <row r="687" spans="1:49" ht="19.899999999999999" customHeight="1" x14ac:dyDescent="0.25">
      <c r="A687" s="40"/>
      <c r="B687" s="91" t="s">
        <v>33</v>
      </c>
      <c r="C687" s="95">
        <f>'[2]ОАИП 2019'!$D$1211+'[2]ОАИП 2019'!$D$1212</f>
        <v>582042</v>
      </c>
      <c r="D687" s="95"/>
      <c r="E687" s="95">
        <v>152941.20000000001</v>
      </c>
      <c r="F687" s="95">
        <f>E687</f>
        <v>152941.20000000001</v>
      </c>
      <c r="G687" s="6">
        <f>H687+I687+J687</f>
        <v>0</v>
      </c>
      <c r="H687" s="5"/>
      <c r="I687" s="5"/>
      <c r="J687" s="5"/>
      <c r="K687" s="6">
        <f>L687+M687+N687</f>
        <v>0</v>
      </c>
      <c r="L687" s="5"/>
      <c r="M687" s="5"/>
      <c r="N687" s="5"/>
      <c r="O687" s="6">
        <f t="shared" si="474"/>
        <v>429080.30000000005</v>
      </c>
      <c r="P687" s="5">
        <v>250000</v>
      </c>
      <c r="Q687" s="5">
        <v>128042.4</v>
      </c>
      <c r="R687" s="5">
        <v>51037.9</v>
      </c>
      <c r="S687" s="6">
        <f t="shared" si="480"/>
        <v>486454.31715000002</v>
      </c>
      <c r="T687" s="5">
        <f>T685</f>
        <v>249999.58014999999</v>
      </c>
      <c r="U687" s="11">
        <f>44117.552+124947.455</f>
        <v>169065.00700000001</v>
      </c>
      <c r="V687" s="5">
        <f>17585.3+49804.43</f>
        <v>67389.73</v>
      </c>
      <c r="W687" s="6">
        <f>X687+Y687+Z687</f>
        <v>486454.31699999998</v>
      </c>
      <c r="X687" s="5">
        <v>249999.58</v>
      </c>
      <c r="Y687" s="11">
        <f>44117.552+124947.455</f>
        <v>169065.00700000001</v>
      </c>
      <c r="Z687" s="5">
        <f>17585.3+49804.43</f>
        <v>67389.73</v>
      </c>
      <c r="AA687" s="12">
        <f t="shared" si="473"/>
        <v>-1.500000071246177E-4</v>
      </c>
      <c r="AB687" s="5">
        <f t="shared" si="475"/>
        <v>-1.500000071246177E-4</v>
      </c>
      <c r="AC687" s="6">
        <f t="shared" si="475"/>
        <v>0</v>
      </c>
      <c r="AD687" s="7">
        <f t="shared" si="475"/>
        <v>0</v>
      </c>
      <c r="AE687" s="6">
        <f>AF687+AG687+AH687</f>
        <v>0</v>
      </c>
      <c r="AF687" s="5"/>
      <c r="AG687" s="6"/>
      <c r="AH687" s="7"/>
      <c r="AI687" s="6"/>
      <c r="AJ687" s="6"/>
      <c r="AL687" s="29">
        <f t="shared" si="451"/>
        <v>-1.5000003622844815E-4</v>
      </c>
      <c r="AM687" s="29">
        <f t="shared" si="452"/>
        <v>-1.500000071246177E-4</v>
      </c>
      <c r="AW687" s="46">
        <f t="shared" si="453"/>
        <v>0.41985000000568107</v>
      </c>
    </row>
    <row r="688" spans="1:49" ht="19.899999999999999" customHeight="1" x14ac:dyDescent="0.25">
      <c r="A688" s="40"/>
      <c r="B688" s="91" t="s">
        <v>34</v>
      </c>
      <c r="C688" s="95">
        <v>209730.5</v>
      </c>
      <c r="D688" s="95"/>
      <c r="E688" s="95"/>
      <c r="F688" s="95"/>
      <c r="G688" s="6">
        <f>H688+I688+J688</f>
        <v>0</v>
      </c>
      <c r="H688" s="5"/>
      <c r="I688" s="5"/>
      <c r="J688" s="5"/>
      <c r="K688" s="6">
        <f>L688+M688+N688</f>
        <v>0</v>
      </c>
      <c r="L688" s="5"/>
      <c r="M688" s="5"/>
      <c r="N688" s="5"/>
      <c r="O688" s="6">
        <f t="shared" si="474"/>
        <v>215356.7020979021</v>
      </c>
      <c r="P688" s="5"/>
      <c r="Q688" s="5">
        <f>Q685-Q687-Q689</f>
        <v>153980.1</v>
      </c>
      <c r="R688" s="5">
        <f>R685-R687-R689</f>
        <v>61376.602097902098</v>
      </c>
      <c r="S688" s="6">
        <f t="shared" si="480"/>
        <v>156403.728</v>
      </c>
      <c r="T688" s="5"/>
      <c r="U688" s="11">
        <v>111828.66499999999</v>
      </c>
      <c r="V688" s="5">
        <v>44575.063000000002</v>
      </c>
      <c r="W688" s="6">
        <f>X688+Y688+Z688</f>
        <v>156403.728</v>
      </c>
      <c r="X688" s="5"/>
      <c r="Y688" s="11">
        <v>111828.66499999999</v>
      </c>
      <c r="Z688" s="5">
        <v>44575.063000000002</v>
      </c>
      <c r="AA688" s="12">
        <f t="shared" si="473"/>
        <v>0</v>
      </c>
      <c r="AB688" s="5">
        <f t="shared" si="475"/>
        <v>0</v>
      </c>
      <c r="AC688" s="6">
        <f t="shared" si="475"/>
        <v>0</v>
      </c>
      <c r="AD688" s="7">
        <f t="shared" si="475"/>
        <v>0</v>
      </c>
      <c r="AE688" s="6">
        <f>AF688+AG688+AH688</f>
        <v>0</v>
      </c>
      <c r="AF688" s="5"/>
      <c r="AG688" s="6"/>
      <c r="AH688" s="7"/>
      <c r="AI688" s="6"/>
      <c r="AJ688" s="6"/>
      <c r="AL688" s="29">
        <f t="shared" si="451"/>
        <v>0</v>
      </c>
      <c r="AM688" s="29">
        <f t="shared" si="452"/>
        <v>0</v>
      </c>
      <c r="AW688" s="46">
        <f t="shared" si="453"/>
        <v>0</v>
      </c>
    </row>
    <row r="689" spans="1:49" ht="19.899999999999999" customHeight="1" x14ac:dyDescent="0.25">
      <c r="A689" s="40"/>
      <c r="B689" s="91" t="s">
        <v>35</v>
      </c>
      <c r="C689" s="95">
        <v>9994.4</v>
      </c>
      <c r="D689" s="95"/>
      <c r="E689" s="95">
        <v>1733.5</v>
      </c>
      <c r="F689" s="95">
        <f>E689</f>
        <v>1733.5</v>
      </c>
      <c r="G689" s="6">
        <f>H689+I689+J689</f>
        <v>0</v>
      </c>
      <c r="H689" s="5"/>
      <c r="I689" s="5"/>
      <c r="J689" s="5"/>
      <c r="K689" s="6">
        <f>L689+M689+N689</f>
        <v>0</v>
      </c>
      <c r="L689" s="5"/>
      <c r="M689" s="5"/>
      <c r="N689" s="5"/>
      <c r="O689" s="6">
        <f t="shared" si="474"/>
        <v>8260.9</v>
      </c>
      <c r="P689" s="5"/>
      <c r="Q689" s="5">
        <v>5906.5</v>
      </c>
      <c r="R689" s="5">
        <v>2354.4</v>
      </c>
      <c r="S689" s="6">
        <f t="shared" si="480"/>
        <v>8260.8919999999998</v>
      </c>
      <c r="T689" s="5"/>
      <c r="U689" s="11">
        <v>5906.5379999999996</v>
      </c>
      <c r="V689" s="5">
        <v>2354.3539999999998</v>
      </c>
      <c r="W689" s="6">
        <f>X689+Y689+Z689</f>
        <v>8260.8919999999998</v>
      </c>
      <c r="X689" s="5"/>
      <c r="Y689" s="11">
        <v>5906.5379999999996</v>
      </c>
      <c r="Z689" s="5">
        <v>2354.3539999999998</v>
      </c>
      <c r="AA689" s="12">
        <f t="shared" si="473"/>
        <v>0</v>
      </c>
      <c r="AB689" s="5">
        <f t="shared" si="475"/>
        <v>0</v>
      </c>
      <c r="AC689" s="6">
        <f t="shared" si="475"/>
        <v>0</v>
      </c>
      <c r="AD689" s="7">
        <f t="shared" si="475"/>
        <v>0</v>
      </c>
      <c r="AE689" s="6">
        <f>AF689+AG689+AH689</f>
        <v>0</v>
      </c>
      <c r="AF689" s="5"/>
      <c r="AG689" s="6"/>
      <c r="AH689" s="7"/>
      <c r="AI689" s="6"/>
      <c r="AJ689" s="6"/>
      <c r="AL689" s="29">
        <f t="shared" si="451"/>
        <v>0</v>
      </c>
      <c r="AM689" s="29">
        <f t="shared" si="452"/>
        <v>0</v>
      </c>
      <c r="AW689" s="46">
        <f t="shared" si="453"/>
        <v>0</v>
      </c>
    </row>
    <row r="690" spans="1:49" s="21" customFormat="1" ht="57.75" customHeight="1" x14ac:dyDescent="0.25">
      <c r="A690" s="40">
        <v>122</v>
      </c>
      <c r="B690" s="94" t="s">
        <v>112</v>
      </c>
      <c r="C690" s="96">
        <f t="shared" ref="C690:T690" si="484">SUM(C691:C694)</f>
        <v>997348.10000000009</v>
      </c>
      <c r="D690" s="96">
        <f t="shared" si="484"/>
        <v>0</v>
      </c>
      <c r="E690" s="96">
        <f t="shared" si="484"/>
        <v>195436.2</v>
      </c>
      <c r="F690" s="96">
        <f t="shared" si="484"/>
        <v>195436.2</v>
      </c>
      <c r="G690" s="16">
        <f t="shared" si="484"/>
        <v>0</v>
      </c>
      <c r="H690" s="16">
        <f t="shared" si="484"/>
        <v>0</v>
      </c>
      <c r="I690" s="16">
        <f t="shared" si="484"/>
        <v>0</v>
      </c>
      <c r="J690" s="16">
        <f t="shared" si="484"/>
        <v>0</v>
      </c>
      <c r="K690" s="16">
        <f t="shared" si="484"/>
        <v>0</v>
      </c>
      <c r="L690" s="16">
        <f t="shared" si="484"/>
        <v>0</v>
      </c>
      <c r="M690" s="16">
        <f t="shared" si="484"/>
        <v>0</v>
      </c>
      <c r="N690" s="16">
        <f t="shared" si="484"/>
        <v>0</v>
      </c>
      <c r="O690" s="16">
        <f>P690+Q690+R690</f>
        <v>774967.897</v>
      </c>
      <c r="P690" s="16">
        <f t="shared" si="484"/>
        <v>250000</v>
      </c>
      <c r="Q690" s="16">
        <f>44117.6+86469.535+219662.3+25102.56</f>
        <v>375351.995</v>
      </c>
      <c r="R690" s="16">
        <f>17585.3+51334.928+70689.76+10005.914</f>
        <v>149615.902</v>
      </c>
      <c r="S690" s="12">
        <f t="shared" si="480"/>
        <v>774173.37776000006</v>
      </c>
      <c r="T690" s="18">
        <f t="shared" si="484"/>
        <v>249999.45822</v>
      </c>
      <c r="U690" s="18">
        <v>375351.95254000003</v>
      </c>
      <c r="V690" s="18">
        <f t="shared" ref="V690" si="485">SUM(V691:V694)</f>
        <v>148821.967</v>
      </c>
      <c r="W690" s="12">
        <f t="shared" ref="W690" si="486">SUM(W691:W694)</f>
        <v>772181.74522000004</v>
      </c>
      <c r="X690" s="18">
        <f>SUM(X691:X694)</f>
        <v>249999.45822</v>
      </c>
      <c r="Y690" s="18">
        <f t="shared" ref="Y690:Z690" si="487">SUM(Y691:Y694)</f>
        <v>373360.32</v>
      </c>
      <c r="Z690" s="18">
        <f t="shared" si="487"/>
        <v>148821.967</v>
      </c>
      <c r="AA690" s="12">
        <f t="shared" si="473"/>
        <v>0</v>
      </c>
      <c r="AB690" s="18">
        <f t="shared" si="475"/>
        <v>0</v>
      </c>
      <c r="AC690" s="18"/>
      <c r="AD690" s="18">
        <f>Z690-V690</f>
        <v>0</v>
      </c>
      <c r="AE690" s="12">
        <f t="shared" ref="AE690:AE694" si="488">AF690+AG690+AH690</f>
        <v>0</v>
      </c>
      <c r="AF690" s="18">
        <f>SUM(AF691:AF694)</f>
        <v>0</v>
      </c>
      <c r="AG690" s="12"/>
      <c r="AH690" s="12">
        <f>AH694</f>
        <v>0</v>
      </c>
      <c r="AI690" s="12" t="s">
        <v>228</v>
      </c>
      <c r="AJ690" s="12" t="s">
        <v>228</v>
      </c>
      <c r="AL690" s="29">
        <f t="shared" si="451"/>
        <v>-1991.6325400000205</v>
      </c>
      <c r="AM690" s="29">
        <f t="shared" si="452"/>
        <v>0</v>
      </c>
      <c r="AW690" s="46">
        <f t="shared" si="453"/>
        <v>0.54177999999956228</v>
      </c>
    </row>
    <row r="691" spans="1:49" ht="19.899999999999999" customHeight="1" x14ac:dyDescent="0.25">
      <c r="A691" s="40"/>
      <c r="B691" s="91" t="s">
        <v>32</v>
      </c>
      <c r="C691" s="95"/>
      <c r="D691" s="95"/>
      <c r="E691" s="95"/>
      <c r="F691" s="95"/>
      <c r="G691" s="6">
        <f>H691+I691+J691</f>
        <v>0</v>
      </c>
      <c r="H691" s="5"/>
      <c r="I691" s="5"/>
      <c r="J691" s="5"/>
      <c r="K691" s="6">
        <f>L691+M691+N691</f>
        <v>0</v>
      </c>
      <c r="L691" s="5"/>
      <c r="M691" s="5"/>
      <c r="N691" s="5"/>
      <c r="O691" s="6">
        <f t="shared" si="474"/>
        <v>0</v>
      </c>
      <c r="P691" s="5"/>
      <c r="Q691" s="5"/>
      <c r="R691" s="5"/>
      <c r="S691" s="6">
        <f t="shared" si="480"/>
        <v>0</v>
      </c>
      <c r="T691" s="5"/>
      <c r="U691" s="5"/>
      <c r="V691" s="5"/>
      <c r="W691" s="6">
        <f>X691+Y691+Z691</f>
        <v>0</v>
      </c>
      <c r="X691" s="5"/>
      <c r="Y691" s="5"/>
      <c r="Z691" s="5"/>
      <c r="AA691" s="12">
        <f t="shared" si="473"/>
        <v>0</v>
      </c>
      <c r="AB691" s="5">
        <f t="shared" si="475"/>
        <v>0</v>
      </c>
      <c r="AC691" s="18">
        <f t="shared" ref="AC691:AC694" si="489">Y691-U691</f>
        <v>0</v>
      </c>
      <c r="AD691" s="6">
        <f t="shared" si="475"/>
        <v>0</v>
      </c>
      <c r="AE691" s="6">
        <f t="shared" si="488"/>
        <v>0</v>
      </c>
      <c r="AF691" s="5"/>
      <c r="AG691" s="12"/>
      <c r="AH691" s="20"/>
      <c r="AI691" s="6"/>
      <c r="AJ691" s="6"/>
      <c r="AL691" s="29">
        <f t="shared" si="451"/>
        <v>0</v>
      </c>
      <c r="AM691" s="29">
        <f t="shared" si="452"/>
        <v>0</v>
      </c>
      <c r="AW691" s="46">
        <f t="shared" si="453"/>
        <v>0</v>
      </c>
    </row>
    <row r="692" spans="1:49" ht="19.899999999999999" customHeight="1" x14ac:dyDescent="0.25">
      <c r="A692" s="40"/>
      <c r="B692" s="91" t="s">
        <v>33</v>
      </c>
      <c r="C692" s="95">
        <f>'[2]ОАИП 2019'!$D$1203+'[2]ОАИП 2019'!$D$1204</f>
        <v>755167.9</v>
      </c>
      <c r="D692" s="95"/>
      <c r="E692" s="95">
        <v>195436.2</v>
      </c>
      <c r="F692" s="95">
        <f>E692</f>
        <v>195436.2</v>
      </c>
      <c r="G692" s="6">
        <f>H692+I692+J692</f>
        <v>0</v>
      </c>
      <c r="H692" s="5"/>
      <c r="I692" s="5"/>
      <c r="J692" s="5"/>
      <c r="K692" s="6">
        <f>L692+M692+N692</f>
        <v>0</v>
      </c>
      <c r="L692" s="5"/>
      <c r="M692" s="5"/>
      <c r="N692" s="5"/>
      <c r="O692" s="6">
        <f t="shared" si="474"/>
        <v>491825.3</v>
      </c>
      <c r="P692" s="5">
        <v>250000</v>
      </c>
      <c r="Q692" s="5">
        <v>172905.1</v>
      </c>
      <c r="R692" s="5">
        <v>68920.2</v>
      </c>
      <c r="S692" s="6">
        <f t="shared" si="480"/>
        <v>551528.27322000009</v>
      </c>
      <c r="T692" s="5">
        <v>249999.45822</v>
      </c>
      <c r="U692" s="11">
        <f>44117.552+171475.529</f>
        <v>215593.08100000001</v>
      </c>
      <c r="V692" s="5">
        <f>17585.287+68350.447</f>
        <v>85935.733999999997</v>
      </c>
      <c r="W692" s="6">
        <f>X692+Y692+Z692</f>
        <v>551528.27322000009</v>
      </c>
      <c r="X692" s="5">
        <f>T692</f>
        <v>249999.45822</v>
      </c>
      <c r="Y692" s="5">
        <f>44117.552+171475.529</f>
        <v>215593.08100000001</v>
      </c>
      <c r="Z692" s="5">
        <f>17585.287+68350.447</f>
        <v>85935.733999999997</v>
      </c>
      <c r="AA692" s="12">
        <f t="shared" si="473"/>
        <v>0</v>
      </c>
      <c r="AB692" s="5">
        <f t="shared" si="475"/>
        <v>0</v>
      </c>
      <c r="AC692" s="18">
        <f t="shared" si="489"/>
        <v>0</v>
      </c>
      <c r="AD692" s="6">
        <f t="shared" si="475"/>
        <v>0</v>
      </c>
      <c r="AE692" s="6">
        <f t="shared" si="488"/>
        <v>0</v>
      </c>
      <c r="AF692" s="5"/>
      <c r="AG692" s="12"/>
      <c r="AH692" s="20"/>
      <c r="AI692" s="6"/>
      <c r="AJ692" s="6"/>
      <c r="AL692" s="29">
        <f t="shared" si="451"/>
        <v>0</v>
      </c>
      <c r="AM692" s="29">
        <f t="shared" si="452"/>
        <v>0</v>
      </c>
      <c r="AW692" s="46">
        <f t="shared" si="453"/>
        <v>0.54177999999956228</v>
      </c>
    </row>
    <row r="693" spans="1:49" ht="29.25" customHeight="1" x14ac:dyDescent="0.25">
      <c r="A693" s="40"/>
      <c r="B693" s="91" t="s">
        <v>336</v>
      </c>
      <c r="C693" s="95">
        <v>207569.4</v>
      </c>
      <c r="D693" s="95"/>
      <c r="E693" s="95"/>
      <c r="F693" s="95"/>
      <c r="G693" s="6">
        <f>H693+I693+J693</f>
        <v>0</v>
      </c>
      <c r="H693" s="5"/>
      <c r="I693" s="5"/>
      <c r="J693" s="5"/>
      <c r="K693" s="6">
        <f>L693+M693+N693</f>
        <v>0</v>
      </c>
      <c r="L693" s="5"/>
      <c r="M693" s="5"/>
      <c r="N693" s="5"/>
      <c r="O693" s="6">
        <f t="shared" si="474"/>
        <v>248034.12299999999</v>
      </c>
      <c r="P693" s="5"/>
      <c r="Q693" s="5">
        <f>Q690-Q692-Q694</f>
        <v>177344.33499999999</v>
      </c>
      <c r="R693" s="5">
        <f>R690-R692-R694</f>
        <v>70689.788</v>
      </c>
      <c r="S693" s="6">
        <f t="shared" si="480"/>
        <v>187536.63654000004</v>
      </c>
      <c r="T693" s="5"/>
      <c r="U693" s="11">
        <f>U690-U692-U694</f>
        <v>134656.31654000003</v>
      </c>
      <c r="V693" s="5">
        <v>52880.32</v>
      </c>
      <c r="W693" s="6">
        <f>X693+Y693+Z693</f>
        <v>185545.00400000002</v>
      </c>
      <c r="X693" s="5"/>
      <c r="Y693" s="5">
        <v>132664.68400000001</v>
      </c>
      <c r="Z693" s="5">
        <v>52880.32</v>
      </c>
      <c r="AA693" s="12">
        <f t="shared" si="473"/>
        <v>0</v>
      </c>
      <c r="AB693" s="5">
        <f t="shared" si="475"/>
        <v>0</v>
      </c>
      <c r="AC693" s="18"/>
      <c r="AD693" s="6">
        <f t="shared" si="475"/>
        <v>0</v>
      </c>
      <c r="AE693" s="6">
        <f t="shared" si="488"/>
        <v>0</v>
      </c>
      <c r="AF693" s="5"/>
      <c r="AG693" s="12"/>
      <c r="AH693" s="20"/>
      <c r="AI693" s="6"/>
      <c r="AJ693" s="6"/>
      <c r="AL693" s="29">
        <f t="shared" si="451"/>
        <v>-1991.6325400000205</v>
      </c>
      <c r="AM693" s="29">
        <f t="shared" si="452"/>
        <v>0</v>
      </c>
      <c r="AW693" s="46">
        <f t="shared" si="453"/>
        <v>0</v>
      </c>
    </row>
    <row r="694" spans="1:49" ht="19.899999999999999" customHeight="1" x14ac:dyDescent="0.25">
      <c r="A694" s="40"/>
      <c r="B694" s="91" t="s">
        <v>35</v>
      </c>
      <c r="C694" s="95">
        <v>34610.800000000003</v>
      </c>
      <c r="D694" s="95"/>
      <c r="E694" s="95"/>
      <c r="F694" s="95"/>
      <c r="G694" s="6">
        <f>H694+I694+J694</f>
        <v>0</v>
      </c>
      <c r="H694" s="5"/>
      <c r="I694" s="5"/>
      <c r="J694" s="5"/>
      <c r="K694" s="6">
        <f>L694+M694+N694</f>
        <v>0</v>
      </c>
      <c r="L694" s="5"/>
      <c r="M694" s="5"/>
      <c r="N694" s="5"/>
      <c r="O694" s="6">
        <f t="shared" si="474"/>
        <v>35108.474000000002</v>
      </c>
      <c r="P694" s="5"/>
      <c r="Q694" s="5">
        <v>25102.560000000001</v>
      </c>
      <c r="R694" s="5">
        <v>10005.914000000001</v>
      </c>
      <c r="S694" s="6">
        <f t="shared" si="480"/>
        <v>35108.468000000001</v>
      </c>
      <c r="T694" s="5"/>
      <c r="U694" s="11">
        <v>25102.555</v>
      </c>
      <c r="V694" s="5">
        <v>10005.913</v>
      </c>
      <c r="W694" s="6">
        <f>X694+Y694+Z694</f>
        <v>35108.468000000001</v>
      </c>
      <c r="X694" s="5"/>
      <c r="Y694" s="5">
        <v>25102.555</v>
      </c>
      <c r="Z694" s="5">
        <v>10005.913</v>
      </c>
      <c r="AA694" s="12">
        <f t="shared" si="473"/>
        <v>0</v>
      </c>
      <c r="AB694" s="5">
        <f t="shared" si="475"/>
        <v>0</v>
      </c>
      <c r="AC694" s="18">
        <f t="shared" si="489"/>
        <v>0</v>
      </c>
      <c r="AD694" s="6">
        <f t="shared" si="475"/>
        <v>0</v>
      </c>
      <c r="AE694" s="6">
        <f t="shared" si="488"/>
        <v>0</v>
      </c>
      <c r="AF694" s="5"/>
      <c r="AG694" s="12">
        <f t="shared" ref="AG694" si="490">U694-Y694</f>
        <v>0</v>
      </c>
      <c r="AH694" s="20"/>
      <c r="AI694" s="6"/>
      <c r="AJ694" s="6"/>
      <c r="AL694" s="29">
        <f t="shared" si="451"/>
        <v>0</v>
      </c>
      <c r="AM694" s="29">
        <f t="shared" si="452"/>
        <v>0</v>
      </c>
      <c r="AW694" s="46">
        <f t="shared" si="453"/>
        <v>0</v>
      </c>
    </row>
    <row r="695" spans="1:49" s="21" customFormat="1" ht="65.25" customHeight="1" x14ac:dyDescent="0.25">
      <c r="A695" s="40">
        <v>123</v>
      </c>
      <c r="B695" s="94" t="s">
        <v>113</v>
      </c>
      <c r="C695" s="96">
        <f t="shared" ref="C695:P695" si="491">SUM(C696:C699)</f>
        <v>975355.5</v>
      </c>
      <c r="D695" s="96">
        <f t="shared" si="491"/>
        <v>0</v>
      </c>
      <c r="E695" s="96">
        <f t="shared" si="491"/>
        <v>361617.1</v>
      </c>
      <c r="F695" s="96">
        <f t="shared" si="491"/>
        <v>361617.1</v>
      </c>
      <c r="G695" s="16">
        <f t="shared" si="491"/>
        <v>0</v>
      </c>
      <c r="H695" s="16">
        <f t="shared" si="491"/>
        <v>0</v>
      </c>
      <c r="I695" s="16">
        <f t="shared" si="491"/>
        <v>0</v>
      </c>
      <c r="J695" s="16">
        <f t="shared" si="491"/>
        <v>0</v>
      </c>
      <c r="K695" s="16">
        <f t="shared" si="491"/>
        <v>0</v>
      </c>
      <c r="L695" s="16">
        <f t="shared" si="491"/>
        <v>0</v>
      </c>
      <c r="M695" s="16">
        <f t="shared" si="491"/>
        <v>0</v>
      </c>
      <c r="N695" s="16">
        <f t="shared" si="491"/>
        <v>0</v>
      </c>
      <c r="O695" s="16">
        <f>P695+Q695+R695</f>
        <v>560007.4</v>
      </c>
      <c r="P695" s="16">
        <f t="shared" si="491"/>
        <v>250000</v>
      </c>
      <c r="Q695" s="16">
        <f>44117.6+148644.27+28361.82+531.31</f>
        <v>221655</v>
      </c>
      <c r="R695" s="16">
        <f>17585.3+58959.54+11305.06+502.5</f>
        <v>88352.4</v>
      </c>
      <c r="S695" s="12">
        <f t="shared" si="480"/>
        <v>559073.53940999997</v>
      </c>
      <c r="T695" s="18">
        <v>249999.63941</v>
      </c>
      <c r="U695" s="18">
        <f t="shared" ref="U695:V695" si="492">SUM(U696:U699)</f>
        <v>220987.861</v>
      </c>
      <c r="V695" s="18">
        <f t="shared" si="492"/>
        <v>88086.039000000004</v>
      </c>
      <c r="W695" s="12">
        <f t="shared" ref="W695:X695" si="493">SUM(W696:W699)</f>
        <v>559073.53899999999</v>
      </c>
      <c r="X695" s="18">
        <f t="shared" si="493"/>
        <v>249999.639</v>
      </c>
      <c r="Y695" s="18">
        <f t="shared" ref="Y695:Z695" si="494">SUM(Y696:Y699)</f>
        <v>220987.861</v>
      </c>
      <c r="Z695" s="18">
        <f t="shared" si="494"/>
        <v>88086.039000000004</v>
      </c>
      <c r="AA695" s="12">
        <f t="shared" si="473"/>
        <v>-4.1000000783242285E-4</v>
      </c>
      <c r="AB695" s="18">
        <f t="shared" si="475"/>
        <v>-4.1000000783242285E-4</v>
      </c>
      <c r="AC695" s="12">
        <f t="shared" si="475"/>
        <v>0</v>
      </c>
      <c r="AD695" s="20">
        <f t="shared" si="475"/>
        <v>0</v>
      </c>
      <c r="AE695" s="12">
        <f>SUM(AE696:AE699)</f>
        <v>0</v>
      </c>
      <c r="AF695" s="18">
        <f>SUM(AF696:AF699)</f>
        <v>0</v>
      </c>
      <c r="AG695" s="12">
        <f>SUM(AG696:AG699)</f>
        <v>0</v>
      </c>
      <c r="AH695" s="20">
        <f>SUM(AH696:AH699)</f>
        <v>0</v>
      </c>
      <c r="AI695" s="12" t="s">
        <v>229</v>
      </c>
      <c r="AJ695" s="12" t="s">
        <v>229</v>
      </c>
      <c r="AL695" s="29">
        <f t="shared" si="451"/>
        <v>-4.099999787285924E-4</v>
      </c>
      <c r="AM695" s="29">
        <f t="shared" si="452"/>
        <v>-4.1000000783242285E-4</v>
      </c>
      <c r="AW695" s="46">
        <f t="shared" si="453"/>
        <v>0.36058999999659136</v>
      </c>
    </row>
    <row r="696" spans="1:49" ht="19.899999999999999" customHeight="1" x14ac:dyDescent="0.25">
      <c r="A696" s="40"/>
      <c r="B696" s="91" t="s">
        <v>32</v>
      </c>
      <c r="C696" s="95"/>
      <c r="D696" s="95"/>
      <c r="E696" s="95"/>
      <c r="F696" s="95"/>
      <c r="G696" s="6">
        <f>H696+I696+J696</f>
        <v>0</v>
      </c>
      <c r="H696" s="5"/>
      <c r="I696" s="5"/>
      <c r="J696" s="5"/>
      <c r="K696" s="6">
        <f>L696+M696+N696</f>
        <v>0</v>
      </c>
      <c r="L696" s="5"/>
      <c r="M696" s="5"/>
      <c r="N696" s="5"/>
      <c r="O696" s="6">
        <f t="shared" si="474"/>
        <v>0</v>
      </c>
      <c r="P696" s="5"/>
      <c r="Q696" s="5"/>
      <c r="R696" s="5"/>
      <c r="S696" s="6">
        <f t="shared" si="480"/>
        <v>0</v>
      </c>
      <c r="T696" s="5"/>
      <c r="U696" s="5"/>
      <c r="V696" s="5"/>
      <c r="W696" s="6">
        <f>X696+Y696+Z696</f>
        <v>0</v>
      </c>
      <c r="X696" s="5"/>
      <c r="Y696" s="5"/>
      <c r="Z696" s="5"/>
      <c r="AA696" s="12">
        <f t="shared" si="473"/>
        <v>0</v>
      </c>
      <c r="AB696" s="5">
        <f t="shared" si="475"/>
        <v>0</v>
      </c>
      <c r="AC696" s="6">
        <f t="shared" si="475"/>
        <v>0</v>
      </c>
      <c r="AD696" s="7">
        <f t="shared" si="475"/>
        <v>0</v>
      </c>
      <c r="AE696" s="6">
        <f>AF696+AG696+AH696</f>
        <v>0</v>
      </c>
      <c r="AF696" s="5"/>
      <c r="AG696" s="6"/>
      <c r="AH696" s="7"/>
      <c r="AI696" s="6"/>
      <c r="AJ696" s="6"/>
      <c r="AL696" s="29">
        <f t="shared" si="451"/>
        <v>0</v>
      </c>
      <c r="AM696" s="29">
        <f t="shared" si="452"/>
        <v>0</v>
      </c>
      <c r="AW696" s="46">
        <f t="shared" si="453"/>
        <v>0</v>
      </c>
    </row>
    <row r="697" spans="1:49" ht="19.899999999999999" customHeight="1" x14ac:dyDescent="0.25">
      <c r="A697" s="40"/>
      <c r="B697" s="91" t="s">
        <v>33</v>
      </c>
      <c r="C697" s="95">
        <f>'[2]ОАИП 2019'!$D$1219+'[2]ОАИП 2019'!$D$1220</f>
        <v>824410.5</v>
      </c>
      <c r="D697" s="95"/>
      <c r="E697" s="95">
        <v>361617.1</v>
      </c>
      <c r="F697" s="95">
        <f>E697</f>
        <v>361617.1</v>
      </c>
      <c r="G697" s="6">
        <f>H697+I697+J697</f>
        <v>0</v>
      </c>
      <c r="H697" s="5"/>
      <c r="I697" s="5"/>
      <c r="J697" s="5"/>
      <c r="K697" s="6">
        <f>L697+M697+N697</f>
        <v>0</v>
      </c>
      <c r="L697" s="5"/>
      <c r="M697" s="5"/>
      <c r="N697" s="5"/>
      <c r="O697" s="6">
        <f t="shared" si="474"/>
        <v>388435.72599999997</v>
      </c>
      <c r="P697" s="5">
        <v>250000</v>
      </c>
      <c r="Q697" s="5">
        <v>98981.546000000002</v>
      </c>
      <c r="R697" s="5">
        <v>39454.18</v>
      </c>
      <c r="S697" s="6">
        <f t="shared" si="480"/>
        <v>425884.96941000002</v>
      </c>
      <c r="T697" s="5">
        <f>T695</f>
        <v>249999.63941</v>
      </c>
      <c r="U697" s="5">
        <f>44117.584+81640.449</f>
        <v>125758.033</v>
      </c>
      <c r="V697" s="5">
        <f>17585.3+32541.997</f>
        <v>50127.296999999999</v>
      </c>
      <c r="W697" s="6">
        <f>X697+Y697+Z697</f>
        <v>425884.96900000004</v>
      </c>
      <c r="X697" s="5">
        <v>249999.639</v>
      </c>
      <c r="Y697" s="5">
        <f>44117.584+81640.449</f>
        <v>125758.033</v>
      </c>
      <c r="Z697" s="5">
        <f>17585.3+32541.997</f>
        <v>50127.296999999999</v>
      </c>
      <c r="AA697" s="12">
        <f t="shared" si="473"/>
        <v>-4.1000000783242285E-4</v>
      </c>
      <c r="AB697" s="5">
        <f t="shared" ref="AB697:AD699" si="495">X697+H697-L697-(T697-AF697)</f>
        <v>-4.1000000783242285E-4</v>
      </c>
      <c r="AC697" s="6">
        <f t="shared" si="495"/>
        <v>0</v>
      </c>
      <c r="AD697" s="7">
        <f t="shared" si="495"/>
        <v>0</v>
      </c>
      <c r="AE697" s="6">
        <f>AF697+AG697+AH697</f>
        <v>0</v>
      </c>
      <c r="AF697" s="5"/>
      <c r="AG697" s="6"/>
      <c r="AH697" s="7"/>
      <c r="AI697" s="6"/>
      <c r="AJ697" s="6"/>
      <c r="AL697" s="29">
        <f t="shared" si="451"/>
        <v>-4.099999787285924E-4</v>
      </c>
      <c r="AM697" s="29">
        <f t="shared" si="452"/>
        <v>-4.1000000783242285E-4</v>
      </c>
      <c r="AW697" s="46">
        <f t="shared" si="453"/>
        <v>0.36058999999659136</v>
      </c>
    </row>
    <row r="698" spans="1:49" ht="19.899999999999999" customHeight="1" x14ac:dyDescent="0.25">
      <c r="A698" s="40"/>
      <c r="B698" s="91" t="s">
        <v>34</v>
      </c>
      <c r="C698" s="95">
        <v>101276.8</v>
      </c>
      <c r="D698" s="95"/>
      <c r="E698" s="95"/>
      <c r="F698" s="95"/>
      <c r="G698" s="6">
        <f>H698+I698+J698</f>
        <v>0</v>
      </c>
      <c r="H698" s="5"/>
      <c r="I698" s="5"/>
      <c r="J698" s="5"/>
      <c r="K698" s="6">
        <f>L698+M698+N698</f>
        <v>0</v>
      </c>
      <c r="L698" s="5"/>
      <c r="M698" s="5"/>
      <c r="N698" s="5"/>
      <c r="O698" s="6">
        <f t="shared" si="474"/>
        <v>131042.78399999999</v>
      </c>
      <c r="P698" s="5"/>
      <c r="Q698" s="5">
        <f>Q695-Q697-Q699</f>
        <v>93952.123999999996</v>
      </c>
      <c r="R698" s="5">
        <f>R695-R697-R699</f>
        <v>37090.659999999996</v>
      </c>
      <c r="S698" s="6">
        <f t="shared" si="480"/>
        <v>92778.622000000003</v>
      </c>
      <c r="T698" s="5"/>
      <c r="U698" s="5">
        <v>66336.714999999997</v>
      </c>
      <c r="V698" s="5">
        <v>26441.906999999999</v>
      </c>
      <c r="W698" s="6">
        <f>X698+Y698+Z698</f>
        <v>92778.622000000003</v>
      </c>
      <c r="X698" s="5"/>
      <c r="Y698" s="5">
        <v>66336.714999999997</v>
      </c>
      <c r="Z698" s="5">
        <v>26441.906999999999</v>
      </c>
      <c r="AA698" s="12">
        <f t="shared" si="473"/>
        <v>0</v>
      </c>
      <c r="AB698" s="5">
        <f t="shared" si="495"/>
        <v>0</v>
      </c>
      <c r="AC698" s="6">
        <f t="shared" si="495"/>
        <v>0</v>
      </c>
      <c r="AD698" s="7">
        <f t="shared" si="495"/>
        <v>0</v>
      </c>
      <c r="AE698" s="6">
        <f>AF698+AG698+AH698</f>
        <v>0</v>
      </c>
      <c r="AF698" s="5"/>
      <c r="AG698" s="6"/>
      <c r="AH698" s="7"/>
      <c r="AI698" s="6"/>
      <c r="AJ698" s="6"/>
      <c r="AL698" s="29">
        <f t="shared" si="451"/>
        <v>0</v>
      </c>
      <c r="AM698" s="29">
        <f t="shared" si="452"/>
        <v>0</v>
      </c>
      <c r="AW698" s="46">
        <f t="shared" si="453"/>
        <v>0</v>
      </c>
    </row>
    <row r="699" spans="1:49" ht="19.899999999999999" customHeight="1" x14ac:dyDescent="0.25">
      <c r="A699" s="40"/>
      <c r="B699" s="91" t="s">
        <v>35</v>
      </c>
      <c r="C699" s="14">
        <v>49668.2</v>
      </c>
      <c r="D699" s="14"/>
      <c r="E699" s="14"/>
      <c r="F699" s="14"/>
      <c r="G699" s="6">
        <f>H699+I699+J699</f>
        <v>0</v>
      </c>
      <c r="H699" s="5"/>
      <c r="I699" s="5"/>
      <c r="J699" s="5"/>
      <c r="K699" s="6">
        <f>L699+M699+N699</f>
        <v>0</v>
      </c>
      <c r="L699" s="5"/>
      <c r="M699" s="5"/>
      <c r="N699" s="5"/>
      <c r="O699" s="6">
        <f t="shared" si="474"/>
        <v>40528.89</v>
      </c>
      <c r="P699" s="5"/>
      <c r="Q699" s="5">
        <f>359.5+28361.83</f>
        <v>28721.33</v>
      </c>
      <c r="R699" s="5">
        <v>11807.56</v>
      </c>
      <c r="S699" s="6">
        <f t="shared" si="480"/>
        <v>40409.948000000004</v>
      </c>
      <c r="T699" s="5"/>
      <c r="U699" s="5">
        <f>28361.808+531.305</f>
        <v>28893.113000000001</v>
      </c>
      <c r="V699" s="5">
        <f>11305.056+211.779</f>
        <v>11516.835000000001</v>
      </c>
      <c r="W699" s="6">
        <f>X699+Y699+Z699</f>
        <v>40409.948000000004</v>
      </c>
      <c r="X699" s="5"/>
      <c r="Y699" s="5">
        <f>28361.808+531.305</f>
        <v>28893.113000000001</v>
      </c>
      <c r="Z699" s="5">
        <f>11305.056+211.779</f>
        <v>11516.835000000001</v>
      </c>
      <c r="AA699" s="12">
        <f t="shared" si="473"/>
        <v>0</v>
      </c>
      <c r="AB699" s="5">
        <f t="shared" si="495"/>
        <v>0</v>
      </c>
      <c r="AC699" s="6">
        <f t="shared" si="495"/>
        <v>0</v>
      </c>
      <c r="AD699" s="7">
        <f t="shared" si="495"/>
        <v>0</v>
      </c>
      <c r="AE699" s="6">
        <f>AF699+AG699+AH699</f>
        <v>0</v>
      </c>
      <c r="AF699" s="5"/>
      <c r="AG699" s="6"/>
      <c r="AH699" s="7"/>
      <c r="AI699" s="6"/>
      <c r="AJ699" s="6"/>
      <c r="AL699" s="29">
        <f t="shared" si="451"/>
        <v>0</v>
      </c>
      <c r="AM699" s="29">
        <f t="shared" si="452"/>
        <v>0</v>
      </c>
      <c r="AW699" s="46">
        <f t="shared" si="453"/>
        <v>0</v>
      </c>
    </row>
    <row r="700" spans="1:49" ht="29.25" customHeight="1" x14ac:dyDescent="0.25">
      <c r="A700" s="48"/>
      <c r="B700" s="59" t="s">
        <v>114</v>
      </c>
      <c r="C700" s="60">
        <f t="shared" ref="C700:AH700" si="496">C701+C712</f>
        <v>2039997.7746500007</v>
      </c>
      <c r="D700" s="60">
        <f t="shared" si="496"/>
        <v>5749.5739999999996</v>
      </c>
      <c r="E700" s="60">
        <f t="shared" si="496"/>
        <v>786660.78899999999</v>
      </c>
      <c r="F700" s="60">
        <f t="shared" si="496"/>
        <v>783417.8689019999</v>
      </c>
      <c r="G700" s="60">
        <f t="shared" si="496"/>
        <v>0</v>
      </c>
      <c r="H700" s="60">
        <f t="shared" si="496"/>
        <v>0</v>
      </c>
      <c r="I700" s="60">
        <f t="shared" si="496"/>
        <v>0</v>
      </c>
      <c r="J700" s="60">
        <f t="shared" si="496"/>
        <v>0</v>
      </c>
      <c r="K700" s="60">
        <f t="shared" si="496"/>
        <v>3242.9201000000003</v>
      </c>
      <c r="L700" s="60">
        <f t="shared" si="496"/>
        <v>0</v>
      </c>
      <c r="M700" s="60">
        <f t="shared" si="496"/>
        <v>2214.9144200000001</v>
      </c>
      <c r="N700" s="60">
        <f t="shared" si="496"/>
        <v>1028.00568</v>
      </c>
      <c r="O700" s="60">
        <f t="shared" si="496"/>
        <v>667262.1</v>
      </c>
      <c r="P700" s="60">
        <f t="shared" si="496"/>
        <v>394396.8</v>
      </c>
      <c r="Q700" s="60">
        <f t="shared" si="496"/>
        <v>242816.3</v>
      </c>
      <c r="R700" s="60">
        <f t="shared" si="496"/>
        <v>30049</v>
      </c>
      <c r="S700" s="60">
        <f t="shared" si="496"/>
        <v>642892.40002000006</v>
      </c>
      <c r="T700" s="60">
        <f t="shared" si="496"/>
        <v>391656.24838</v>
      </c>
      <c r="U700" s="60">
        <f t="shared" si="496"/>
        <v>222080.34142000001</v>
      </c>
      <c r="V700" s="60">
        <f t="shared" si="496"/>
        <v>29155.810219999999</v>
      </c>
      <c r="W700" s="60">
        <f t="shared" si="496"/>
        <v>646135.32012000005</v>
      </c>
      <c r="X700" s="60">
        <f t="shared" si="496"/>
        <v>391656.24838</v>
      </c>
      <c r="Y700" s="60">
        <f t="shared" si="496"/>
        <v>224295.25584</v>
      </c>
      <c r="Z700" s="60">
        <f t="shared" si="496"/>
        <v>30183.815900000001</v>
      </c>
      <c r="AA700" s="60">
        <f t="shared" si="496"/>
        <v>0</v>
      </c>
      <c r="AB700" s="60">
        <f t="shared" si="496"/>
        <v>0</v>
      </c>
      <c r="AC700" s="60">
        <f t="shared" si="496"/>
        <v>0</v>
      </c>
      <c r="AD700" s="60">
        <f t="shared" si="496"/>
        <v>0</v>
      </c>
      <c r="AE700" s="60">
        <f t="shared" si="496"/>
        <v>0</v>
      </c>
      <c r="AF700" s="60">
        <f t="shared" si="496"/>
        <v>0</v>
      </c>
      <c r="AG700" s="60">
        <f t="shared" si="496"/>
        <v>0</v>
      </c>
      <c r="AH700" s="60">
        <f t="shared" si="496"/>
        <v>0</v>
      </c>
      <c r="AI700" s="60"/>
      <c r="AJ700" s="60"/>
      <c r="AL700" s="29">
        <f t="shared" si="451"/>
        <v>0</v>
      </c>
      <c r="AM700" s="29">
        <f t="shared" si="452"/>
        <v>0</v>
      </c>
      <c r="AW700" s="46">
        <f t="shared" si="453"/>
        <v>2740.5516199999838</v>
      </c>
    </row>
    <row r="701" spans="1:49" ht="56.25" customHeight="1" x14ac:dyDescent="0.25">
      <c r="A701" s="55"/>
      <c r="B701" s="59" t="s">
        <v>115</v>
      </c>
      <c r="C701" s="60">
        <f>C702+C707</f>
        <v>1825845.4746500007</v>
      </c>
      <c r="D701" s="60">
        <f t="shared" ref="D701:AH701" si="497">D702+D707</f>
        <v>5749.5739999999996</v>
      </c>
      <c r="E701" s="60">
        <f t="shared" si="497"/>
        <v>786660.78899999999</v>
      </c>
      <c r="F701" s="60">
        <f t="shared" si="497"/>
        <v>783417.8689019999</v>
      </c>
      <c r="G701" s="60">
        <f t="shared" si="497"/>
        <v>0</v>
      </c>
      <c r="H701" s="60">
        <f t="shared" si="497"/>
        <v>0</v>
      </c>
      <c r="I701" s="60">
        <f t="shared" si="497"/>
        <v>0</v>
      </c>
      <c r="J701" s="60">
        <f t="shared" si="497"/>
        <v>0</v>
      </c>
      <c r="K701" s="60">
        <f t="shared" si="497"/>
        <v>3242.9201000000003</v>
      </c>
      <c r="L701" s="60">
        <f t="shared" si="497"/>
        <v>0</v>
      </c>
      <c r="M701" s="60">
        <f t="shared" si="497"/>
        <v>2214.9144200000001</v>
      </c>
      <c r="N701" s="60">
        <f t="shared" si="497"/>
        <v>1028.00568</v>
      </c>
      <c r="O701" s="60">
        <f t="shared" si="497"/>
        <v>556672.19999999995</v>
      </c>
      <c r="P701" s="60">
        <f t="shared" si="497"/>
        <v>394396.8</v>
      </c>
      <c r="Q701" s="60">
        <f t="shared" si="497"/>
        <v>132668.79999999999</v>
      </c>
      <c r="R701" s="60">
        <f t="shared" si="497"/>
        <v>29606.6</v>
      </c>
      <c r="S701" s="60">
        <f t="shared" si="497"/>
        <v>541981.49002000003</v>
      </c>
      <c r="T701" s="60">
        <f t="shared" si="497"/>
        <v>391656.24838</v>
      </c>
      <c r="U701" s="60">
        <f t="shared" si="497"/>
        <v>121573.07141999999</v>
      </c>
      <c r="V701" s="60">
        <f t="shared" si="497"/>
        <v>28752.17022</v>
      </c>
      <c r="W701" s="60">
        <f t="shared" si="497"/>
        <v>545224.41012000002</v>
      </c>
      <c r="X701" s="60">
        <f t="shared" si="497"/>
        <v>391656.24838</v>
      </c>
      <c r="Y701" s="60">
        <f t="shared" si="497"/>
        <v>123787.98584000001</v>
      </c>
      <c r="Z701" s="60">
        <f t="shared" si="497"/>
        <v>29780.175900000002</v>
      </c>
      <c r="AA701" s="60">
        <f t="shared" si="497"/>
        <v>0</v>
      </c>
      <c r="AB701" s="60">
        <f t="shared" si="497"/>
        <v>0</v>
      </c>
      <c r="AC701" s="60">
        <f t="shared" si="497"/>
        <v>0</v>
      </c>
      <c r="AD701" s="60">
        <f t="shared" si="497"/>
        <v>0</v>
      </c>
      <c r="AE701" s="60">
        <f t="shared" si="497"/>
        <v>0</v>
      </c>
      <c r="AF701" s="60">
        <f t="shared" si="497"/>
        <v>0</v>
      </c>
      <c r="AG701" s="60">
        <f t="shared" si="497"/>
        <v>0</v>
      </c>
      <c r="AH701" s="60">
        <f t="shared" si="497"/>
        <v>0</v>
      </c>
      <c r="AI701" s="60"/>
      <c r="AJ701" s="60"/>
      <c r="AL701" s="29">
        <f t="shared" si="451"/>
        <v>0</v>
      </c>
      <c r="AM701" s="29">
        <f t="shared" si="452"/>
        <v>0</v>
      </c>
      <c r="AW701" s="46">
        <f t="shared" si="453"/>
        <v>2740.5516199999838</v>
      </c>
    </row>
    <row r="702" spans="1:49" ht="92.45" customHeight="1" x14ac:dyDescent="0.25">
      <c r="A702" s="66">
        <v>124</v>
      </c>
      <c r="B702" s="68" t="s">
        <v>312</v>
      </c>
      <c r="C702" s="62">
        <v>948661.27925000049</v>
      </c>
      <c r="D702" s="62">
        <f>SUM(D703:D706)</f>
        <v>0</v>
      </c>
      <c r="E702" s="62">
        <v>722372.21878999996</v>
      </c>
      <c r="F702" s="62">
        <v>722372.21879199985</v>
      </c>
      <c r="G702" s="63">
        <f t="shared" ref="G702:G707" si="498">H702+I702+J702</f>
        <v>0</v>
      </c>
      <c r="H702" s="43"/>
      <c r="I702" s="43"/>
      <c r="J702" s="43"/>
      <c r="K702" s="63">
        <f>L702+M702+N702</f>
        <v>0</v>
      </c>
      <c r="L702" s="43"/>
      <c r="M702" s="43"/>
      <c r="N702" s="43"/>
      <c r="O702" s="63">
        <f t="shared" ref="O702:O711" si="499">P702+Q702+R702</f>
        <v>225497.79999999996</v>
      </c>
      <c r="P702" s="43">
        <v>155150.79999999999</v>
      </c>
      <c r="Q702" s="43">
        <v>70065.599999999991</v>
      </c>
      <c r="R702" s="43">
        <v>281.40000000000003</v>
      </c>
      <c r="S702" s="6">
        <f>SUM(T702,U702,V702)</f>
        <v>213369.00045000002</v>
      </c>
      <c r="T702" s="5">
        <v>152410.59374000001</v>
      </c>
      <c r="U702" s="5">
        <v>60714.531999999999</v>
      </c>
      <c r="V702" s="5">
        <v>243.87470999999996</v>
      </c>
      <c r="W702" s="63">
        <f>SUM(X702,Y702,Z702)</f>
        <v>213369.00045000002</v>
      </c>
      <c r="X702" s="43">
        <v>152410.59374000001</v>
      </c>
      <c r="Y702" s="43">
        <v>60714.531999999999</v>
      </c>
      <c r="Z702" s="43">
        <v>243.87470999999991</v>
      </c>
      <c r="AA702" s="12">
        <f t="shared" ref="AA702:AA711" si="500">SUM(AB702:AD702)</f>
        <v>0</v>
      </c>
      <c r="AB702" s="5">
        <f t="shared" ref="AB702:AD711" si="501">SUM(X702,H702)-SUM(L702)-SUM(T702,-AF702)</f>
        <v>0</v>
      </c>
      <c r="AC702" s="6">
        <f t="shared" si="501"/>
        <v>0</v>
      </c>
      <c r="AD702" s="7">
        <f t="shared" si="501"/>
        <v>0</v>
      </c>
      <c r="AE702" s="63">
        <f t="shared" ref="AE702:AE711" si="502">AF702+AG702+AH702</f>
        <v>0</v>
      </c>
      <c r="AF702" s="43"/>
      <c r="AG702" s="63"/>
      <c r="AH702" s="44"/>
      <c r="AI702" s="63" t="s">
        <v>206</v>
      </c>
      <c r="AJ702" s="63" t="s">
        <v>206</v>
      </c>
      <c r="AL702" s="13"/>
      <c r="AM702" s="13"/>
      <c r="AW702" s="46">
        <f t="shared" si="453"/>
        <v>2740.2062599999772</v>
      </c>
    </row>
    <row r="703" spans="1:49" ht="19.899999999999999" customHeight="1" x14ac:dyDescent="0.25">
      <c r="A703" s="66"/>
      <c r="B703" s="78" t="s">
        <v>32</v>
      </c>
      <c r="C703" s="5">
        <v>0</v>
      </c>
      <c r="D703" s="5">
        <f>C703</f>
        <v>0</v>
      </c>
      <c r="E703" s="5">
        <v>0</v>
      </c>
      <c r="F703" s="5">
        <v>0</v>
      </c>
      <c r="G703" s="6">
        <f>H703+I703+J703</f>
        <v>0</v>
      </c>
      <c r="H703" s="5"/>
      <c r="I703" s="5"/>
      <c r="J703" s="5"/>
      <c r="K703" s="6"/>
      <c r="L703" s="5"/>
      <c r="M703" s="5"/>
      <c r="N703" s="5"/>
      <c r="O703" s="6">
        <f t="shared" si="499"/>
        <v>0</v>
      </c>
      <c r="P703" s="5">
        <v>0</v>
      </c>
      <c r="Q703" s="5">
        <v>0</v>
      </c>
      <c r="R703" s="5">
        <v>0</v>
      </c>
      <c r="S703" s="6">
        <v>0</v>
      </c>
      <c r="T703" s="5"/>
      <c r="U703" s="5"/>
      <c r="V703" s="5"/>
      <c r="W703" s="6">
        <v>0</v>
      </c>
      <c r="X703" s="5"/>
      <c r="Y703" s="5"/>
      <c r="Z703" s="5"/>
      <c r="AA703" s="12">
        <f t="shared" si="500"/>
        <v>0</v>
      </c>
      <c r="AB703" s="5">
        <f t="shared" si="501"/>
        <v>0</v>
      </c>
      <c r="AC703" s="6">
        <f t="shared" si="501"/>
        <v>0</v>
      </c>
      <c r="AD703" s="7">
        <f t="shared" si="501"/>
        <v>0</v>
      </c>
      <c r="AE703" s="6">
        <f t="shared" si="502"/>
        <v>0</v>
      </c>
      <c r="AF703" s="5"/>
      <c r="AG703" s="6"/>
      <c r="AH703" s="7"/>
      <c r="AI703" s="6"/>
      <c r="AJ703" s="6"/>
      <c r="AL703" s="13"/>
      <c r="AM703" s="13"/>
      <c r="AW703" s="46">
        <f t="shared" si="453"/>
        <v>0</v>
      </c>
    </row>
    <row r="704" spans="1:49" ht="19.899999999999999" customHeight="1" x14ac:dyDescent="0.25">
      <c r="A704" s="66"/>
      <c r="B704" s="78" t="s">
        <v>33</v>
      </c>
      <c r="C704" s="5">
        <v>738365.07290999987</v>
      </c>
      <c r="D704" s="5"/>
      <c r="E704" s="5">
        <v>664455.62769999995</v>
      </c>
      <c r="F704" s="5">
        <v>664455.62769999995</v>
      </c>
      <c r="G704" s="6">
        <f t="shared" ref="G704" si="503">H704+I704+J704</f>
        <v>0</v>
      </c>
      <c r="H704" s="5"/>
      <c r="I704" s="5"/>
      <c r="J704" s="5"/>
      <c r="K704" s="6"/>
      <c r="L704" s="5"/>
      <c r="M704" s="5"/>
      <c r="N704" s="5"/>
      <c r="O704" s="6">
        <f t="shared" si="499"/>
        <v>73909.445209999918</v>
      </c>
      <c r="P704" s="5">
        <v>28211.709159999999</v>
      </c>
      <c r="Q704" s="5">
        <v>45514.945109999921</v>
      </c>
      <c r="R704" s="5">
        <v>182.79094000000001</v>
      </c>
      <c r="S704" s="6">
        <v>65788.11825</v>
      </c>
      <c r="T704" s="5">
        <v>28211.709159999999</v>
      </c>
      <c r="U704" s="5">
        <v>37426.095845000003</v>
      </c>
      <c r="V704" s="5">
        <v>150.3132434</v>
      </c>
      <c r="W704" s="6">
        <v>65788.11825</v>
      </c>
      <c r="X704" s="5">
        <v>28211.709159999999</v>
      </c>
      <c r="Y704" s="5">
        <v>37426.095845000003</v>
      </c>
      <c r="Z704" s="5">
        <v>150.3132434</v>
      </c>
      <c r="AA704" s="12">
        <f t="shared" si="500"/>
        <v>0</v>
      </c>
      <c r="AB704" s="5">
        <f t="shared" si="501"/>
        <v>0</v>
      </c>
      <c r="AC704" s="6">
        <f t="shared" si="501"/>
        <v>0</v>
      </c>
      <c r="AD704" s="7">
        <f t="shared" si="501"/>
        <v>0</v>
      </c>
      <c r="AE704" s="6">
        <f t="shared" si="502"/>
        <v>0</v>
      </c>
      <c r="AF704" s="5"/>
      <c r="AG704" s="6"/>
      <c r="AH704" s="7"/>
      <c r="AI704" s="6"/>
      <c r="AJ704" s="6"/>
      <c r="AL704" s="13"/>
      <c r="AM704" s="13"/>
      <c r="AW704" s="46">
        <f t="shared" si="453"/>
        <v>0</v>
      </c>
    </row>
    <row r="705" spans="1:49" ht="19.899999999999999" customHeight="1" x14ac:dyDescent="0.25">
      <c r="A705" s="66"/>
      <c r="B705" s="78" t="s">
        <v>34</v>
      </c>
      <c r="C705" s="5">
        <v>150382.35275999995</v>
      </c>
      <c r="D705" s="5"/>
      <c r="E705" s="5">
        <v>0</v>
      </c>
      <c r="F705" s="5">
        <v>0</v>
      </c>
      <c r="G705" s="6">
        <f>H705+I705+J705</f>
        <v>0</v>
      </c>
      <c r="H705" s="5"/>
      <c r="I705" s="5"/>
      <c r="J705" s="5"/>
      <c r="K705" s="6"/>
      <c r="L705" s="5"/>
      <c r="M705" s="5"/>
      <c r="N705" s="5"/>
      <c r="O705" s="6">
        <f t="shared" si="499"/>
        <v>150382.35276000004</v>
      </c>
      <c r="P705" s="5">
        <v>127049.14203000008</v>
      </c>
      <c r="Q705" s="5">
        <v>23239.848549999959</v>
      </c>
      <c r="R705" s="5">
        <v>93.362179999999967</v>
      </c>
      <c r="S705" s="6">
        <v>146204.37913999995</v>
      </c>
      <c r="T705" s="5">
        <v>124198.88265</v>
      </c>
      <c r="U705" s="5">
        <v>21917.421030000001</v>
      </c>
      <c r="V705" s="5">
        <v>88.055459999999997</v>
      </c>
      <c r="W705" s="6">
        <v>146204.37913999995</v>
      </c>
      <c r="X705" s="5">
        <v>124198.88265</v>
      </c>
      <c r="Y705" s="5">
        <v>21917.421030000001</v>
      </c>
      <c r="Z705" s="5">
        <v>88.055459999999997</v>
      </c>
      <c r="AA705" s="12">
        <f t="shared" si="500"/>
        <v>0</v>
      </c>
      <c r="AB705" s="5">
        <f t="shared" si="501"/>
        <v>0</v>
      </c>
      <c r="AC705" s="6">
        <f t="shared" si="501"/>
        <v>0</v>
      </c>
      <c r="AD705" s="7">
        <f t="shared" si="501"/>
        <v>0</v>
      </c>
      <c r="AE705" s="6">
        <f t="shared" si="502"/>
        <v>0</v>
      </c>
      <c r="AF705" s="5"/>
      <c r="AG705" s="6"/>
      <c r="AH705" s="7"/>
      <c r="AI705" s="6"/>
      <c r="AJ705" s="6"/>
      <c r="AL705" s="13"/>
      <c r="AM705" s="13"/>
      <c r="AW705" s="46">
        <f t="shared" si="453"/>
        <v>2850.2593800000759</v>
      </c>
    </row>
    <row r="706" spans="1:49" ht="19.899999999999999" customHeight="1" x14ac:dyDescent="0.25">
      <c r="A706" s="66"/>
      <c r="B706" s="78" t="s">
        <v>35</v>
      </c>
      <c r="C706" s="5">
        <v>59913.853579999995</v>
      </c>
      <c r="D706" s="5"/>
      <c r="E706" s="5">
        <v>57916.591089999994</v>
      </c>
      <c r="F706" s="5">
        <v>57916.591090000002</v>
      </c>
      <c r="G706" s="6">
        <f t="shared" ref="G706" si="504">H706+I706+J706</f>
        <v>0</v>
      </c>
      <c r="H706" s="5"/>
      <c r="I706" s="5"/>
      <c r="J706" s="5"/>
      <c r="K706" s="6"/>
      <c r="L706" s="5"/>
      <c r="M706" s="5"/>
      <c r="N706" s="5"/>
      <c r="O706" s="6">
        <f t="shared" si="499"/>
        <v>1206.0020300001229</v>
      </c>
      <c r="P706" s="5">
        <v>-110.05118999999831</v>
      </c>
      <c r="Q706" s="5">
        <v>1310.8063400001213</v>
      </c>
      <c r="R706" s="5">
        <v>5.2468800000000009</v>
      </c>
      <c r="S706" s="6">
        <f>SUM(T706:V706)</f>
        <v>1376.5230615999965</v>
      </c>
      <c r="T706" s="5">
        <f>SUM(T702)-SUM(T703:T705)</f>
        <v>1.9299999985378236E-3</v>
      </c>
      <c r="U706" s="5">
        <f>SUM(U702)-SUM(U703:U705)</f>
        <v>1371.0151249999981</v>
      </c>
      <c r="V706" s="5">
        <f>SUM(V702)-SUM(V703:V705)</f>
        <v>5.5060065999999495</v>
      </c>
      <c r="W706" s="6">
        <f>SUM(X706:Z706)</f>
        <v>1376.5230615999965</v>
      </c>
      <c r="X706" s="5">
        <f>SUM(X702)-SUM(X703:X705)</f>
        <v>1.9299999985378236E-3</v>
      </c>
      <c r="Y706" s="5">
        <f>SUM(Y702)-SUM(Y703:Y705)</f>
        <v>1371.0151249999981</v>
      </c>
      <c r="Z706" s="5">
        <f>SUM(Z702)-SUM(Z703:Z705)</f>
        <v>5.5060065999998926</v>
      </c>
      <c r="AA706" s="12">
        <f t="shared" si="500"/>
        <v>-5.6843418860808015E-14</v>
      </c>
      <c r="AB706" s="5">
        <f t="shared" si="501"/>
        <v>0</v>
      </c>
      <c r="AC706" s="6">
        <f t="shared" si="501"/>
        <v>0</v>
      </c>
      <c r="AD706" s="7">
        <f t="shared" si="501"/>
        <v>-5.6843418860808015E-14</v>
      </c>
      <c r="AE706" s="6">
        <f t="shared" si="502"/>
        <v>0</v>
      </c>
      <c r="AF706" s="5"/>
      <c r="AG706" s="6"/>
      <c r="AH706" s="7"/>
      <c r="AI706" s="6"/>
      <c r="AJ706" s="6"/>
      <c r="AL706" s="13"/>
      <c r="AM706" s="13"/>
      <c r="AW706" s="46">
        <f t="shared" si="453"/>
        <v>-110.05311999999685</v>
      </c>
    </row>
    <row r="707" spans="1:49" ht="75" customHeight="1" x14ac:dyDescent="0.25">
      <c r="A707" s="40">
        <v>125</v>
      </c>
      <c r="B707" s="68" t="s">
        <v>116</v>
      </c>
      <c r="C707" s="62">
        <v>877184.19540000008</v>
      </c>
      <c r="D707" s="62">
        <f>SUM(D708:D711)</f>
        <v>5749.5739999999996</v>
      </c>
      <c r="E707" s="62">
        <v>64288.570210000005</v>
      </c>
      <c r="F707" s="62">
        <v>61045.650109999995</v>
      </c>
      <c r="G707" s="63">
        <f t="shared" si="498"/>
        <v>0</v>
      </c>
      <c r="H707" s="43"/>
      <c r="I707" s="43"/>
      <c r="J707" s="43"/>
      <c r="K707" s="63">
        <f>L707+M707+N707</f>
        <v>3242.9201000000003</v>
      </c>
      <c r="L707" s="43"/>
      <c r="M707" s="43">
        <f>SUM(M708:M711)</f>
        <v>2214.9144200000001</v>
      </c>
      <c r="N707" s="43">
        <f>SUM(N708:N711)</f>
        <v>1028.00568</v>
      </c>
      <c r="O707" s="63">
        <f t="shared" si="499"/>
        <v>331174.40000000002</v>
      </c>
      <c r="P707" s="43">
        <v>239246</v>
      </c>
      <c r="Q707" s="43">
        <v>62603.200000000004</v>
      </c>
      <c r="R707" s="43">
        <v>29325.199999999997</v>
      </c>
      <c r="S707" s="6">
        <f>SUM(T707,U707,V707)</f>
        <v>328612.48957000003</v>
      </c>
      <c r="T707" s="5">
        <f>T709</f>
        <v>239245.65463999999</v>
      </c>
      <c r="U707" s="5">
        <v>60858.539420000001</v>
      </c>
      <c r="V707" s="5">
        <v>28508.29551</v>
      </c>
      <c r="W707" s="63">
        <f>SUM(X707,Y707,Z707)</f>
        <v>331855.40967000002</v>
      </c>
      <c r="X707" s="43">
        <f>T707</f>
        <v>239245.65463999999</v>
      </c>
      <c r="Y707" s="43">
        <v>63073.453840000009</v>
      </c>
      <c r="Z707" s="43">
        <v>29536.301190000002</v>
      </c>
      <c r="AA707" s="12">
        <f t="shared" si="500"/>
        <v>0</v>
      </c>
      <c r="AB707" s="5">
        <f t="shared" si="501"/>
        <v>0</v>
      </c>
      <c r="AC707" s="6">
        <f t="shared" si="501"/>
        <v>0</v>
      </c>
      <c r="AD707" s="7">
        <f t="shared" si="501"/>
        <v>0</v>
      </c>
      <c r="AE707" s="63">
        <f t="shared" si="502"/>
        <v>0</v>
      </c>
      <c r="AF707" s="43"/>
      <c r="AG707" s="63">
        <f>SUM(AG708:AG711)</f>
        <v>0</v>
      </c>
      <c r="AH707" s="44">
        <f>SUM(AH708:AH711)</f>
        <v>0</v>
      </c>
      <c r="AI707" s="63"/>
      <c r="AJ707" s="63"/>
      <c r="AL707" s="13"/>
      <c r="AM707" s="13"/>
      <c r="AW707" s="46">
        <f t="shared" si="453"/>
        <v>0.3453600000066217</v>
      </c>
    </row>
    <row r="708" spans="1:49" ht="19.899999999999999" customHeight="1" x14ac:dyDescent="0.25">
      <c r="A708" s="40"/>
      <c r="B708" s="78" t="s">
        <v>32</v>
      </c>
      <c r="C708" s="5">
        <v>5749.5739999999996</v>
      </c>
      <c r="D708" s="5">
        <f>C708</f>
        <v>5749.5739999999996</v>
      </c>
      <c r="E708" s="5">
        <v>5749.5739999999996</v>
      </c>
      <c r="F708" s="5">
        <v>5749.5739999999996</v>
      </c>
      <c r="G708" s="6">
        <f>H708+I708+J708</f>
        <v>0</v>
      </c>
      <c r="H708" s="5"/>
      <c r="I708" s="5"/>
      <c r="J708" s="5"/>
      <c r="K708" s="6"/>
      <c r="L708" s="5"/>
      <c r="M708" s="5"/>
      <c r="N708" s="5"/>
      <c r="O708" s="6">
        <f t="shared" si="499"/>
        <v>0</v>
      </c>
      <c r="P708" s="5">
        <v>0</v>
      </c>
      <c r="Q708" s="5">
        <v>0</v>
      </c>
      <c r="R708" s="5">
        <v>0</v>
      </c>
      <c r="S708" s="6">
        <v>0</v>
      </c>
      <c r="T708" s="5" t="s">
        <v>185</v>
      </c>
      <c r="U708" s="5" t="s">
        <v>185</v>
      </c>
      <c r="V708" s="5" t="s">
        <v>185</v>
      </c>
      <c r="W708" s="6">
        <v>0</v>
      </c>
      <c r="X708" s="5" t="s">
        <v>185</v>
      </c>
      <c r="Y708" s="5" t="s">
        <v>185</v>
      </c>
      <c r="Z708" s="5" t="s">
        <v>185</v>
      </c>
      <c r="AA708" s="12">
        <f t="shared" si="500"/>
        <v>0</v>
      </c>
      <c r="AB708" s="5">
        <f t="shared" si="501"/>
        <v>0</v>
      </c>
      <c r="AC708" s="6">
        <f t="shared" si="501"/>
        <v>0</v>
      </c>
      <c r="AD708" s="7">
        <f t="shared" si="501"/>
        <v>0</v>
      </c>
      <c r="AE708" s="6">
        <f t="shared" si="502"/>
        <v>0</v>
      </c>
      <c r="AF708" s="5"/>
      <c r="AG708" s="6"/>
      <c r="AH708" s="7"/>
      <c r="AI708" s="6"/>
      <c r="AJ708" s="6"/>
      <c r="AL708" s="13"/>
      <c r="AM708" s="13"/>
      <c r="AW708" s="46"/>
    </row>
    <row r="709" spans="1:49" ht="19.899999999999999" customHeight="1" x14ac:dyDescent="0.25">
      <c r="A709" s="40"/>
      <c r="B709" s="78" t="s">
        <v>33</v>
      </c>
      <c r="C709" s="5">
        <v>734486.255</v>
      </c>
      <c r="D709" s="5"/>
      <c r="E709" s="5">
        <v>52715.970369999894</v>
      </c>
      <c r="F709" s="5">
        <v>52715.970370000003</v>
      </c>
      <c r="G709" s="6">
        <f t="shared" ref="G709" si="505">H709+I709+J709</f>
        <v>0</v>
      </c>
      <c r="H709" s="5"/>
      <c r="I709" s="5"/>
      <c r="J709" s="5"/>
      <c r="K709" s="6"/>
      <c r="L709" s="5"/>
      <c r="M709" s="5"/>
      <c r="N709" s="5"/>
      <c r="O709" s="6">
        <f t="shared" si="499"/>
        <v>311033.1181069733</v>
      </c>
      <c r="P709" s="5">
        <v>239246</v>
      </c>
      <c r="Q709" s="5">
        <v>48886.987031298806</v>
      </c>
      <c r="R709" s="5">
        <v>22900.131075674472</v>
      </c>
      <c r="S709" s="6">
        <v>311033.11753000011</v>
      </c>
      <c r="T709" s="5">
        <v>239245.65463999999</v>
      </c>
      <c r="U709" s="5">
        <v>48886.987049999996</v>
      </c>
      <c r="V709" s="5">
        <v>22900.475830000003</v>
      </c>
      <c r="W709" s="6">
        <v>311033.11753000005</v>
      </c>
      <c r="X709" s="5">
        <f>T709</f>
        <v>239245.65463999999</v>
      </c>
      <c r="Y709" s="5">
        <v>48886.987049999996</v>
      </c>
      <c r="Z709" s="5">
        <v>22900.475830000003</v>
      </c>
      <c r="AA709" s="12">
        <f t="shared" si="500"/>
        <v>0</v>
      </c>
      <c r="AB709" s="5">
        <f t="shared" si="501"/>
        <v>0</v>
      </c>
      <c r="AC709" s="6">
        <f t="shared" si="501"/>
        <v>0</v>
      </c>
      <c r="AD709" s="7">
        <f t="shared" si="501"/>
        <v>0</v>
      </c>
      <c r="AE709" s="6">
        <f t="shared" si="502"/>
        <v>0</v>
      </c>
      <c r="AF709" s="5"/>
      <c r="AG709" s="6"/>
      <c r="AH709" s="7"/>
      <c r="AI709" s="6"/>
      <c r="AJ709" s="6"/>
      <c r="AL709" s="13"/>
      <c r="AM709" s="13"/>
      <c r="AW709" s="46">
        <f t="shared" si="453"/>
        <v>0.3453600000066217</v>
      </c>
    </row>
    <row r="710" spans="1:49" ht="19.899999999999999" customHeight="1" x14ac:dyDescent="0.25">
      <c r="A710" s="40"/>
      <c r="B710" s="78" t="s">
        <v>34</v>
      </c>
      <c r="C710" s="5">
        <v>92697.07</v>
      </c>
      <c r="D710" s="5"/>
      <c r="E710" s="5">
        <v>0</v>
      </c>
      <c r="F710" s="5">
        <v>0</v>
      </c>
      <c r="G710" s="6">
        <f>H710+I710+J710</f>
        <v>0</v>
      </c>
      <c r="H710" s="5"/>
      <c r="I710" s="5"/>
      <c r="J710" s="5"/>
      <c r="K710" s="6"/>
      <c r="L710" s="5"/>
      <c r="M710" s="5"/>
      <c r="N710" s="5"/>
      <c r="O710" s="6">
        <f t="shared" si="499"/>
        <v>0</v>
      </c>
      <c r="P710" s="5">
        <v>0</v>
      </c>
      <c r="Q710" s="5">
        <v>0</v>
      </c>
      <c r="R710" s="5">
        <v>0</v>
      </c>
      <c r="S710" s="6">
        <v>0</v>
      </c>
      <c r="T710" s="5" t="s">
        <v>185</v>
      </c>
      <c r="U710" s="5" t="s">
        <v>185</v>
      </c>
      <c r="V710" s="5" t="s">
        <v>185</v>
      </c>
      <c r="W710" s="6">
        <v>0</v>
      </c>
      <c r="X710" s="5" t="s">
        <v>185</v>
      </c>
      <c r="Y710" s="5" t="s">
        <v>185</v>
      </c>
      <c r="Z710" s="5" t="s">
        <v>185</v>
      </c>
      <c r="AA710" s="12">
        <f t="shared" si="500"/>
        <v>0</v>
      </c>
      <c r="AB710" s="5">
        <f t="shared" si="501"/>
        <v>0</v>
      </c>
      <c r="AC710" s="6">
        <f t="shared" si="501"/>
        <v>0</v>
      </c>
      <c r="AD710" s="7">
        <f t="shared" si="501"/>
        <v>0</v>
      </c>
      <c r="AE710" s="6">
        <f t="shared" si="502"/>
        <v>0</v>
      </c>
      <c r="AF710" s="5"/>
      <c r="AG710" s="6"/>
      <c r="AH710" s="7"/>
      <c r="AI710" s="6"/>
      <c r="AJ710" s="6"/>
      <c r="AL710" s="13"/>
      <c r="AM710" s="13"/>
      <c r="AW710" s="46"/>
    </row>
    <row r="711" spans="1:49" ht="19.899999999999999" customHeight="1" x14ac:dyDescent="0.25">
      <c r="A711" s="40"/>
      <c r="B711" s="78" t="s">
        <v>35</v>
      </c>
      <c r="C711" s="5">
        <v>44251.296399999992</v>
      </c>
      <c r="D711" s="5"/>
      <c r="E711" s="5">
        <v>5823.0258400000002</v>
      </c>
      <c r="F711" s="5">
        <v>2580.10574</v>
      </c>
      <c r="G711" s="6">
        <f t="shared" ref="G711" si="506">H711+I711+J711</f>
        <v>0</v>
      </c>
      <c r="H711" s="5"/>
      <c r="I711" s="5"/>
      <c r="J711" s="5"/>
      <c r="K711" s="6"/>
      <c r="L711" s="5"/>
      <c r="M711" s="5">
        <v>2214.9144200000001</v>
      </c>
      <c r="N711" s="5">
        <v>1028.00568</v>
      </c>
      <c r="O711" s="6">
        <f t="shared" si="499"/>
        <v>20141.281893026724</v>
      </c>
      <c r="P711" s="5">
        <v>0</v>
      </c>
      <c r="Q711" s="5">
        <v>13716.212968701198</v>
      </c>
      <c r="R711" s="5">
        <v>6425.0689243255247</v>
      </c>
      <c r="S711" s="6">
        <f>SUM(T711:V711)</f>
        <v>17579.372050000002</v>
      </c>
      <c r="T711" s="5">
        <f>SUM(T707)-SUM(T708:T710)</f>
        <v>0</v>
      </c>
      <c r="U711" s="5">
        <f>SUM(U707)-SUM(U708:U710)</f>
        <v>11971.552370000005</v>
      </c>
      <c r="V711" s="5">
        <f>SUM(V707)-SUM(V708:V710)</f>
        <v>5607.8196799999969</v>
      </c>
      <c r="W711" s="6">
        <f>SUM(X711:Z711)</f>
        <v>20822.292150000012</v>
      </c>
      <c r="X711" s="5">
        <f>SUM(X707)-SUM(X708:X710)</f>
        <v>0</v>
      </c>
      <c r="Y711" s="5">
        <f>SUM(Y707)-SUM(Y708:Y710)</f>
        <v>14186.466790000013</v>
      </c>
      <c r="Z711" s="5">
        <f>SUM(Z707)-SUM(Z708:Z710)</f>
        <v>6635.8253599999989</v>
      </c>
      <c r="AA711" s="12">
        <f t="shared" si="500"/>
        <v>0</v>
      </c>
      <c r="AB711" s="5">
        <f t="shared" si="501"/>
        <v>0</v>
      </c>
      <c r="AC711" s="6">
        <f t="shared" si="501"/>
        <v>0</v>
      </c>
      <c r="AD711" s="7">
        <f t="shared" si="501"/>
        <v>0</v>
      </c>
      <c r="AE711" s="6">
        <f t="shared" si="502"/>
        <v>0</v>
      </c>
      <c r="AF711" s="5"/>
      <c r="AG711" s="6"/>
      <c r="AH711" s="7"/>
      <c r="AI711" s="6"/>
      <c r="AJ711" s="6"/>
      <c r="AL711" s="13"/>
      <c r="AM711" s="13"/>
      <c r="AW711" s="46">
        <f t="shared" si="453"/>
        <v>0</v>
      </c>
    </row>
    <row r="712" spans="1:49" ht="72" customHeight="1" x14ac:dyDescent="0.25">
      <c r="A712" s="48"/>
      <c r="B712" s="59" t="s">
        <v>207</v>
      </c>
      <c r="C712" s="60">
        <f>C713</f>
        <v>214152.30000000002</v>
      </c>
      <c r="D712" s="60">
        <f t="shared" ref="D712:AH712" si="507">D713</f>
        <v>0</v>
      </c>
      <c r="E712" s="60">
        <f t="shared" si="507"/>
        <v>0</v>
      </c>
      <c r="F712" s="60">
        <f t="shared" si="507"/>
        <v>0</v>
      </c>
      <c r="G712" s="60">
        <f t="shared" si="507"/>
        <v>0</v>
      </c>
      <c r="H712" s="60">
        <f t="shared" si="507"/>
        <v>0</v>
      </c>
      <c r="I712" s="60">
        <f t="shared" si="507"/>
        <v>0</v>
      </c>
      <c r="J712" s="60">
        <f t="shared" si="507"/>
        <v>0</v>
      </c>
      <c r="K712" s="60">
        <f t="shared" si="507"/>
        <v>0</v>
      </c>
      <c r="L712" s="60">
        <f t="shared" si="507"/>
        <v>0</v>
      </c>
      <c r="M712" s="60">
        <f t="shared" si="507"/>
        <v>0</v>
      </c>
      <c r="N712" s="60">
        <f t="shared" si="507"/>
        <v>0</v>
      </c>
      <c r="O712" s="60">
        <f t="shared" si="507"/>
        <v>110589.9</v>
      </c>
      <c r="P712" s="60">
        <f t="shared" si="507"/>
        <v>0</v>
      </c>
      <c r="Q712" s="60">
        <f t="shared" si="507"/>
        <v>110147.5</v>
      </c>
      <c r="R712" s="60">
        <f t="shared" si="507"/>
        <v>442.4</v>
      </c>
      <c r="S712" s="60">
        <f t="shared" si="507"/>
        <v>100910.91</v>
      </c>
      <c r="T712" s="60">
        <f t="shared" si="507"/>
        <v>0</v>
      </c>
      <c r="U712" s="60">
        <f t="shared" si="507"/>
        <v>100507.27</v>
      </c>
      <c r="V712" s="60">
        <f t="shared" si="507"/>
        <v>403.64</v>
      </c>
      <c r="W712" s="60">
        <f t="shared" si="507"/>
        <v>100910.91</v>
      </c>
      <c r="X712" s="60">
        <f t="shared" si="507"/>
        <v>0</v>
      </c>
      <c r="Y712" s="60">
        <f t="shared" si="507"/>
        <v>100507.27</v>
      </c>
      <c r="Z712" s="60">
        <f t="shared" si="507"/>
        <v>403.64</v>
      </c>
      <c r="AA712" s="60">
        <f t="shared" si="507"/>
        <v>0</v>
      </c>
      <c r="AB712" s="60">
        <f t="shared" si="507"/>
        <v>0</v>
      </c>
      <c r="AC712" s="60">
        <f t="shared" si="507"/>
        <v>0</v>
      </c>
      <c r="AD712" s="60">
        <f t="shared" si="507"/>
        <v>0</v>
      </c>
      <c r="AE712" s="60">
        <f t="shared" si="507"/>
        <v>0</v>
      </c>
      <c r="AF712" s="60">
        <f t="shared" si="507"/>
        <v>0</v>
      </c>
      <c r="AG712" s="60">
        <f t="shared" si="507"/>
        <v>0</v>
      </c>
      <c r="AH712" s="60">
        <f t="shared" si="507"/>
        <v>0</v>
      </c>
      <c r="AI712" s="60"/>
      <c r="AJ712" s="60"/>
      <c r="AL712" s="29">
        <f t="shared" si="451"/>
        <v>0</v>
      </c>
      <c r="AM712" s="29">
        <f t="shared" si="452"/>
        <v>0</v>
      </c>
      <c r="AW712" s="46">
        <f t="shared" si="453"/>
        <v>0</v>
      </c>
    </row>
    <row r="713" spans="1:49" ht="54.75" customHeight="1" x14ac:dyDescent="0.25">
      <c r="A713" s="66">
        <v>126</v>
      </c>
      <c r="B713" s="68" t="s">
        <v>208</v>
      </c>
      <c r="C713" s="62">
        <f>C714+C715+C716+C717</f>
        <v>214152.30000000002</v>
      </c>
      <c r="D713" s="62">
        <f>SUM(D714:D717)</f>
        <v>0</v>
      </c>
      <c r="E713" s="62"/>
      <c r="F713" s="62"/>
      <c r="G713" s="63">
        <f t="shared" ref="G713" si="508">H713+I713+J713</f>
        <v>0</v>
      </c>
      <c r="H713" s="43"/>
      <c r="I713" s="43"/>
      <c r="J713" s="43"/>
      <c r="K713" s="63">
        <f>L713+M713+N713</f>
        <v>0</v>
      </c>
      <c r="L713" s="43"/>
      <c r="M713" s="43"/>
      <c r="N713" s="43"/>
      <c r="O713" s="63">
        <f t="shared" ref="O713:O717" si="509">P713+Q713+R713</f>
        <v>110589.9</v>
      </c>
      <c r="P713" s="43"/>
      <c r="Q713" s="43">
        <v>110147.5</v>
      </c>
      <c r="R713" s="43">
        <f>R715+R717</f>
        <v>442.4</v>
      </c>
      <c r="S713" s="6">
        <f>SUM(T713,U713,V713)</f>
        <v>100910.91</v>
      </c>
      <c r="T713" s="5"/>
      <c r="U713" s="5">
        <f>U715+U717</f>
        <v>100507.27</v>
      </c>
      <c r="V713" s="5">
        <f>V715+V717</f>
        <v>403.64</v>
      </c>
      <c r="W713" s="63">
        <f>SUM(X713,Y713,Z713)</f>
        <v>100910.91</v>
      </c>
      <c r="X713" s="43"/>
      <c r="Y713" s="43">
        <f>Y715+Y717</f>
        <v>100507.27</v>
      </c>
      <c r="Z713" s="43">
        <f>Z715+Z717</f>
        <v>403.64</v>
      </c>
      <c r="AA713" s="12">
        <f t="shared" ref="AA713:AA717" si="510">SUM(AB713:AD713)</f>
        <v>0</v>
      </c>
      <c r="AB713" s="5">
        <f t="shared" ref="AB713:AB717" si="511">SUM(X713,H713)-SUM(L713)-SUM(T713,-AF713)</f>
        <v>0</v>
      </c>
      <c r="AC713" s="6">
        <f t="shared" ref="AC713:AC717" si="512">SUM(Y713,I713)-SUM(M713)-SUM(U713,-AG713)</f>
        <v>0</v>
      </c>
      <c r="AD713" s="7">
        <f t="shared" ref="AD713:AD717" si="513">SUM(Z713,J713)-SUM(N713)-SUM(V713,-AH713)</f>
        <v>0</v>
      </c>
      <c r="AE713" s="63">
        <f t="shared" ref="AE713:AE717" si="514">AF713+AG713+AH713</f>
        <v>0</v>
      </c>
      <c r="AF713" s="43"/>
      <c r="AG713" s="63"/>
      <c r="AH713" s="44"/>
      <c r="AI713" s="63"/>
      <c r="AJ713" s="63"/>
      <c r="AL713" s="29">
        <f t="shared" si="451"/>
        <v>0</v>
      </c>
      <c r="AM713" s="29">
        <f t="shared" si="452"/>
        <v>0</v>
      </c>
      <c r="AW713" s="46">
        <f t="shared" si="453"/>
        <v>0</v>
      </c>
    </row>
    <row r="714" spans="1:49" ht="19.899999999999999" customHeight="1" x14ac:dyDescent="0.25">
      <c r="A714" s="66"/>
      <c r="B714" s="78" t="s">
        <v>32</v>
      </c>
      <c r="C714" s="5"/>
      <c r="D714" s="5">
        <f>C714</f>
        <v>0</v>
      </c>
      <c r="E714" s="5"/>
      <c r="F714" s="5"/>
      <c r="G714" s="6">
        <f>H714+I714+J714</f>
        <v>0</v>
      </c>
      <c r="H714" s="5"/>
      <c r="I714" s="5"/>
      <c r="J714" s="5"/>
      <c r="K714" s="6"/>
      <c r="L714" s="5"/>
      <c r="M714" s="5"/>
      <c r="N714" s="5"/>
      <c r="O714" s="6">
        <f t="shared" si="509"/>
        <v>0</v>
      </c>
      <c r="P714" s="5"/>
      <c r="Q714" s="5"/>
      <c r="R714" s="5"/>
      <c r="S714" s="6"/>
      <c r="T714" s="5"/>
      <c r="U714" s="5"/>
      <c r="V714" s="5"/>
      <c r="W714" s="63"/>
      <c r="X714" s="5"/>
      <c r="Y714" s="5"/>
      <c r="Z714" s="5"/>
      <c r="AA714" s="12">
        <f t="shared" si="510"/>
        <v>0</v>
      </c>
      <c r="AB714" s="5">
        <f t="shared" si="511"/>
        <v>0</v>
      </c>
      <c r="AC714" s="6">
        <f t="shared" si="512"/>
        <v>0</v>
      </c>
      <c r="AD714" s="7">
        <f t="shared" si="513"/>
        <v>0</v>
      </c>
      <c r="AE714" s="6">
        <f t="shared" si="514"/>
        <v>0</v>
      </c>
      <c r="AF714" s="5"/>
      <c r="AG714" s="6"/>
      <c r="AH714" s="7"/>
      <c r="AI714" s="6"/>
      <c r="AJ714" s="6"/>
      <c r="AL714" s="29">
        <f t="shared" si="451"/>
        <v>0</v>
      </c>
      <c r="AM714" s="29">
        <f t="shared" si="452"/>
        <v>0</v>
      </c>
      <c r="AW714" s="46">
        <f t="shared" si="453"/>
        <v>0</v>
      </c>
    </row>
    <row r="715" spans="1:49" ht="19.899999999999999" customHeight="1" x14ac:dyDescent="0.25">
      <c r="A715" s="66"/>
      <c r="B715" s="78" t="s">
        <v>33</v>
      </c>
      <c r="C715" s="5">
        <v>208747.1</v>
      </c>
      <c r="D715" s="5"/>
      <c r="E715" s="5"/>
      <c r="F715" s="5"/>
      <c r="G715" s="6">
        <f t="shared" ref="G715" si="515">H715+I715+J715</f>
        <v>0</v>
      </c>
      <c r="H715" s="5"/>
      <c r="I715" s="5"/>
      <c r="J715" s="5"/>
      <c r="K715" s="6"/>
      <c r="L715" s="5"/>
      <c r="M715" s="5"/>
      <c r="N715" s="5"/>
      <c r="O715" s="6">
        <f t="shared" si="509"/>
        <v>107747.74</v>
      </c>
      <c r="P715" s="5"/>
      <c r="Q715" s="5">
        <v>107316.71</v>
      </c>
      <c r="R715" s="5">
        <v>431.03</v>
      </c>
      <c r="S715" s="6">
        <f t="shared" ref="S715:S717" si="516">SUM(T715,U715,V715)</f>
        <v>98590.92</v>
      </c>
      <c r="T715" s="5"/>
      <c r="U715" s="5">
        <v>98196.56</v>
      </c>
      <c r="V715" s="5">
        <v>394.36</v>
      </c>
      <c r="W715" s="63">
        <f t="shared" ref="W715:W717" si="517">SUM(X715,Y715,Z715)</f>
        <v>98590.92</v>
      </c>
      <c r="X715" s="5"/>
      <c r="Y715" s="5">
        <f>U715</f>
        <v>98196.56</v>
      </c>
      <c r="Z715" s="5">
        <f>V715</f>
        <v>394.36</v>
      </c>
      <c r="AA715" s="12">
        <f t="shared" si="510"/>
        <v>0</v>
      </c>
      <c r="AB715" s="5">
        <f t="shared" si="511"/>
        <v>0</v>
      </c>
      <c r="AC715" s="6">
        <f t="shared" si="512"/>
        <v>0</v>
      </c>
      <c r="AD715" s="7">
        <f t="shared" si="513"/>
        <v>0</v>
      </c>
      <c r="AE715" s="6">
        <f t="shared" si="514"/>
        <v>0</v>
      </c>
      <c r="AF715" s="5"/>
      <c r="AG715" s="6"/>
      <c r="AH715" s="7"/>
      <c r="AI715" s="6"/>
      <c r="AJ715" s="6"/>
      <c r="AL715" s="29">
        <f t="shared" ref="AL715:AL778" si="518">G715+W715-K715-S715</f>
        <v>0</v>
      </c>
      <c r="AM715" s="29">
        <f t="shared" ref="AM715:AM778" si="519">AA715-AE715</f>
        <v>0</v>
      </c>
      <c r="AW715" s="46">
        <f t="shared" ref="AW715:AW778" si="520">P715-T715</f>
        <v>0</v>
      </c>
    </row>
    <row r="716" spans="1:49" ht="19.899999999999999" customHeight="1" x14ac:dyDescent="0.25">
      <c r="A716" s="66"/>
      <c r="B716" s="78" t="s">
        <v>34</v>
      </c>
      <c r="C716" s="5"/>
      <c r="D716" s="5"/>
      <c r="E716" s="5"/>
      <c r="F716" s="5"/>
      <c r="G716" s="6">
        <f>H716+I716+J716</f>
        <v>0</v>
      </c>
      <c r="H716" s="5"/>
      <c r="I716" s="5"/>
      <c r="J716" s="5"/>
      <c r="K716" s="6"/>
      <c r="L716" s="5"/>
      <c r="M716" s="5"/>
      <c r="N716" s="5"/>
      <c r="O716" s="6">
        <f t="shared" si="509"/>
        <v>0</v>
      </c>
      <c r="P716" s="5"/>
      <c r="Q716" s="5"/>
      <c r="R716" s="5"/>
      <c r="S716" s="6">
        <f t="shared" si="516"/>
        <v>0</v>
      </c>
      <c r="T716" s="5"/>
      <c r="U716" s="5"/>
      <c r="V716" s="5"/>
      <c r="W716" s="63">
        <f t="shared" si="517"/>
        <v>0</v>
      </c>
      <c r="X716" s="5"/>
      <c r="Y716" s="5">
        <f t="shared" ref="Y716:Y717" si="521">U716</f>
        <v>0</v>
      </c>
      <c r="Z716" s="5"/>
      <c r="AA716" s="12">
        <f t="shared" si="510"/>
        <v>0</v>
      </c>
      <c r="AB716" s="5">
        <f t="shared" si="511"/>
        <v>0</v>
      </c>
      <c r="AC716" s="6">
        <f t="shared" si="512"/>
        <v>0</v>
      </c>
      <c r="AD716" s="7">
        <f t="shared" si="513"/>
        <v>0</v>
      </c>
      <c r="AE716" s="6">
        <f t="shared" si="514"/>
        <v>0</v>
      </c>
      <c r="AF716" s="5"/>
      <c r="AG716" s="6"/>
      <c r="AH716" s="7"/>
      <c r="AI716" s="6"/>
      <c r="AJ716" s="6"/>
      <c r="AL716" s="29">
        <f t="shared" si="518"/>
        <v>0</v>
      </c>
      <c r="AM716" s="29">
        <f t="shared" si="519"/>
        <v>0</v>
      </c>
      <c r="AW716" s="46">
        <f t="shared" si="520"/>
        <v>0</v>
      </c>
    </row>
    <row r="717" spans="1:49" ht="19.899999999999999" customHeight="1" x14ac:dyDescent="0.25">
      <c r="A717" s="66"/>
      <c r="B717" s="78" t="s">
        <v>35</v>
      </c>
      <c r="C717" s="5">
        <v>5405.2</v>
      </c>
      <c r="D717" s="5"/>
      <c r="E717" s="5"/>
      <c r="F717" s="5"/>
      <c r="G717" s="6">
        <f t="shared" ref="G717" si="522">H717+I717+J717</f>
        <v>0</v>
      </c>
      <c r="H717" s="5"/>
      <c r="I717" s="5"/>
      <c r="J717" s="5"/>
      <c r="K717" s="6"/>
      <c r="L717" s="5"/>
      <c r="M717" s="5"/>
      <c r="N717" s="5"/>
      <c r="O717" s="6">
        <f t="shared" si="509"/>
        <v>2842.16</v>
      </c>
      <c r="P717" s="5"/>
      <c r="Q717" s="5">
        <v>2830.79</v>
      </c>
      <c r="R717" s="5">
        <v>11.37</v>
      </c>
      <c r="S717" s="6">
        <f t="shared" si="516"/>
        <v>2319.9900000000002</v>
      </c>
      <c r="T717" s="5"/>
      <c r="U717" s="5">
        <v>2310.71</v>
      </c>
      <c r="V717" s="5">
        <v>9.2799999999999994</v>
      </c>
      <c r="W717" s="63">
        <f t="shared" si="517"/>
        <v>2319.9900000000002</v>
      </c>
      <c r="X717" s="5"/>
      <c r="Y717" s="5">
        <f t="shared" si="521"/>
        <v>2310.71</v>
      </c>
      <c r="Z717" s="5">
        <f>V717</f>
        <v>9.2799999999999994</v>
      </c>
      <c r="AA717" s="12">
        <f t="shared" si="510"/>
        <v>0</v>
      </c>
      <c r="AB717" s="5">
        <f t="shared" si="511"/>
        <v>0</v>
      </c>
      <c r="AC717" s="6">
        <f t="shared" si="512"/>
        <v>0</v>
      </c>
      <c r="AD717" s="7">
        <f t="shared" si="513"/>
        <v>0</v>
      </c>
      <c r="AE717" s="6">
        <f t="shared" si="514"/>
        <v>0</v>
      </c>
      <c r="AF717" s="5"/>
      <c r="AG717" s="6"/>
      <c r="AH717" s="7"/>
      <c r="AI717" s="6"/>
      <c r="AJ717" s="6"/>
      <c r="AL717" s="29">
        <f t="shared" si="518"/>
        <v>0</v>
      </c>
      <c r="AM717" s="29">
        <f t="shared" si="519"/>
        <v>0</v>
      </c>
      <c r="AW717" s="46">
        <f t="shared" si="520"/>
        <v>0</v>
      </c>
    </row>
    <row r="718" spans="1:49" ht="45.6" customHeight="1" x14ac:dyDescent="0.25">
      <c r="A718" s="48"/>
      <c r="B718" s="59" t="s">
        <v>120</v>
      </c>
      <c r="C718" s="60">
        <f t="shared" ref="C718:AI718" si="523">C719+C829</f>
        <v>4374099.4626799999</v>
      </c>
      <c r="D718" s="60">
        <f t="shared" si="523"/>
        <v>8425.4957399999985</v>
      </c>
      <c r="E718" s="60">
        <f t="shared" si="523"/>
        <v>904849.41862999997</v>
      </c>
      <c r="F718" s="60">
        <f t="shared" si="523"/>
        <v>899365.62072999997</v>
      </c>
      <c r="G718" s="60">
        <f t="shared" si="523"/>
        <v>11.782409999999999</v>
      </c>
      <c r="H718" s="60">
        <f t="shared" si="523"/>
        <v>0</v>
      </c>
      <c r="I718" s="60">
        <f t="shared" si="523"/>
        <v>0</v>
      </c>
      <c r="J718" s="60">
        <f t="shared" si="523"/>
        <v>11.782409999999999</v>
      </c>
      <c r="K718" s="60">
        <f t="shared" si="523"/>
        <v>5483.7979299999997</v>
      </c>
      <c r="L718" s="60">
        <f t="shared" si="523"/>
        <v>0</v>
      </c>
      <c r="M718" s="60">
        <f t="shared" si="523"/>
        <v>5472.8303299999998</v>
      </c>
      <c r="N718" s="60">
        <f t="shared" si="523"/>
        <v>10.967599999999999</v>
      </c>
      <c r="O718" s="60">
        <f t="shared" si="523"/>
        <v>2612006.6338665462</v>
      </c>
      <c r="P718" s="60">
        <f t="shared" si="523"/>
        <v>1297292</v>
      </c>
      <c r="Q718" s="60">
        <f t="shared" si="523"/>
        <v>1038999.5000000001</v>
      </c>
      <c r="R718" s="60">
        <f t="shared" si="523"/>
        <v>275714.96843997296</v>
      </c>
      <c r="S718" s="60">
        <f t="shared" si="523"/>
        <v>2549006.1713633602</v>
      </c>
      <c r="T718" s="60">
        <f t="shared" si="523"/>
        <v>1296136.3962599998</v>
      </c>
      <c r="U718" s="60">
        <f t="shared" si="523"/>
        <v>991196.65594569989</v>
      </c>
      <c r="V718" s="60">
        <f t="shared" si="523"/>
        <v>261673.08339766003</v>
      </c>
      <c r="W718" s="60">
        <f t="shared" si="523"/>
        <v>2547367.1124461601</v>
      </c>
      <c r="X718" s="60">
        <f t="shared" si="523"/>
        <v>1296136.3962599998</v>
      </c>
      <c r="Y718" s="60">
        <f t="shared" si="523"/>
        <v>989572.63968215999</v>
      </c>
      <c r="Z718" s="60">
        <f t="shared" si="523"/>
        <v>261658.04302400001</v>
      </c>
      <c r="AA718" s="60">
        <f t="shared" si="523"/>
        <v>-1.4071999416387371E-3</v>
      </c>
      <c r="AB718" s="60">
        <f t="shared" si="523"/>
        <v>0</v>
      </c>
      <c r="AC718" s="60">
        <f t="shared" si="523"/>
        <v>2.0164600628049811E-3</v>
      </c>
      <c r="AD718" s="60">
        <f t="shared" si="523"/>
        <v>-3.4236600044437182E-3</v>
      </c>
      <c r="AE718" s="60">
        <f t="shared" si="523"/>
        <v>7111.0707499999999</v>
      </c>
      <c r="AF718" s="60">
        <f t="shared" si="523"/>
        <v>0</v>
      </c>
      <c r="AG718" s="60">
        <f t="shared" si="523"/>
        <v>7096.84861</v>
      </c>
      <c r="AH718" s="60">
        <f t="shared" si="523"/>
        <v>14.22214</v>
      </c>
      <c r="AI718" s="60">
        <f t="shared" si="523"/>
        <v>0</v>
      </c>
      <c r="AJ718" s="60"/>
      <c r="AL718" s="29">
        <f t="shared" si="518"/>
        <v>-7111.0744372000918</v>
      </c>
      <c r="AM718" s="29">
        <f t="shared" si="519"/>
        <v>-7111.0721571999411</v>
      </c>
      <c r="AW718" s="46">
        <f t="shared" si="520"/>
        <v>1155.603740000166</v>
      </c>
    </row>
    <row r="719" spans="1:49" ht="45.6" customHeight="1" x14ac:dyDescent="0.25">
      <c r="A719" s="48"/>
      <c r="B719" s="59" t="s">
        <v>121</v>
      </c>
      <c r="C719" s="60">
        <f>C720+C725+C730+C735+C740+C745+C750+C755+C790+C795+C800+C805+C810+C815+C820+C825+C826+C827+C828</f>
        <v>2794390.3148400001</v>
      </c>
      <c r="D719" s="60">
        <f t="shared" ref="D719:AH719" si="524">D720+D725+D730+D735+D740+D745+D750+D755+D790+D795+D800+D805+D810+D815+D820+D825+D826+D827+D828</f>
        <v>4563.2837199999994</v>
      </c>
      <c r="E719" s="60">
        <f t="shared" si="524"/>
        <v>904849.41862999997</v>
      </c>
      <c r="F719" s="60">
        <f t="shared" si="524"/>
        <v>899365.62072999997</v>
      </c>
      <c r="G719" s="60">
        <f t="shared" si="524"/>
        <v>11.782409999999999</v>
      </c>
      <c r="H719" s="60">
        <f t="shared" si="524"/>
        <v>0</v>
      </c>
      <c r="I719" s="60">
        <f t="shared" si="524"/>
        <v>0</v>
      </c>
      <c r="J719" s="60">
        <f t="shared" si="524"/>
        <v>11.782409999999999</v>
      </c>
      <c r="K719" s="60">
        <f t="shared" si="524"/>
        <v>5483.7979299999997</v>
      </c>
      <c r="L719" s="60">
        <f t="shared" si="524"/>
        <v>0</v>
      </c>
      <c r="M719" s="60">
        <f t="shared" si="524"/>
        <v>5472.8303299999998</v>
      </c>
      <c r="N719" s="60">
        <f t="shared" si="524"/>
        <v>10.967599999999999</v>
      </c>
      <c r="O719" s="60">
        <f t="shared" si="524"/>
        <v>2241854.3467078749</v>
      </c>
      <c r="P719" s="60">
        <f t="shared" si="524"/>
        <v>1050622.1000000001</v>
      </c>
      <c r="Q719" s="60">
        <f t="shared" si="524"/>
        <v>939924.60000000009</v>
      </c>
      <c r="R719" s="60">
        <f t="shared" si="524"/>
        <v>251307.64670787507</v>
      </c>
      <c r="S719" s="60">
        <f t="shared" si="524"/>
        <v>2189583.7786433604</v>
      </c>
      <c r="T719" s="60">
        <f t="shared" si="524"/>
        <v>1050619.8012899999</v>
      </c>
      <c r="U719" s="60">
        <f t="shared" si="524"/>
        <v>901703.37397569988</v>
      </c>
      <c r="V719" s="60">
        <f t="shared" si="524"/>
        <v>237260.56761766004</v>
      </c>
      <c r="W719" s="60">
        <f t="shared" si="524"/>
        <v>2195055.7884761603</v>
      </c>
      <c r="X719" s="60">
        <f t="shared" si="524"/>
        <v>1050619.8012899999</v>
      </c>
      <c r="Y719" s="60">
        <f t="shared" si="524"/>
        <v>907176.20432215999</v>
      </c>
      <c r="Z719" s="60">
        <f t="shared" si="524"/>
        <v>237259.74938400002</v>
      </c>
      <c r="AA719" s="60">
        <f t="shared" si="524"/>
        <v>-3.4071999402272013E-3</v>
      </c>
      <c r="AB719" s="60">
        <f t="shared" si="524"/>
        <v>0</v>
      </c>
      <c r="AC719" s="60">
        <f t="shared" si="524"/>
        <v>1.6460064216516912E-5</v>
      </c>
      <c r="AD719" s="60">
        <f t="shared" si="524"/>
        <v>-3.4236600044437182E-3</v>
      </c>
      <c r="AE719" s="60">
        <f t="shared" si="524"/>
        <v>0</v>
      </c>
      <c r="AF719" s="60">
        <f t="shared" si="524"/>
        <v>0</v>
      </c>
      <c r="AG719" s="60">
        <f t="shared" si="524"/>
        <v>0</v>
      </c>
      <c r="AH719" s="60">
        <f t="shared" si="524"/>
        <v>0</v>
      </c>
      <c r="AI719" s="60"/>
      <c r="AJ719" s="60"/>
      <c r="AL719" s="29">
        <f t="shared" si="518"/>
        <v>-5.6871999986469746E-3</v>
      </c>
      <c r="AM719" s="29">
        <f t="shared" si="519"/>
        <v>-3.4071999402272013E-3</v>
      </c>
      <c r="AW719" s="46">
        <f t="shared" si="520"/>
        <v>2.2987100002355874</v>
      </c>
    </row>
    <row r="720" spans="1:49" ht="60" customHeight="1" x14ac:dyDescent="0.25">
      <c r="A720" s="40">
        <v>127</v>
      </c>
      <c r="B720" s="68" t="s">
        <v>122</v>
      </c>
      <c r="C720" s="62">
        <v>194995.15163000001</v>
      </c>
      <c r="D720" s="62">
        <f>SUM(D721:D724)</f>
        <v>2779.6109999999999</v>
      </c>
      <c r="E720" s="62">
        <v>90379.98911000001</v>
      </c>
      <c r="F720" s="62">
        <v>90379.98911000001</v>
      </c>
      <c r="G720" s="63">
        <f t="shared" ref="G720:G730" si="525">H720+I720+J720</f>
        <v>0</v>
      </c>
      <c r="H720" s="43"/>
      <c r="I720" s="43"/>
      <c r="J720" s="43"/>
      <c r="K720" s="63">
        <f>L720+M720+N720</f>
        <v>0</v>
      </c>
      <c r="L720" s="43"/>
      <c r="M720" s="43"/>
      <c r="N720" s="43"/>
      <c r="O720" s="63">
        <f t="shared" ref="O720:O754" si="526">P720+Q720+R720</f>
        <v>110038.8</v>
      </c>
      <c r="P720" s="43">
        <v>73488.800000000003</v>
      </c>
      <c r="Q720" s="43">
        <v>24890.5</v>
      </c>
      <c r="R720" s="43">
        <v>11659.5</v>
      </c>
      <c r="S720" s="6">
        <f>SUM(T720,U720,V720)</f>
        <v>104615.16288999999</v>
      </c>
      <c r="T720" s="5">
        <v>73488.759510000004</v>
      </c>
      <c r="U720" s="5">
        <v>21197.083019999998</v>
      </c>
      <c r="V720" s="5">
        <v>9929.3203599999997</v>
      </c>
      <c r="W720" s="63">
        <f>SUM(X720,Y720,Z720)</f>
        <v>104615.16288999999</v>
      </c>
      <c r="X720" s="43">
        <f>T720</f>
        <v>73488.759510000004</v>
      </c>
      <c r="Y720" s="43">
        <v>21197.083019999995</v>
      </c>
      <c r="Z720" s="43">
        <v>9929.3203599999997</v>
      </c>
      <c r="AA720" s="12">
        <f t="shared" ref="AA720:AA754" si="527">SUM(AB720:AD720)</f>
        <v>0</v>
      </c>
      <c r="AB720" s="5">
        <f t="shared" ref="AB720:AD735" si="528">SUM(X720,H720)-SUM(L720)-SUM(T720,-AF720)</f>
        <v>0</v>
      </c>
      <c r="AC720" s="6">
        <f t="shared" si="528"/>
        <v>0</v>
      </c>
      <c r="AD720" s="7">
        <f t="shared" si="528"/>
        <v>0</v>
      </c>
      <c r="AE720" s="63">
        <f t="shared" ref="AE720:AE754" si="529">AF720+AG720+AH720</f>
        <v>0</v>
      </c>
      <c r="AF720" s="43"/>
      <c r="AG720" s="63"/>
      <c r="AH720" s="44"/>
      <c r="AI720" s="63" t="s">
        <v>200</v>
      </c>
      <c r="AJ720" s="63" t="s">
        <v>200</v>
      </c>
      <c r="AL720" s="13"/>
      <c r="AM720" s="13"/>
      <c r="AW720" s="46">
        <f t="shared" si="520"/>
        <v>4.048999999940861E-2</v>
      </c>
    </row>
    <row r="721" spans="1:49" ht="19.899999999999999" customHeight="1" x14ac:dyDescent="0.25">
      <c r="A721" s="40"/>
      <c r="B721" s="78" t="s">
        <v>32</v>
      </c>
      <c r="C721" s="5">
        <v>2779.6109999999999</v>
      </c>
      <c r="D721" s="5">
        <f>C721</f>
        <v>2779.6109999999999</v>
      </c>
      <c r="E721" s="5">
        <v>2779.6109999999999</v>
      </c>
      <c r="F721" s="5">
        <v>2779.6109999999999</v>
      </c>
      <c r="G721" s="6">
        <f>H721+I721+J721</f>
        <v>0</v>
      </c>
      <c r="H721" s="5"/>
      <c r="I721" s="5"/>
      <c r="J721" s="5"/>
      <c r="K721" s="6"/>
      <c r="L721" s="5"/>
      <c r="M721" s="5"/>
      <c r="N721" s="5"/>
      <c r="O721" s="6">
        <f t="shared" si="526"/>
        <v>0</v>
      </c>
      <c r="P721" s="5">
        <v>0</v>
      </c>
      <c r="Q721" s="5">
        <v>0</v>
      </c>
      <c r="R721" s="5">
        <v>0</v>
      </c>
      <c r="S721" s="6">
        <v>0</v>
      </c>
      <c r="T721" s="5" t="s">
        <v>185</v>
      </c>
      <c r="U721" s="5" t="s">
        <v>185</v>
      </c>
      <c r="V721" s="5" t="s">
        <v>185</v>
      </c>
      <c r="W721" s="6">
        <v>0</v>
      </c>
      <c r="X721" s="5" t="s">
        <v>185</v>
      </c>
      <c r="Y721" s="5" t="s">
        <v>185</v>
      </c>
      <c r="Z721" s="5" t="s">
        <v>185</v>
      </c>
      <c r="AA721" s="12">
        <f t="shared" si="527"/>
        <v>0</v>
      </c>
      <c r="AB721" s="5">
        <f t="shared" si="528"/>
        <v>0</v>
      </c>
      <c r="AC721" s="6">
        <f t="shared" si="528"/>
        <v>0</v>
      </c>
      <c r="AD721" s="7">
        <f t="shared" si="528"/>
        <v>0</v>
      </c>
      <c r="AE721" s="6">
        <f t="shared" si="529"/>
        <v>0</v>
      </c>
      <c r="AF721" s="5"/>
      <c r="AG721" s="6"/>
      <c r="AH721" s="7"/>
      <c r="AI721" s="6"/>
      <c r="AJ721" s="6"/>
      <c r="AL721" s="13"/>
      <c r="AM721" s="13"/>
      <c r="AW721" s="46"/>
    </row>
    <row r="722" spans="1:49" ht="19.899999999999999" customHeight="1" x14ac:dyDescent="0.25">
      <c r="A722" s="40"/>
      <c r="B722" s="78" t="s">
        <v>33</v>
      </c>
      <c r="C722" s="5">
        <v>160133.86851999999</v>
      </c>
      <c r="D722" s="5"/>
      <c r="E722" s="5">
        <v>82758.123089999994</v>
      </c>
      <c r="F722" s="5">
        <v>82758.123090000008</v>
      </c>
      <c r="G722" s="6">
        <f t="shared" ref="G722" si="530">H722+I722+J722</f>
        <v>0</v>
      </c>
      <c r="H722" s="5"/>
      <c r="I722" s="5"/>
      <c r="J722" s="5"/>
      <c r="K722" s="6"/>
      <c r="L722" s="5"/>
      <c r="M722" s="5"/>
      <c r="N722" s="5"/>
      <c r="O722" s="6">
        <f t="shared" si="526"/>
        <v>77375.745429999995</v>
      </c>
      <c r="P722" s="5">
        <v>55762.409449999999</v>
      </c>
      <c r="Q722" s="5">
        <v>14718.681802379997</v>
      </c>
      <c r="R722" s="5">
        <v>6894.6541776199992</v>
      </c>
      <c r="S722" s="6">
        <v>77375.745429999981</v>
      </c>
      <c r="T722" s="5">
        <v>55762.409430000007</v>
      </c>
      <c r="U722" s="5">
        <v>14718.683549999998</v>
      </c>
      <c r="V722" s="5">
        <v>6894.6524200000003</v>
      </c>
      <c r="W722" s="6">
        <v>77375.745429999995</v>
      </c>
      <c r="X722" s="5">
        <v>55762.409450000006</v>
      </c>
      <c r="Y722" s="5">
        <v>14718.683559999998</v>
      </c>
      <c r="Z722" s="5">
        <v>6894.6524200000003</v>
      </c>
      <c r="AA722" s="12">
        <f t="shared" si="527"/>
        <v>2.9999999242136255E-5</v>
      </c>
      <c r="AB722" s="5">
        <f t="shared" si="528"/>
        <v>1.9999999494757503E-5</v>
      </c>
      <c r="AC722" s="6">
        <f t="shared" si="528"/>
        <v>9.9999997473787516E-6</v>
      </c>
      <c r="AD722" s="7">
        <f t="shared" si="528"/>
        <v>0</v>
      </c>
      <c r="AE722" s="6">
        <f t="shared" si="529"/>
        <v>0</v>
      </c>
      <c r="AF722" s="5"/>
      <c r="AG722" s="6"/>
      <c r="AH722" s="7"/>
      <c r="AI722" s="6"/>
      <c r="AJ722" s="6"/>
      <c r="AL722" s="13"/>
      <c r="AM722" s="13"/>
      <c r="AW722" s="46">
        <f t="shared" si="520"/>
        <v>1.9999992218799889E-5</v>
      </c>
    </row>
    <row r="723" spans="1:49" ht="19.899999999999999" customHeight="1" x14ac:dyDescent="0.25">
      <c r="A723" s="40"/>
      <c r="B723" s="78" t="s">
        <v>34</v>
      </c>
      <c r="C723" s="5">
        <v>23019.280189999998</v>
      </c>
      <c r="D723" s="5"/>
      <c r="E723" s="5">
        <v>0</v>
      </c>
      <c r="F723" s="5">
        <v>0</v>
      </c>
      <c r="G723" s="6">
        <f>H723+I723+J723</f>
        <v>0</v>
      </c>
      <c r="H723" s="5"/>
      <c r="I723" s="5"/>
      <c r="J723" s="5"/>
      <c r="K723" s="6"/>
      <c r="L723" s="5"/>
      <c r="M723" s="5"/>
      <c r="N723" s="5"/>
      <c r="O723" s="6">
        <f t="shared" si="526"/>
        <v>23019.280189999998</v>
      </c>
      <c r="P723" s="5">
        <v>17726.390549999967</v>
      </c>
      <c r="Q723" s="5">
        <v>3626.7110500000299</v>
      </c>
      <c r="R723" s="5">
        <v>1666.17859</v>
      </c>
      <c r="S723" s="6">
        <v>23019.280189999998</v>
      </c>
      <c r="T723" s="5">
        <v>17726.349689999999</v>
      </c>
      <c r="U723" s="5">
        <v>3604.4862400000002</v>
      </c>
      <c r="V723" s="5">
        <v>1688.44426</v>
      </c>
      <c r="W723" s="6">
        <v>23019.280189999998</v>
      </c>
      <c r="X723" s="5">
        <v>17726.349689999999</v>
      </c>
      <c r="Y723" s="5">
        <v>3604.4862400000002</v>
      </c>
      <c r="Z723" s="5">
        <v>1688.44426</v>
      </c>
      <c r="AA723" s="12">
        <f t="shared" si="527"/>
        <v>0</v>
      </c>
      <c r="AB723" s="5">
        <f t="shared" si="528"/>
        <v>0</v>
      </c>
      <c r="AC723" s="6">
        <f t="shared" si="528"/>
        <v>0</v>
      </c>
      <c r="AD723" s="7">
        <f t="shared" si="528"/>
        <v>0</v>
      </c>
      <c r="AE723" s="6">
        <f t="shared" si="529"/>
        <v>0</v>
      </c>
      <c r="AF723" s="5"/>
      <c r="AG723" s="6"/>
      <c r="AH723" s="7"/>
      <c r="AI723" s="6"/>
      <c r="AJ723" s="6"/>
      <c r="AL723" s="13"/>
      <c r="AM723" s="13"/>
      <c r="AW723" s="46">
        <f t="shared" si="520"/>
        <v>4.0859999968233751E-2</v>
      </c>
    </row>
    <row r="724" spans="1:49" ht="19.899999999999999" customHeight="1" x14ac:dyDescent="0.25">
      <c r="A724" s="40"/>
      <c r="B724" s="78" t="s">
        <v>35</v>
      </c>
      <c r="C724" s="5">
        <v>9062.39192</v>
      </c>
      <c r="D724" s="5">
        <v>0</v>
      </c>
      <c r="E724" s="5">
        <v>4842.2550200000005</v>
      </c>
      <c r="F724" s="5">
        <v>4842.2550200000005</v>
      </c>
      <c r="G724" s="6">
        <f t="shared" ref="G724" si="531">H724+I724+J724</f>
        <v>0</v>
      </c>
      <c r="H724" s="5"/>
      <c r="I724" s="5"/>
      <c r="J724" s="5"/>
      <c r="K724" s="6"/>
      <c r="L724" s="5"/>
      <c r="M724" s="5"/>
      <c r="N724" s="5"/>
      <c r="O724" s="6">
        <f t="shared" si="526"/>
        <v>9643.7743799999662</v>
      </c>
      <c r="P724" s="5">
        <v>0</v>
      </c>
      <c r="Q724" s="5">
        <v>6545.1071476199668</v>
      </c>
      <c r="R724" s="5">
        <v>3098.6672323799999</v>
      </c>
      <c r="S724" s="6">
        <f>SUM(T724:V724)</f>
        <v>4220.1372999999985</v>
      </c>
      <c r="T724" s="5">
        <f>SUM(T720)-SUM(T721:T723)</f>
        <v>3.9000000106170774E-4</v>
      </c>
      <c r="U724" s="5">
        <f>SUM(U720)-SUM(U721:U723)</f>
        <v>2873.9132299999983</v>
      </c>
      <c r="V724" s="5">
        <f>SUM(V720)-SUM(V721:V723)</f>
        <v>1346.2236799999991</v>
      </c>
      <c r="W724" s="6">
        <f>SUM(X724:Z724)</f>
        <v>4220.137269999992</v>
      </c>
      <c r="X724" s="5">
        <f>SUM(X720)-SUM(X721:X723)</f>
        <v>3.6999999429099262E-4</v>
      </c>
      <c r="Y724" s="5">
        <f>SUM(Y720)-SUM(Y721:Y723)</f>
        <v>2873.9132199999985</v>
      </c>
      <c r="Z724" s="5">
        <f>SUM(Z720)-SUM(Z721:Z723)</f>
        <v>1346.2236799999991</v>
      </c>
      <c r="AA724" s="12">
        <f t="shared" si="527"/>
        <v>-3.0000006518093869E-5</v>
      </c>
      <c r="AB724" s="5">
        <f t="shared" si="528"/>
        <v>-2.0000006770715117E-5</v>
      </c>
      <c r="AC724" s="6">
        <f t="shared" si="528"/>
        <v>-9.9999997473787516E-6</v>
      </c>
      <c r="AD724" s="7">
        <f t="shared" si="528"/>
        <v>0</v>
      </c>
      <c r="AE724" s="6">
        <f t="shared" si="529"/>
        <v>0</v>
      </c>
      <c r="AF724" s="5"/>
      <c r="AG724" s="6"/>
      <c r="AH724" s="7"/>
      <c r="AI724" s="6"/>
      <c r="AJ724" s="6"/>
      <c r="AL724" s="13"/>
      <c r="AM724" s="13"/>
      <c r="AW724" s="46">
        <f t="shared" si="520"/>
        <v>-3.9000000106170774E-4</v>
      </c>
    </row>
    <row r="725" spans="1:49" ht="58.5" customHeight="1" x14ac:dyDescent="0.25">
      <c r="A725" s="40">
        <v>128</v>
      </c>
      <c r="B725" s="68" t="s">
        <v>313</v>
      </c>
      <c r="C725" s="62">
        <v>190761.49050000001</v>
      </c>
      <c r="D725" s="62">
        <f>SUM(D726:D729)</f>
        <v>1783.67272</v>
      </c>
      <c r="E725" s="62">
        <v>81768.870640000008</v>
      </c>
      <c r="F725" s="62">
        <v>81768.870640000008</v>
      </c>
      <c r="G725" s="63">
        <f t="shared" si="525"/>
        <v>0</v>
      </c>
      <c r="H725" s="43"/>
      <c r="I725" s="43"/>
      <c r="J725" s="43"/>
      <c r="K725" s="63">
        <f>L725+M725+N725</f>
        <v>0</v>
      </c>
      <c r="L725" s="43"/>
      <c r="M725" s="43"/>
      <c r="N725" s="43"/>
      <c r="O725" s="63">
        <f t="shared" si="526"/>
        <v>108995.6</v>
      </c>
      <c r="P725" s="43">
        <v>76488.800000000003</v>
      </c>
      <c r="Q725" s="43">
        <v>32409.199999999997</v>
      </c>
      <c r="R725" s="43">
        <v>97.6</v>
      </c>
      <c r="S725" s="6">
        <f>SUM(T725,U725,V725)</f>
        <v>108960.11987000001</v>
      </c>
      <c r="T725" s="5">
        <v>76488.800000000003</v>
      </c>
      <c r="U725" s="5">
        <v>32373.848789999996</v>
      </c>
      <c r="V725" s="5">
        <v>97.471080000000015</v>
      </c>
      <c r="W725" s="63">
        <f>SUM(X725,Y725,Z725)</f>
        <v>108960.11987000001</v>
      </c>
      <c r="X725" s="43">
        <f>T725</f>
        <v>76488.800000000003</v>
      </c>
      <c r="Y725" s="43">
        <v>32373.848790000004</v>
      </c>
      <c r="Z725" s="43">
        <v>97.471079999999986</v>
      </c>
      <c r="AA725" s="12">
        <f t="shared" si="527"/>
        <v>0</v>
      </c>
      <c r="AB725" s="5">
        <f t="shared" si="528"/>
        <v>0</v>
      </c>
      <c r="AC725" s="6">
        <f t="shared" si="528"/>
        <v>0</v>
      </c>
      <c r="AD725" s="7">
        <f t="shared" si="528"/>
        <v>0</v>
      </c>
      <c r="AE725" s="63">
        <f t="shared" si="529"/>
        <v>0</v>
      </c>
      <c r="AF725" s="43"/>
      <c r="AG725" s="63"/>
      <c r="AH725" s="44"/>
      <c r="AI725" s="63" t="s">
        <v>200</v>
      </c>
      <c r="AJ725" s="63" t="s">
        <v>200</v>
      </c>
      <c r="AL725" s="13"/>
      <c r="AM725" s="13"/>
      <c r="AW725" s="46">
        <f t="shared" si="520"/>
        <v>0</v>
      </c>
    </row>
    <row r="726" spans="1:49" ht="19.899999999999999" customHeight="1" x14ac:dyDescent="0.25">
      <c r="A726" s="40"/>
      <c r="B726" s="78" t="s">
        <v>32</v>
      </c>
      <c r="C726" s="5">
        <v>1500</v>
      </c>
      <c r="D726" s="5">
        <f>C726</f>
        <v>1500</v>
      </c>
      <c r="E726" s="5">
        <v>1500</v>
      </c>
      <c r="F726" s="5">
        <v>1500</v>
      </c>
      <c r="G726" s="6">
        <f>H726+I726+J726</f>
        <v>0</v>
      </c>
      <c r="H726" s="5"/>
      <c r="I726" s="5"/>
      <c r="J726" s="5"/>
      <c r="K726" s="6"/>
      <c r="L726" s="5"/>
      <c r="M726" s="5"/>
      <c r="N726" s="5"/>
      <c r="O726" s="6">
        <f t="shared" si="526"/>
        <v>0</v>
      </c>
      <c r="P726" s="5">
        <v>0</v>
      </c>
      <c r="Q726" s="5">
        <v>0</v>
      </c>
      <c r="R726" s="5">
        <v>0</v>
      </c>
      <c r="S726" s="6">
        <v>0</v>
      </c>
      <c r="T726" s="5" t="s">
        <v>185</v>
      </c>
      <c r="U726" s="5" t="s">
        <v>185</v>
      </c>
      <c r="V726" s="5" t="s">
        <v>185</v>
      </c>
      <c r="W726" s="6">
        <v>0</v>
      </c>
      <c r="X726" s="5" t="s">
        <v>185</v>
      </c>
      <c r="Y726" s="5" t="s">
        <v>185</v>
      </c>
      <c r="Z726" s="5" t="s">
        <v>185</v>
      </c>
      <c r="AA726" s="12">
        <f t="shared" si="527"/>
        <v>0</v>
      </c>
      <c r="AB726" s="5">
        <f t="shared" si="528"/>
        <v>0</v>
      </c>
      <c r="AC726" s="6">
        <f t="shared" si="528"/>
        <v>0</v>
      </c>
      <c r="AD726" s="7">
        <f t="shared" si="528"/>
        <v>0</v>
      </c>
      <c r="AE726" s="6">
        <f t="shared" si="529"/>
        <v>0</v>
      </c>
      <c r="AF726" s="5"/>
      <c r="AG726" s="6"/>
      <c r="AH726" s="7"/>
      <c r="AI726" s="6"/>
      <c r="AJ726" s="6"/>
      <c r="AL726" s="13"/>
      <c r="AM726" s="13"/>
      <c r="AW726" s="46"/>
    </row>
    <row r="727" spans="1:49" ht="19.899999999999999" customHeight="1" x14ac:dyDescent="0.25">
      <c r="A727" s="40"/>
      <c r="B727" s="78" t="s">
        <v>33</v>
      </c>
      <c r="C727" s="5">
        <v>155271.81177999999</v>
      </c>
      <c r="D727" s="5"/>
      <c r="E727" s="5">
        <v>76222.726739999998</v>
      </c>
      <c r="F727" s="5">
        <v>76222.726739999998</v>
      </c>
      <c r="G727" s="6">
        <f t="shared" ref="G727" si="532">H727+I727+J727</f>
        <v>0</v>
      </c>
      <c r="H727" s="5"/>
      <c r="I727" s="5"/>
      <c r="J727" s="5"/>
      <c r="K727" s="6"/>
      <c r="L727" s="5"/>
      <c r="M727" s="5"/>
      <c r="N727" s="5"/>
      <c r="O727" s="6">
        <f t="shared" si="526"/>
        <v>79049.085039999991</v>
      </c>
      <c r="P727" s="5">
        <v>55368.916559999998</v>
      </c>
      <c r="Q727" s="5">
        <v>23609.127969999994</v>
      </c>
      <c r="R727" s="5">
        <v>71.040509999999998</v>
      </c>
      <c r="S727" s="6">
        <v>79049.085040000034</v>
      </c>
      <c r="T727" s="5">
        <v>55368.916559999998</v>
      </c>
      <c r="U727" s="5">
        <v>23609.139480000002</v>
      </c>
      <c r="V727" s="5">
        <v>71.028999999999996</v>
      </c>
      <c r="W727" s="6">
        <v>79049.085040000005</v>
      </c>
      <c r="X727" s="5">
        <v>55368.916559999998</v>
      </c>
      <c r="Y727" s="5">
        <v>23609.139480000002</v>
      </c>
      <c r="Z727" s="5">
        <v>71.028999999999996</v>
      </c>
      <c r="AA727" s="12">
        <f t="shared" si="527"/>
        <v>0</v>
      </c>
      <c r="AB727" s="5">
        <f t="shared" si="528"/>
        <v>0</v>
      </c>
      <c r="AC727" s="6">
        <f t="shared" si="528"/>
        <v>0</v>
      </c>
      <c r="AD727" s="7">
        <f t="shared" si="528"/>
        <v>0</v>
      </c>
      <c r="AE727" s="6">
        <f t="shared" si="529"/>
        <v>0</v>
      </c>
      <c r="AF727" s="5"/>
      <c r="AG727" s="6"/>
      <c r="AH727" s="7"/>
      <c r="AI727" s="6"/>
      <c r="AJ727" s="6"/>
      <c r="AL727" s="13"/>
      <c r="AM727" s="13"/>
      <c r="AW727" s="46">
        <f t="shared" si="520"/>
        <v>0</v>
      </c>
    </row>
    <row r="728" spans="1:49" ht="19.899999999999999" customHeight="1" x14ac:dyDescent="0.25">
      <c r="A728" s="40"/>
      <c r="B728" s="78" t="s">
        <v>34</v>
      </c>
      <c r="C728" s="5">
        <v>24931.8</v>
      </c>
      <c r="D728" s="5"/>
      <c r="E728" s="5">
        <v>0</v>
      </c>
      <c r="F728" s="5">
        <v>0</v>
      </c>
      <c r="G728" s="6">
        <f>H728+I728+J728</f>
        <v>0</v>
      </c>
      <c r="H728" s="5"/>
      <c r="I728" s="5"/>
      <c r="J728" s="5"/>
      <c r="K728" s="6"/>
      <c r="L728" s="5"/>
      <c r="M728" s="5"/>
      <c r="N728" s="5"/>
      <c r="O728" s="6">
        <f t="shared" si="526"/>
        <v>24931.800000000003</v>
      </c>
      <c r="P728" s="5">
        <v>21119.883439999994</v>
      </c>
      <c r="Q728" s="5">
        <v>3800.4652800000058</v>
      </c>
      <c r="R728" s="5">
        <v>11.451279999999993</v>
      </c>
      <c r="S728" s="6">
        <v>24931.8</v>
      </c>
      <c r="T728" s="5">
        <v>21119.883430000002</v>
      </c>
      <c r="U728" s="5">
        <v>3800.4852000000001</v>
      </c>
      <c r="V728" s="5">
        <v>11.431369999999999</v>
      </c>
      <c r="W728" s="6">
        <v>24931.8</v>
      </c>
      <c r="X728" s="5">
        <v>21119.883430000002</v>
      </c>
      <c r="Y728" s="5">
        <v>3800.4852000000001</v>
      </c>
      <c r="Z728" s="5">
        <v>11.431369999999999</v>
      </c>
      <c r="AA728" s="12">
        <f t="shared" si="527"/>
        <v>0</v>
      </c>
      <c r="AB728" s="5">
        <f t="shared" si="528"/>
        <v>0</v>
      </c>
      <c r="AC728" s="6">
        <f t="shared" si="528"/>
        <v>0</v>
      </c>
      <c r="AD728" s="7">
        <f t="shared" si="528"/>
        <v>0</v>
      </c>
      <c r="AE728" s="6">
        <f t="shared" si="529"/>
        <v>0</v>
      </c>
      <c r="AF728" s="5"/>
      <c r="AG728" s="6"/>
      <c r="AH728" s="7"/>
      <c r="AI728" s="6"/>
      <c r="AJ728" s="6"/>
      <c r="AL728" s="13"/>
      <c r="AM728" s="13"/>
      <c r="AW728" s="46">
        <f t="shared" si="520"/>
        <v>9.9999924714211375E-6</v>
      </c>
    </row>
    <row r="729" spans="1:49" ht="19.899999999999999" customHeight="1" x14ac:dyDescent="0.25">
      <c r="A729" s="40"/>
      <c r="B729" s="78" t="s">
        <v>35</v>
      </c>
      <c r="C729" s="5">
        <v>9057.8787200000006</v>
      </c>
      <c r="D729" s="5">
        <v>283.67272000000003</v>
      </c>
      <c r="E729" s="5">
        <v>4046.1439</v>
      </c>
      <c r="F729" s="5">
        <v>4046.1439</v>
      </c>
      <c r="G729" s="6">
        <f t="shared" ref="G729" si="533">H729+I729+J729</f>
        <v>0</v>
      </c>
      <c r="H729" s="5"/>
      <c r="I729" s="5"/>
      <c r="J729" s="5"/>
      <c r="K729" s="6"/>
      <c r="L729" s="5"/>
      <c r="M729" s="5"/>
      <c r="N729" s="5"/>
      <c r="O729" s="6">
        <f t="shared" si="526"/>
        <v>5014.7149600000002</v>
      </c>
      <c r="P729" s="5">
        <v>0</v>
      </c>
      <c r="Q729" s="5">
        <v>4999.6067499999999</v>
      </c>
      <c r="R729" s="5">
        <v>15.10821</v>
      </c>
      <c r="S729" s="6">
        <f>SUM(T729:V729)</f>
        <v>4979.2348299999994</v>
      </c>
      <c r="T729" s="5">
        <f>SUM(T725)-SUM(T726:T728)</f>
        <v>1.0000003385357559E-5</v>
      </c>
      <c r="U729" s="5">
        <f>SUM(U725)-SUM(U726:U728)</f>
        <v>4964.2241099999956</v>
      </c>
      <c r="V729" s="5">
        <f>SUM(V725)-SUM(V726:V728)</f>
        <v>15.010710000000017</v>
      </c>
      <c r="W729" s="6">
        <f>SUM(X729:Z729)</f>
        <v>4979.2348300000058</v>
      </c>
      <c r="X729" s="5">
        <f>SUM(X725)-SUM(X726:X728)</f>
        <v>1.0000003385357559E-5</v>
      </c>
      <c r="Y729" s="5">
        <f>SUM(Y725)-SUM(Y726:Y728)</f>
        <v>4964.2241100000028</v>
      </c>
      <c r="Z729" s="5">
        <f>SUM(Z725)-SUM(Z726:Z728)</f>
        <v>15.010709999999989</v>
      </c>
      <c r="AA729" s="12">
        <f t="shared" si="527"/>
        <v>7.2475359047530219E-12</v>
      </c>
      <c r="AB729" s="5">
        <f t="shared" si="528"/>
        <v>0</v>
      </c>
      <c r="AC729" s="6">
        <f t="shared" si="528"/>
        <v>7.2759576141834259E-12</v>
      </c>
      <c r="AD729" s="7">
        <f t="shared" si="528"/>
        <v>-2.8421709430404007E-14</v>
      </c>
      <c r="AE729" s="6">
        <f t="shared" si="529"/>
        <v>0</v>
      </c>
      <c r="AF729" s="5"/>
      <c r="AG729" s="6"/>
      <c r="AH729" s="7"/>
      <c r="AI729" s="6"/>
      <c r="AJ729" s="6"/>
      <c r="AL729" s="13"/>
      <c r="AM729" s="13"/>
      <c r="AW729" s="46">
        <f t="shared" si="520"/>
        <v>-1.0000003385357559E-5</v>
      </c>
    </row>
    <row r="730" spans="1:49" ht="45.75" customHeight="1" x14ac:dyDescent="0.25">
      <c r="A730" s="40">
        <v>129</v>
      </c>
      <c r="B730" s="68" t="s">
        <v>123</v>
      </c>
      <c r="C730" s="62">
        <v>268325.79657000006</v>
      </c>
      <c r="D730" s="62">
        <f>SUM(D731:D734)</f>
        <v>0</v>
      </c>
      <c r="E730" s="62">
        <v>83344.691479999994</v>
      </c>
      <c r="F730" s="62">
        <v>77860.893579999989</v>
      </c>
      <c r="G730" s="63">
        <f t="shared" si="525"/>
        <v>0</v>
      </c>
      <c r="H730" s="43"/>
      <c r="I730" s="43"/>
      <c r="J730" s="43"/>
      <c r="K730" s="63">
        <f t="shared" ref="K730" si="534">L730+M730+N730</f>
        <v>5483.7979299999997</v>
      </c>
      <c r="L730" s="43"/>
      <c r="M730" s="43">
        <f>SUM(M731:M734)</f>
        <v>5472.8303299999998</v>
      </c>
      <c r="N730" s="43">
        <f>SUM(N731:N734)</f>
        <v>10.967599999999999</v>
      </c>
      <c r="O730" s="63">
        <f t="shared" si="526"/>
        <v>185318.7</v>
      </c>
      <c r="P730" s="43">
        <v>73488.800000000003</v>
      </c>
      <c r="Q730" s="43">
        <v>111606.2</v>
      </c>
      <c r="R730" s="43">
        <v>223.7</v>
      </c>
      <c r="S730" s="6">
        <f>SUM(T730,U730,V730)</f>
        <v>184981.1050404</v>
      </c>
      <c r="T730" s="5">
        <v>73488.756229999999</v>
      </c>
      <c r="U730" s="5">
        <v>111269.36428569999</v>
      </c>
      <c r="V730" s="5">
        <v>222.98452469999998</v>
      </c>
      <c r="W730" s="63">
        <f>SUM(X730,Y730,Z730)</f>
        <v>190464.90299036005</v>
      </c>
      <c r="X730" s="43">
        <v>73488.756230000014</v>
      </c>
      <c r="Y730" s="43">
        <v>116742.19463368005</v>
      </c>
      <c r="Z730" s="43">
        <v>233.95212667999988</v>
      </c>
      <c r="AA730" s="12">
        <f t="shared" si="527"/>
        <v>1.996005531168521E-5</v>
      </c>
      <c r="AB730" s="5">
        <f t="shared" si="528"/>
        <v>0</v>
      </c>
      <c r="AC730" s="6">
        <f t="shared" si="528"/>
        <v>1.7980055417865515E-5</v>
      </c>
      <c r="AD730" s="7">
        <f t="shared" si="528"/>
        <v>1.979999893819695E-6</v>
      </c>
      <c r="AE730" s="63">
        <f t="shared" si="529"/>
        <v>0</v>
      </c>
      <c r="AF730" s="43"/>
      <c r="AG730" s="63">
        <f>SUM(AG731:AG734)</f>
        <v>0</v>
      </c>
      <c r="AH730" s="44">
        <f>SUM(AH731:AH734)</f>
        <v>0</v>
      </c>
      <c r="AI730" s="63" t="s">
        <v>200</v>
      </c>
      <c r="AJ730" s="63" t="s">
        <v>200</v>
      </c>
      <c r="AL730" s="13"/>
      <c r="AM730" s="13"/>
      <c r="AW730" s="46">
        <f t="shared" si="520"/>
        <v>4.3770000003860332E-2</v>
      </c>
    </row>
    <row r="731" spans="1:49" ht="19.899999999999999" customHeight="1" x14ac:dyDescent="0.25">
      <c r="A731" s="40"/>
      <c r="B731" s="78" t="s">
        <v>32</v>
      </c>
      <c r="C731" s="5">
        <v>0</v>
      </c>
      <c r="D731" s="5">
        <f>C731</f>
        <v>0</v>
      </c>
      <c r="E731" s="5">
        <v>0</v>
      </c>
      <c r="F731" s="5">
        <v>0</v>
      </c>
      <c r="G731" s="6">
        <f>H731+I731+J731</f>
        <v>0</v>
      </c>
      <c r="H731" s="5"/>
      <c r="I731" s="5"/>
      <c r="J731" s="5"/>
      <c r="K731" s="6"/>
      <c r="L731" s="5"/>
      <c r="M731" s="5"/>
      <c r="N731" s="5"/>
      <c r="O731" s="6">
        <f t="shared" si="526"/>
        <v>0</v>
      </c>
      <c r="P731" s="5">
        <v>0</v>
      </c>
      <c r="Q731" s="5">
        <v>0</v>
      </c>
      <c r="R731" s="5">
        <v>0</v>
      </c>
      <c r="S731" s="6">
        <v>0</v>
      </c>
      <c r="T731" s="5" t="s">
        <v>185</v>
      </c>
      <c r="U731" s="5" t="s">
        <v>185</v>
      </c>
      <c r="V731" s="5" t="s">
        <v>185</v>
      </c>
      <c r="W731" s="6">
        <v>0</v>
      </c>
      <c r="X731" s="5" t="s">
        <v>185</v>
      </c>
      <c r="Y731" s="5" t="s">
        <v>185</v>
      </c>
      <c r="Z731" s="5" t="s">
        <v>185</v>
      </c>
      <c r="AA731" s="12">
        <f t="shared" si="527"/>
        <v>0</v>
      </c>
      <c r="AB731" s="5">
        <f t="shared" si="528"/>
        <v>0</v>
      </c>
      <c r="AC731" s="6">
        <f t="shared" si="528"/>
        <v>0</v>
      </c>
      <c r="AD731" s="7">
        <f t="shared" si="528"/>
        <v>0</v>
      </c>
      <c r="AE731" s="6">
        <f t="shared" si="529"/>
        <v>0</v>
      </c>
      <c r="AF731" s="5"/>
      <c r="AG731" s="6"/>
      <c r="AH731" s="7"/>
      <c r="AI731" s="6"/>
      <c r="AJ731" s="6"/>
      <c r="AL731" s="13"/>
      <c r="AM731" s="13"/>
      <c r="AW731" s="46"/>
    </row>
    <row r="732" spans="1:49" ht="19.899999999999999" customHeight="1" x14ac:dyDescent="0.25">
      <c r="A732" s="40"/>
      <c r="B732" s="78" t="s">
        <v>33</v>
      </c>
      <c r="C732" s="5">
        <v>220384.61300000001</v>
      </c>
      <c r="D732" s="5"/>
      <c r="E732" s="5">
        <v>74358.339640000006</v>
      </c>
      <c r="F732" s="5">
        <v>74358.339670000001</v>
      </c>
      <c r="G732" s="6">
        <f t="shared" ref="G732" si="535">H732+I732+J732</f>
        <v>0</v>
      </c>
      <c r="H732" s="5"/>
      <c r="I732" s="5"/>
      <c r="J732" s="5"/>
      <c r="K732" s="6"/>
      <c r="L732" s="5"/>
      <c r="M732" s="5"/>
      <c r="N732" s="5"/>
      <c r="O732" s="6">
        <f t="shared" si="526"/>
        <v>146026.27336000002</v>
      </c>
      <c r="P732" s="5">
        <v>73488.800000000003</v>
      </c>
      <c r="Q732" s="5">
        <v>72392.398409999994</v>
      </c>
      <c r="R732" s="5">
        <v>145.07495</v>
      </c>
      <c r="S732" s="6">
        <v>146026.27330999996</v>
      </c>
      <c r="T732" s="5">
        <v>73488.756230000014</v>
      </c>
      <c r="U732" s="5">
        <v>72392.442244060017</v>
      </c>
      <c r="V732" s="5">
        <v>145.07485589999999</v>
      </c>
      <c r="W732" s="6">
        <v>146026.27333</v>
      </c>
      <c r="X732" s="5">
        <v>73488.756230000014</v>
      </c>
      <c r="Y732" s="5">
        <v>72392.442244060017</v>
      </c>
      <c r="Z732" s="5">
        <v>145.07485589999999</v>
      </c>
      <c r="AA732" s="12">
        <f t="shared" si="527"/>
        <v>0</v>
      </c>
      <c r="AB732" s="5">
        <f t="shared" si="528"/>
        <v>0</v>
      </c>
      <c r="AC732" s="6">
        <f t="shared" si="528"/>
        <v>0</v>
      </c>
      <c r="AD732" s="7">
        <f t="shared" si="528"/>
        <v>0</v>
      </c>
      <c r="AE732" s="6">
        <f t="shared" si="529"/>
        <v>0</v>
      </c>
      <c r="AF732" s="5"/>
      <c r="AG732" s="6"/>
      <c r="AH732" s="7"/>
      <c r="AI732" s="6"/>
      <c r="AJ732" s="6"/>
      <c r="AL732" s="13"/>
      <c r="AM732" s="13"/>
      <c r="AW732" s="46">
        <f t="shared" si="520"/>
        <v>4.3769999989308417E-2</v>
      </c>
    </row>
    <row r="733" spans="1:49" ht="19.899999999999999" customHeight="1" x14ac:dyDescent="0.25">
      <c r="A733" s="40"/>
      <c r="B733" s="78" t="s">
        <v>34</v>
      </c>
      <c r="C733" s="5">
        <v>23427.093420000001</v>
      </c>
      <c r="D733" s="5"/>
      <c r="E733" s="5">
        <v>0</v>
      </c>
      <c r="F733" s="5">
        <v>0</v>
      </c>
      <c r="G733" s="6">
        <f>H733+I733+J733</f>
        <v>0</v>
      </c>
      <c r="H733" s="5"/>
      <c r="I733" s="5"/>
      <c r="J733" s="5"/>
      <c r="K733" s="6"/>
      <c r="L733" s="5"/>
      <c r="M733" s="5"/>
      <c r="N733" s="5"/>
      <c r="O733" s="6">
        <f t="shared" si="526"/>
        <v>23427.093419999994</v>
      </c>
      <c r="P733" s="5">
        <v>0</v>
      </c>
      <c r="Q733" s="5">
        <v>23380.239229999996</v>
      </c>
      <c r="R733" s="5">
        <v>46.854190000000003</v>
      </c>
      <c r="S733" s="6">
        <v>23427.0934204</v>
      </c>
      <c r="T733" s="5"/>
      <c r="U733" s="5">
        <v>23380.2392296</v>
      </c>
      <c r="V733" s="5">
        <v>46.854190799999998</v>
      </c>
      <c r="W733" s="6">
        <v>23427.093420000001</v>
      </c>
      <c r="X733" s="5"/>
      <c r="Y733" s="5">
        <v>23380.2392296</v>
      </c>
      <c r="Z733" s="5">
        <v>46.854190799999998</v>
      </c>
      <c r="AA733" s="12">
        <f t="shared" si="527"/>
        <v>0</v>
      </c>
      <c r="AB733" s="5">
        <f t="shared" si="528"/>
        <v>0</v>
      </c>
      <c r="AC733" s="6">
        <f t="shared" si="528"/>
        <v>0</v>
      </c>
      <c r="AD733" s="7">
        <f t="shared" si="528"/>
        <v>0</v>
      </c>
      <c r="AE733" s="6">
        <f t="shared" si="529"/>
        <v>0</v>
      </c>
      <c r="AF733" s="5"/>
      <c r="AG733" s="6"/>
      <c r="AH733" s="7"/>
      <c r="AI733" s="6"/>
      <c r="AJ733" s="6"/>
      <c r="AL733" s="13"/>
      <c r="AM733" s="13"/>
      <c r="AW733" s="46">
        <f t="shared" si="520"/>
        <v>0</v>
      </c>
    </row>
    <row r="734" spans="1:49" ht="19.899999999999999" customHeight="1" x14ac:dyDescent="0.25">
      <c r="A734" s="40"/>
      <c r="B734" s="78" t="s">
        <v>35</v>
      </c>
      <c r="C734" s="5">
        <v>24514.09015</v>
      </c>
      <c r="D734" s="5"/>
      <c r="E734" s="5">
        <v>8986.3518399999994</v>
      </c>
      <c r="F734" s="5">
        <v>3502.5539099999996</v>
      </c>
      <c r="G734" s="6">
        <f t="shared" ref="G734:G740" si="536">H734+I734+J734</f>
        <v>0</v>
      </c>
      <c r="H734" s="5"/>
      <c r="I734" s="5"/>
      <c r="J734" s="5"/>
      <c r="K734" s="6"/>
      <c r="L734" s="5"/>
      <c r="M734" s="5">
        <v>5472.8303299999998</v>
      </c>
      <c r="N734" s="5">
        <v>10.967599999999999</v>
      </c>
      <c r="O734" s="6">
        <f t="shared" si="526"/>
        <v>15865.333220000015</v>
      </c>
      <c r="P734" s="5">
        <v>0</v>
      </c>
      <c r="Q734" s="5">
        <v>15833.562360000014</v>
      </c>
      <c r="R734" s="5">
        <v>31.770859999999928</v>
      </c>
      <c r="S734" s="6">
        <f>SUM(T734:V734)</f>
        <v>15527.738290039973</v>
      </c>
      <c r="T734" s="5">
        <f>SUM(T730)-SUM(T731:T733)</f>
        <v>0</v>
      </c>
      <c r="U734" s="5">
        <f>SUM(U730)-SUM(U731:U733)</f>
        <v>15496.682812039973</v>
      </c>
      <c r="V734" s="5">
        <f>SUM(V730)-SUM(V731:V733)</f>
        <v>31.055477999999994</v>
      </c>
      <c r="W734" s="6">
        <f>SUM(X734:Z734)</f>
        <v>21011.536240000027</v>
      </c>
      <c r="X734" s="5">
        <f>SUM(X730)-SUM(X731:X733)</f>
        <v>0</v>
      </c>
      <c r="Y734" s="5">
        <f>SUM(Y730)-SUM(Y731:Y733)</f>
        <v>20969.513160020026</v>
      </c>
      <c r="Z734" s="5">
        <f>SUM(Z730)-SUM(Z731:Z733)</f>
        <v>42.023079979999892</v>
      </c>
      <c r="AA734" s="12">
        <f t="shared" si="527"/>
        <v>1.996005168081183E-5</v>
      </c>
      <c r="AB734" s="5">
        <f t="shared" si="528"/>
        <v>0</v>
      </c>
      <c r="AC734" s="6">
        <f t="shared" si="528"/>
        <v>1.7980051779886708E-5</v>
      </c>
      <c r="AD734" s="7">
        <f t="shared" si="528"/>
        <v>1.9799999009251223E-6</v>
      </c>
      <c r="AE734" s="6">
        <f t="shared" si="529"/>
        <v>0</v>
      </c>
      <c r="AF734" s="5"/>
      <c r="AG734" s="6"/>
      <c r="AH734" s="7"/>
      <c r="AI734" s="6"/>
      <c r="AJ734" s="6"/>
      <c r="AL734" s="13"/>
      <c r="AM734" s="13"/>
      <c r="AW734" s="46">
        <f t="shared" si="520"/>
        <v>0</v>
      </c>
    </row>
    <row r="735" spans="1:49" ht="74.25" customHeight="1" x14ac:dyDescent="0.25">
      <c r="A735" s="40">
        <v>130</v>
      </c>
      <c r="B735" s="68" t="s">
        <v>124</v>
      </c>
      <c r="C735" s="62">
        <v>51570.044600000001</v>
      </c>
      <c r="D735" s="62">
        <f>SUM(D736:D739)</f>
        <v>0</v>
      </c>
      <c r="E735" s="62">
        <v>9971.2279800000015</v>
      </c>
      <c r="F735" s="62">
        <v>9971.2279800000015</v>
      </c>
      <c r="G735" s="63">
        <f t="shared" si="536"/>
        <v>0</v>
      </c>
      <c r="H735" s="43"/>
      <c r="I735" s="43"/>
      <c r="J735" s="43"/>
      <c r="K735" s="63">
        <f t="shared" ref="K735" si="537">L735+M735+N735</f>
        <v>0</v>
      </c>
      <c r="L735" s="43"/>
      <c r="M735" s="43"/>
      <c r="N735" s="43"/>
      <c r="O735" s="63">
        <f t="shared" si="526"/>
        <v>42709.1</v>
      </c>
      <c r="P735" s="43">
        <v>12000</v>
      </c>
      <c r="Q735" s="43">
        <v>30555.5</v>
      </c>
      <c r="R735" s="43">
        <v>153.6</v>
      </c>
      <c r="S735" s="6">
        <f>SUM(T735,U735,V735)</f>
        <v>41598.441760000002</v>
      </c>
      <c r="T735" s="5">
        <v>11999.736339999999</v>
      </c>
      <c r="U735" s="5">
        <v>29451.083999999999</v>
      </c>
      <c r="V735" s="5">
        <v>147.62142000000003</v>
      </c>
      <c r="W735" s="63">
        <f>SUM(X735,Y735,Z735)</f>
        <v>41598.441760000002</v>
      </c>
      <c r="X735" s="43">
        <v>11999.736339999999</v>
      </c>
      <c r="Y735" s="43">
        <v>29451.083999999999</v>
      </c>
      <c r="Z735" s="43">
        <v>147.62141999999957</v>
      </c>
      <c r="AA735" s="12">
        <f t="shared" si="527"/>
        <v>-4.5474735088646412E-13</v>
      </c>
      <c r="AB735" s="5">
        <f t="shared" si="528"/>
        <v>0</v>
      </c>
      <c r="AC735" s="6">
        <f t="shared" si="528"/>
        <v>0</v>
      </c>
      <c r="AD735" s="7">
        <f t="shared" si="528"/>
        <v>-4.5474735088646412E-13</v>
      </c>
      <c r="AE735" s="63">
        <f t="shared" si="529"/>
        <v>0</v>
      </c>
      <c r="AF735" s="43"/>
      <c r="AG735" s="63"/>
      <c r="AH735" s="44"/>
      <c r="AI735" s="63" t="s">
        <v>209</v>
      </c>
      <c r="AJ735" s="63" t="s">
        <v>209</v>
      </c>
      <c r="AL735" s="13"/>
      <c r="AM735" s="13"/>
      <c r="AW735" s="46">
        <f t="shared" si="520"/>
        <v>0.26366000000052736</v>
      </c>
    </row>
    <row r="736" spans="1:49" ht="19.899999999999999" customHeight="1" x14ac:dyDescent="0.25">
      <c r="A736" s="40"/>
      <c r="B736" s="78" t="s">
        <v>32</v>
      </c>
      <c r="C736" s="5">
        <v>0</v>
      </c>
      <c r="D736" s="5">
        <f>C736</f>
        <v>0</v>
      </c>
      <c r="E736" s="5">
        <v>0</v>
      </c>
      <c r="F736" s="5">
        <v>0</v>
      </c>
      <c r="G736" s="6">
        <f>H736+I736+J736</f>
        <v>0</v>
      </c>
      <c r="H736" s="5"/>
      <c r="I736" s="5"/>
      <c r="J736" s="5"/>
      <c r="K736" s="6"/>
      <c r="L736" s="5"/>
      <c r="M736" s="5"/>
      <c r="N736" s="5"/>
      <c r="O736" s="6">
        <f t="shared" si="526"/>
        <v>0</v>
      </c>
      <c r="P736" s="5">
        <v>0</v>
      </c>
      <c r="Q736" s="5">
        <v>0</v>
      </c>
      <c r="R736" s="5">
        <v>0</v>
      </c>
      <c r="S736" s="6">
        <v>0</v>
      </c>
      <c r="T736" s="5" t="s">
        <v>185</v>
      </c>
      <c r="U736" s="5" t="s">
        <v>185</v>
      </c>
      <c r="V736" s="5" t="s">
        <v>185</v>
      </c>
      <c r="W736" s="6">
        <v>0</v>
      </c>
      <c r="X736" s="5" t="s">
        <v>185</v>
      </c>
      <c r="Y736" s="5" t="s">
        <v>185</v>
      </c>
      <c r="Z736" s="5" t="s">
        <v>185</v>
      </c>
      <c r="AA736" s="12">
        <f t="shared" si="527"/>
        <v>0</v>
      </c>
      <c r="AB736" s="5">
        <f t="shared" ref="AB736:AD751" si="538">SUM(X736,H736)-SUM(L736)-SUM(T736,-AF736)</f>
        <v>0</v>
      </c>
      <c r="AC736" s="6">
        <f t="shared" si="538"/>
        <v>0</v>
      </c>
      <c r="AD736" s="7">
        <f t="shared" si="538"/>
        <v>0</v>
      </c>
      <c r="AE736" s="6">
        <f t="shared" si="529"/>
        <v>0</v>
      </c>
      <c r="AF736" s="5"/>
      <c r="AG736" s="6"/>
      <c r="AH736" s="7"/>
      <c r="AI736" s="6"/>
      <c r="AJ736" s="6"/>
      <c r="AL736" s="13"/>
      <c r="AM736" s="13"/>
      <c r="AW736" s="46"/>
    </row>
    <row r="737" spans="1:49" ht="19.899999999999999" customHeight="1" x14ac:dyDescent="0.25">
      <c r="A737" s="40"/>
      <c r="B737" s="78" t="s">
        <v>33</v>
      </c>
      <c r="C737" s="5">
        <v>47108.229350000001</v>
      </c>
      <c r="D737" s="5"/>
      <c r="E737" s="5">
        <v>9549.2962100000004</v>
      </c>
      <c r="F737" s="5">
        <v>9549.2962100000004</v>
      </c>
      <c r="G737" s="6">
        <f t="shared" ref="G737" si="539">H737+I737+J737</f>
        <v>0</v>
      </c>
      <c r="H737" s="5"/>
      <c r="I737" s="5"/>
      <c r="J737" s="5"/>
      <c r="K737" s="6"/>
      <c r="L737" s="5"/>
      <c r="M737" s="5"/>
      <c r="N737" s="5"/>
      <c r="O737" s="6">
        <f t="shared" si="526"/>
        <v>37558.933140000001</v>
      </c>
      <c r="P737" s="5">
        <v>12000</v>
      </c>
      <c r="Q737" s="5">
        <v>25431.138480000001</v>
      </c>
      <c r="R737" s="5">
        <v>127.79465999999999</v>
      </c>
      <c r="S737" s="6">
        <v>37558.93477</v>
      </c>
      <c r="T737" s="5">
        <f>T735</f>
        <v>11999.736339999999</v>
      </c>
      <c r="U737" s="5">
        <v>25431.775690000002</v>
      </c>
      <c r="V737" s="5">
        <v>127.42199999999961</v>
      </c>
      <c r="W737" s="6">
        <v>37558.934769999993</v>
      </c>
      <c r="X737" s="5">
        <v>11999.737079999999</v>
      </c>
      <c r="Y737" s="5">
        <v>25431.775690000002</v>
      </c>
      <c r="Z737" s="5">
        <v>127.42199999999961</v>
      </c>
      <c r="AA737" s="12">
        <f t="shared" si="527"/>
        <v>7.3999999949592166E-4</v>
      </c>
      <c r="AB737" s="5">
        <f t="shared" si="538"/>
        <v>7.3999999949592166E-4</v>
      </c>
      <c r="AC737" s="6">
        <f t="shared" si="538"/>
        <v>0</v>
      </c>
      <c r="AD737" s="7">
        <f t="shared" si="538"/>
        <v>0</v>
      </c>
      <c r="AE737" s="6">
        <f t="shared" si="529"/>
        <v>0</v>
      </c>
      <c r="AF737" s="5"/>
      <c r="AG737" s="6"/>
      <c r="AH737" s="7"/>
      <c r="AI737" s="6"/>
      <c r="AJ737" s="6"/>
      <c r="AL737" s="13"/>
      <c r="AM737" s="13"/>
      <c r="AW737" s="46">
        <f t="shared" si="520"/>
        <v>0.26366000000052736</v>
      </c>
    </row>
    <row r="738" spans="1:49" ht="19.899999999999999" customHeight="1" x14ac:dyDescent="0.25">
      <c r="A738" s="40"/>
      <c r="B738" s="78" t="s">
        <v>34</v>
      </c>
      <c r="C738" s="5">
        <v>2086.2252500000004</v>
      </c>
      <c r="D738" s="5"/>
      <c r="E738" s="5">
        <v>0</v>
      </c>
      <c r="F738" s="5">
        <v>0</v>
      </c>
      <c r="G738" s="6">
        <f>H738+I738+J738</f>
        <v>0</v>
      </c>
      <c r="H738" s="5"/>
      <c r="I738" s="5"/>
      <c r="J738" s="5"/>
      <c r="K738" s="6"/>
      <c r="L738" s="5"/>
      <c r="M738" s="5"/>
      <c r="N738" s="5"/>
      <c r="O738" s="6">
        <f t="shared" si="526"/>
        <v>2086.22525</v>
      </c>
      <c r="P738" s="5">
        <v>0</v>
      </c>
      <c r="Q738" s="5">
        <v>2075.79412</v>
      </c>
      <c r="R738" s="5">
        <v>10.43113</v>
      </c>
      <c r="S738" s="6">
        <v>2086.2252500000004</v>
      </c>
      <c r="T738" s="5"/>
      <c r="U738" s="5">
        <v>2075.79412</v>
      </c>
      <c r="V738" s="5">
        <v>10.43113</v>
      </c>
      <c r="W738" s="6">
        <v>2086.2252500000004</v>
      </c>
      <c r="X738" s="5"/>
      <c r="Y738" s="5">
        <v>2075.79412</v>
      </c>
      <c r="Z738" s="5">
        <v>10.43113</v>
      </c>
      <c r="AA738" s="12">
        <f t="shared" si="527"/>
        <v>0</v>
      </c>
      <c r="AB738" s="5">
        <f t="shared" si="538"/>
        <v>0</v>
      </c>
      <c r="AC738" s="6">
        <f t="shared" si="538"/>
        <v>0</v>
      </c>
      <c r="AD738" s="7">
        <f t="shared" si="538"/>
        <v>0</v>
      </c>
      <c r="AE738" s="6">
        <f t="shared" si="529"/>
        <v>0</v>
      </c>
      <c r="AF738" s="5"/>
      <c r="AG738" s="6"/>
      <c r="AH738" s="7"/>
      <c r="AI738" s="6"/>
      <c r="AJ738" s="6"/>
      <c r="AL738" s="13"/>
      <c r="AM738" s="13"/>
      <c r="AW738" s="46">
        <f t="shared" si="520"/>
        <v>0</v>
      </c>
    </row>
    <row r="739" spans="1:49" ht="19.899999999999999" customHeight="1" x14ac:dyDescent="0.25">
      <c r="A739" s="40"/>
      <c r="B739" s="78" t="s">
        <v>35</v>
      </c>
      <c r="C739" s="5">
        <v>2375.59</v>
      </c>
      <c r="D739" s="5"/>
      <c r="E739" s="5">
        <v>421.93177000000003</v>
      </c>
      <c r="F739" s="5">
        <v>421.93177000000003</v>
      </c>
      <c r="G739" s="6">
        <f t="shared" ref="G739" si="540">H739+I739+J739</f>
        <v>0</v>
      </c>
      <c r="H739" s="5"/>
      <c r="I739" s="5"/>
      <c r="J739" s="5"/>
      <c r="K739" s="6"/>
      <c r="L739" s="5"/>
      <c r="M739" s="5"/>
      <c r="N739" s="5"/>
      <c r="O739" s="6">
        <f t="shared" si="526"/>
        <v>3063.9416099999989</v>
      </c>
      <c r="P739" s="5">
        <v>0</v>
      </c>
      <c r="Q739" s="5">
        <v>3048.567399999999</v>
      </c>
      <c r="R739" s="5">
        <v>15.374209999999998</v>
      </c>
      <c r="S739" s="6">
        <f>SUM(T739:V739)</f>
        <v>1953.2824799999985</v>
      </c>
      <c r="T739" s="5">
        <f>SUM(T735)-SUM(T736:T738)</f>
        <v>0</v>
      </c>
      <c r="U739" s="5">
        <f>SUM(U735)-SUM(U736:U738)</f>
        <v>1943.5141899999981</v>
      </c>
      <c r="V739" s="5">
        <f>SUM(V735)-SUM(V736:V738)</f>
        <v>9.7682900000004054</v>
      </c>
      <c r="W739" s="6">
        <f>SUM(X739:Z739)</f>
        <v>1953.2817399999985</v>
      </c>
      <c r="X739" s="5">
        <f>SUM(X735)-SUM(X736:X738)</f>
        <v>-7.3999999949592166E-4</v>
      </c>
      <c r="Y739" s="5">
        <f>SUM(Y735)-SUM(Y736:Y738)</f>
        <v>1943.5141899999981</v>
      </c>
      <c r="Z739" s="5">
        <f>SUM(Z735)-SUM(Z736:Z738)</f>
        <v>9.7682899999999506</v>
      </c>
      <c r="AA739" s="12">
        <f t="shared" si="527"/>
        <v>-7.3999999995066901E-4</v>
      </c>
      <c r="AB739" s="5">
        <f t="shared" si="538"/>
        <v>-7.3999999949592166E-4</v>
      </c>
      <c r="AC739" s="6">
        <f t="shared" si="538"/>
        <v>0</v>
      </c>
      <c r="AD739" s="7">
        <f t="shared" si="538"/>
        <v>-4.5474735088646412E-13</v>
      </c>
      <c r="AE739" s="6">
        <f t="shared" si="529"/>
        <v>0</v>
      </c>
      <c r="AF739" s="5"/>
      <c r="AG739" s="6"/>
      <c r="AH739" s="7"/>
      <c r="AI739" s="6"/>
      <c r="AJ739" s="6"/>
      <c r="AL739" s="13"/>
      <c r="AM739" s="13"/>
      <c r="AW739" s="46">
        <f t="shared" si="520"/>
        <v>0</v>
      </c>
    </row>
    <row r="740" spans="1:49" ht="74.25" customHeight="1" x14ac:dyDescent="0.25">
      <c r="A740" s="40">
        <v>131</v>
      </c>
      <c r="B740" s="68" t="s">
        <v>125</v>
      </c>
      <c r="C740" s="62">
        <v>55544.861470000003</v>
      </c>
      <c r="D740" s="62">
        <f>SUM(D741:D744)</f>
        <v>0</v>
      </c>
      <c r="E740" s="62">
        <v>9971.2283800000005</v>
      </c>
      <c r="F740" s="62">
        <v>9971.2283800000005</v>
      </c>
      <c r="G740" s="63">
        <f t="shared" si="536"/>
        <v>0</v>
      </c>
      <c r="H740" s="43"/>
      <c r="I740" s="43"/>
      <c r="J740" s="43"/>
      <c r="K740" s="63">
        <f>L740+M740+N740</f>
        <v>0</v>
      </c>
      <c r="L740" s="43"/>
      <c r="M740" s="43"/>
      <c r="N740" s="43"/>
      <c r="O740" s="63">
        <f t="shared" si="526"/>
        <v>47323.1</v>
      </c>
      <c r="P740" s="43">
        <v>12000</v>
      </c>
      <c r="Q740" s="43">
        <v>35146.400000000001</v>
      </c>
      <c r="R740" s="43">
        <v>176.7</v>
      </c>
      <c r="S740" s="6">
        <f>SUM(T740,U740,V740)</f>
        <v>45573.63306</v>
      </c>
      <c r="T740" s="5">
        <v>11999.736360000001</v>
      </c>
      <c r="U740" s="5">
        <v>33406.027199999997</v>
      </c>
      <c r="V740" s="5">
        <v>167.86949999999999</v>
      </c>
      <c r="W740" s="63">
        <f>SUM(X740,Y740,Z740)</f>
        <v>45573.633057799998</v>
      </c>
      <c r="X740" s="43">
        <v>11999.736360000001</v>
      </c>
      <c r="Y740" s="43">
        <v>33406.027199999997</v>
      </c>
      <c r="Z740" s="43">
        <v>167.86949780000003</v>
      </c>
      <c r="AA740" s="12">
        <f t="shared" si="527"/>
        <v>-2.1999999546551408E-6</v>
      </c>
      <c r="AB740" s="5">
        <f t="shared" si="538"/>
        <v>0</v>
      </c>
      <c r="AC740" s="6">
        <f t="shared" si="538"/>
        <v>0</v>
      </c>
      <c r="AD740" s="7">
        <f t="shared" si="538"/>
        <v>-2.1999999546551408E-6</v>
      </c>
      <c r="AE740" s="63">
        <f t="shared" si="529"/>
        <v>0</v>
      </c>
      <c r="AF740" s="43"/>
      <c r="AG740" s="63"/>
      <c r="AH740" s="44"/>
      <c r="AI740" s="63" t="s">
        <v>209</v>
      </c>
      <c r="AJ740" s="63" t="s">
        <v>209</v>
      </c>
      <c r="AL740" s="13"/>
      <c r="AM740" s="13"/>
      <c r="AW740" s="46">
        <f t="shared" si="520"/>
        <v>0.26363999999921361</v>
      </c>
    </row>
    <row r="741" spans="1:49" ht="19.899999999999999" customHeight="1" x14ac:dyDescent="0.25">
      <c r="A741" s="40"/>
      <c r="B741" s="78" t="s">
        <v>32</v>
      </c>
      <c r="C741" s="5">
        <v>0</v>
      </c>
      <c r="D741" s="5">
        <f>C741</f>
        <v>0</v>
      </c>
      <c r="E741" s="5">
        <v>0</v>
      </c>
      <c r="F741" s="5">
        <v>0</v>
      </c>
      <c r="G741" s="6">
        <f>H741+I741+J741</f>
        <v>0</v>
      </c>
      <c r="H741" s="5"/>
      <c r="I741" s="5"/>
      <c r="J741" s="5"/>
      <c r="K741" s="6"/>
      <c r="L741" s="5"/>
      <c r="M741" s="5"/>
      <c r="N741" s="5"/>
      <c r="O741" s="6">
        <f t="shared" si="526"/>
        <v>0</v>
      </c>
      <c r="P741" s="5">
        <v>0</v>
      </c>
      <c r="Q741" s="5">
        <v>0</v>
      </c>
      <c r="R741" s="5">
        <v>0</v>
      </c>
      <c r="S741" s="6">
        <v>0</v>
      </c>
      <c r="T741" s="5" t="s">
        <v>185</v>
      </c>
      <c r="U741" s="5" t="s">
        <v>185</v>
      </c>
      <c r="V741" s="5" t="s">
        <v>185</v>
      </c>
      <c r="W741" s="6">
        <v>0</v>
      </c>
      <c r="X741" s="5" t="s">
        <v>185</v>
      </c>
      <c r="Y741" s="5" t="s">
        <v>185</v>
      </c>
      <c r="Z741" s="5" t="s">
        <v>185</v>
      </c>
      <c r="AA741" s="12">
        <f t="shared" si="527"/>
        <v>0</v>
      </c>
      <c r="AB741" s="5">
        <f t="shared" si="538"/>
        <v>0</v>
      </c>
      <c r="AC741" s="6">
        <f t="shared" si="538"/>
        <v>0</v>
      </c>
      <c r="AD741" s="7">
        <f t="shared" si="538"/>
        <v>0</v>
      </c>
      <c r="AE741" s="6">
        <f t="shared" si="529"/>
        <v>0</v>
      </c>
      <c r="AF741" s="5"/>
      <c r="AG741" s="6"/>
      <c r="AH741" s="7"/>
      <c r="AI741" s="6"/>
      <c r="AJ741" s="6"/>
      <c r="AL741" s="13"/>
      <c r="AM741" s="13"/>
      <c r="AW741" s="46" t="e">
        <f t="shared" si="520"/>
        <v>#VALUE!</v>
      </c>
    </row>
    <row r="742" spans="1:49" ht="19.899999999999999" customHeight="1" x14ac:dyDescent="0.25">
      <c r="A742" s="40"/>
      <c r="B742" s="78" t="s">
        <v>33</v>
      </c>
      <c r="C742" s="5">
        <v>50786.278489999997</v>
      </c>
      <c r="D742" s="5"/>
      <c r="E742" s="5">
        <v>9536.59483</v>
      </c>
      <c r="F742" s="5">
        <v>9536.5948300000018</v>
      </c>
      <c r="G742" s="6">
        <f t="shared" ref="G742" si="541">H742+I742+J742</f>
        <v>0</v>
      </c>
      <c r="H742" s="5"/>
      <c r="I742" s="5"/>
      <c r="J742" s="5"/>
      <c r="K742" s="6"/>
      <c r="L742" s="5"/>
      <c r="M742" s="5"/>
      <c r="N742" s="5"/>
      <c r="O742" s="6">
        <f t="shared" si="526"/>
        <v>41249.683659999995</v>
      </c>
      <c r="P742" s="5">
        <v>12000</v>
      </c>
      <c r="Q742" s="5">
        <v>29103.435239999995</v>
      </c>
      <c r="R742" s="5">
        <v>146.24842000000001</v>
      </c>
      <c r="S742" s="6">
        <v>41249.683660000002</v>
      </c>
      <c r="T742" s="5">
        <f>T740</f>
        <v>11999.736360000001</v>
      </c>
      <c r="U742" s="5">
        <v>29103.6968022</v>
      </c>
      <c r="V742" s="5">
        <v>146.24974779999999</v>
      </c>
      <c r="W742" s="6">
        <v>41249.683660000002</v>
      </c>
      <c r="X742" s="5">
        <v>11999.73711</v>
      </c>
      <c r="Y742" s="5">
        <v>29103.6968022</v>
      </c>
      <c r="Z742" s="5">
        <v>146.24974779999999</v>
      </c>
      <c r="AA742" s="12">
        <f t="shared" si="527"/>
        <v>7.4999999924330041E-4</v>
      </c>
      <c r="AB742" s="5">
        <f t="shared" si="538"/>
        <v>7.4999999924330041E-4</v>
      </c>
      <c r="AC742" s="6">
        <f t="shared" si="538"/>
        <v>0</v>
      </c>
      <c r="AD742" s="7">
        <f t="shared" si="538"/>
        <v>0</v>
      </c>
      <c r="AE742" s="6">
        <f t="shared" si="529"/>
        <v>0</v>
      </c>
      <c r="AF742" s="5"/>
      <c r="AG742" s="6"/>
      <c r="AH742" s="7"/>
      <c r="AI742" s="6"/>
      <c r="AJ742" s="6"/>
      <c r="AL742" s="13"/>
      <c r="AM742" s="13"/>
      <c r="AW742" s="46">
        <f t="shared" si="520"/>
        <v>0.26363999999921361</v>
      </c>
    </row>
    <row r="743" spans="1:49" ht="19.899999999999999" customHeight="1" x14ac:dyDescent="0.25">
      <c r="A743" s="40"/>
      <c r="B743" s="78" t="s">
        <v>34</v>
      </c>
      <c r="C743" s="5">
        <v>2165.6929800000003</v>
      </c>
      <c r="D743" s="5"/>
      <c r="E743" s="5">
        <v>0</v>
      </c>
      <c r="F743" s="5">
        <v>0</v>
      </c>
      <c r="G743" s="6">
        <f>H743+I743+J743</f>
        <v>0</v>
      </c>
      <c r="H743" s="5"/>
      <c r="I743" s="5"/>
      <c r="J743" s="5"/>
      <c r="K743" s="6"/>
      <c r="L743" s="5"/>
      <c r="M743" s="5"/>
      <c r="N743" s="5"/>
      <c r="O743" s="6">
        <f t="shared" si="526"/>
        <v>2165.6929799999998</v>
      </c>
      <c r="P743" s="5">
        <v>0</v>
      </c>
      <c r="Q743" s="5">
        <v>2154.8645099999999</v>
      </c>
      <c r="R743" s="5">
        <v>10.828469999999998</v>
      </c>
      <c r="S743" s="6">
        <v>2165.6929800000003</v>
      </c>
      <c r="T743" s="5"/>
      <c r="U743" s="5">
        <v>2154.8645099999999</v>
      </c>
      <c r="V743" s="5">
        <v>10.828469999999999</v>
      </c>
      <c r="W743" s="6">
        <v>2165.6929800000003</v>
      </c>
      <c r="X743" s="5"/>
      <c r="Y743" s="5">
        <v>2154.8645099999999</v>
      </c>
      <c r="Z743" s="5">
        <v>10.828469999999999</v>
      </c>
      <c r="AA743" s="12">
        <f t="shared" si="527"/>
        <v>0</v>
      </c>
      <c r="AB743" s="5">
        <f t="shared" si="538"/>
        <v>0</v>
      </c>
      <c r="AC743" s="6">
        <f t="shared" si="538"/>
        <v>0</v>
      </c>
      <c r="AD743" s="7">
        <f t="shared" si="538"/>
        <v>0</v>
      </c>
      <c r="AE743" s="6">
        <f t="shared" si="529"/>
        <v>0</v>
      </c>
      <c r="AF743" s="5"/>
      <c r="AG743" s="6"/>
      <c r="AH743" s="7"/>
      <c r="AI743" s="6"/>
      <c r="AJ743" s="6"/>
      <c r="AL743" s="13"/>
      <c r="AM743" s="13"/>
      <c r="AW743" s="46">
        <f t="shared" si="520"/>
        <v>0</v>
      </c>
    </row>
    <row r="744" spans="1:49" ht="19.899999999999999" customHeight="1" x14ac:dyDescent="0.25">
      <c r="A744" s="40"/>
      <c r="B744" s="78" t="s">
        <v>35</v>
      </c>
      <c r="C744" s="5">
        <v>2592.89</v>
      </c>
      <c r="D744" s="5"/>
      <c r="E744" s="5">
        <v>434.63357999999999</v>
      </c>
      <c r="F744" s="5">
        <v>434.63357999999999</v>
      </c>
      <c r="G744" s="6">
        <f t="shared" ref="G744:G750" si="542">H744+I744+J744</f>
        <v>0</v>
      </c>
      <c r="H744" s="5"/>
      <c r="I744" s="5"/>
      <c r="J744" s="5"/>
      <c r="K744" s="6"/>
      <c r="L744" s="5"/>
      <c r="M744" s="5"/>
      <c r="N744" s="5"/>
      <c r="O744" s="6">
        <f t="shared" si="526"/>
        <v>3907.7233600000027</v>
      </c>
      <c r="P744" s="5">
        <v>0</v>
      </c>
      <c r="Q744" s="5">
        <v>3888.1002500000027</v>
      </c>
      <c r="R744" s="5">
        <v>19.623109999999969</v>
      </c>
      <c r="S744" s="6">
        <f>SUM(T744:V744)</f>
        <v>2158.2571699999971</v>
      </c>
      <c r="T744" s="5">
        <f>SUM(T740)-SUM(T741:T743)</f>
        <v>0</v>
      </c>
      <c r="U744" s="5">
        <f>SUM(U740)-SUM(U741:U743)</f>
        <v>2147.4658877999973</v>
      </c>
      <c r="V744" s="5">
        <f>SUM(V740)-SUM(V741:V743)</f>
        <v>10.791282199999984</v>
      </c>
      <c r="W744" s="6">
        <f>SUM(X744:Z744)</f>
        <v>2158.256417799998</v>
      </c>
      <c r="X744" s="5">
        <f>SUM(X740)-SUM(X741:X743)</f>
        <v>-7.4999999924330041E-4</v>
      </c>
      <c r="Y744" s="5">
        <f>SUM(Y740)-SUM(Y741:Y743)</f>
        <v>2147.4658877999973</v>
      </c>
      <c r="Z744" s="5">
        <f>SUM(Z740)-SUM(Z741:Z743)</f>
        <v>10.791280000000029</v>
      </c>
      <c r="AA744" s="12">
        <f t="shared" si="527"/>
        <v>-7.5219999919795555E-4</v>
      </c>
      <c r="AB744" s="5">
        <f t="shared" si="538"/>
        <v>-7.4999999924330041E-4</v>
      </c>
      <c r="AC744" s="6">
        <f t="shared" si="538"/>
        <v>0</v>
      </c>
      <c r="AD744" s="7">
        <f t="shared" si="538"/>
        <v>-2.1999999546551408E-6</v>
      </c>
      <c r="AE744" s="6">
        <f t="shared" si="529"/>
        <v>0</v>
      </c>
      <c r="AF744" s="5"/>
      <c r="AG744" s="6"/>
      <c r="AH744" s="7"/>
      <c r="AI744" s="6"/>
      <c r="AJ744" s="6"/>
      <c r="AL744" s="13"/>
      <c r="AM744" s="13"/>
      <c r="AW744" s="46">
        <f t="shared" si="520"/>
        <v>0</v>
      </c>
    </row>
    <row r="745" spans="1:49" ht="60.75" customHeight="1" x14ac:dyDescent="0.25">
      <c r="A745" s="40">
        <v>132</v>
      </c>
      <c r="B745" s="68" t="s">
        <v>314</v>
      </c>
      <c r="C745" s="62">
        <v>87592.794639999993</v>
      </c>
      <c r="D745" s="62">
        <f>SUM(D746:D749)</f>
        <v>0</v>
      </c>
      <c r="E745" s="62">
        <v>26306.535039999999</v>
      </c>
      <c r="F745" s="62">
        <v>26306.535039999999</v>
      </c>
      <c r="G745" s="63">
        <f t="shared" si="542"/>
        <v>11.782409999999999</v>
      </c>
      <c r="H745" s="43"/>
      <c r="I745" s="43"/>
      <c r="J745" s="43">
        <f>SUM(J746:J749)</f>
        <v>11.782409999999999</v>
      </c>
      <c r="K745" s="63">
        <f>L745+M745+N745</f>
        <v>0</v>
      </c>
      <c r="L745" s="43"/>
      <c r="M745" s="43"/>
      <c r="N745" s="43"/>
      <c r="O745" s="63">
        <f t="shared" si="526"/>
        <v>61288.399999999994</v>
      </c>
      <c r="P745" s="43">
        <v>10000</v>
      </c>
      <c r="Q745" s="43">
        <v>51083.199999999997</v>
      </c>
      <c r="R745" s="43">
        <v>205.2</v>
      </c>
      <c r="S745" s="6">
        <f>SUM(T745,U745,V745)</f>
        <v>61298.044459999997</v>
      </c>
      <c r="T745" s="5">
        <v>9999.9697799999994</v>
      </c>
      <c r="U745" s="5">
        <v>51081.144679999998</v>
      </c>
      <c r="V745" s="5">
        <v>216.93</v>
      </c>
      <c r="W745" s="63">
        <f>SUM(X745,Y745,Z745)</f>
        <v>61286.259628000007</v>
      </c>
      <c r="X745" s="43">
        <v>9999.9697799999994</v>
      </c>
      <c r="Y745" s="43">
        <v>51081.144680600009</v>
      </c>
      <c r="Z745" s="43">
        <v>205.14516739999993</v>
      </c>
      <c r="AA745" s="12">
        <f t="shared" si="527"/>
        <v>-2.4219999882291177E-3</v>
      </c>
      <c r="AB745" s="5">
        <f t="shared" si="538"/>
        <v>0</v>
      </c>
      <c r="AC745" s="6">
        <f t="shared" si="538"/>
        <v>6.0001184465363622E-7</v>
      </c>
      <c r="AD745" s="7">
        <f t="shared" si="538"/>
        <v>-2.4226000000737713E-3</v>
      </c>
      <c r="AE745" s="63">
        <f t="shared" si="529"/>
        <v>0</v>
      </c>
      <c r="AF745" s="43"/>
      <c r="AG745" s="63"/>
      <c r="AH745" s="44"/>
      <c r="AI745" s="63" t="s">
        <v>210</v>
      </c>
      <c r="AJ745" s="63" t="s">
        <v>210</v>
      </c>
      <c r="AL745" s="13"/>
      <c r="AM745" s="13"/>
      <c r="AW745" s="46">
        <f t="shared" si="520"/>
        <v>3.0220000000554137E-2</v>
      </c>
    </row>
    <row r="746" spans="1:49" ht="19.899999999999999" customHeight="1" x14ac:dyDescent="0.25">
      <c r="A746" s="40"/>
      <c r="B746" s="78" t="s">
        <v>32</v>
      </c>
      <c r="C746" s="5">
        <v>0</v>
      </c>
      <c r="D746" s="5">
        <f>C746</f>
        <v>0</v>
      </c>
      <c r="E746" s="5">
        <v>0</v>
      </c>
      <c r="F746" s="5">
        <v>0</v>
      </c>
      <c r="G746" s="6">
        <f>H746+I746+J746</f>
        <v>0</v>
      </c>
      <c r="H746" s="5"/>
      <c r="I746" s="5"/>
      <c r="J746" s="5"/>
      <c r="K746" s="6"/>
      <c r="L746" s="5"/>
      <c r="M746" s="5"/>
      <c r="N746" s="5"/>
      <c r="O746" s="6">
        <f t="shared" si="526"/>
        <v>0</v>
      </c>
      <c r="P746" s="5">
        <v>0</v>
      </c>
      <c r="Q746" s="5">
        <v>0</v>
      </c>
      <c r="R746" s="5">
        <v>0</v>
      </c>
      <c r="S746" s="6">
        <v>0</v>
      </c>
      <c r="T746" s="5" t="s">
        <v>185</v>
      </c>
      <c r="U746" s="5" t="s">
        <v>185</v>
      </c>
      <c r="V746" s="5" t="s">
        <v>185</v>
      </c>
      <c r="W746" s="6">
        <v>0</v>
      </c>
      <c r="X746" s="5" t="s">
        <v>185</v>
      </c>
      <c r="Y746" s="5" t="s">
        <v>185</v>
      </c>
      <c r="Z746" s="5" t="s">
        <v>185</v>
      </c>
      <c r="AA746" s="12">
        <f t="shared" si="527"/>
        <v>0</v>
      </c>
      <c r="AB746" s="5">
        <f t="shared" si="538"/>
        <v>0</v>
      </c>
      <c r="AC746" s="6">
        <f t="shared" si="538"/>
        <v>0</v>
      </c>
      <c r="AD746" s="7">
        <f t="shared" si="538"/>
        <v>0</v>
      </c>
      <c r="AE746" s="6">
        <f t="shared" si="529"/>
        <v>0</v>
      </c>
      <c r="AF746" s="5"/>
      <c r="AG746" s="6"/>
      <c r="AH746" s="7"/>
      <c r="AI746" s="6"/>
      <c r="AJ746" s="6"/>
      <c r="AL746" s="13"/>
      <c r="AM746" s="13"/>
      <c r="AW746" s="46"/>
    </row>
    <row r="747" spans="1:49" ht="19.899999999999999" customHeight="1" x14ac:dyDescent="0.25">
      <c r="A747" s="40"/>
      <c r="B747" s="78" t="s">
        <v>33</v>
      </c>
      <c r="C747" s="5">
        <v>80121.170999999988</v>
      </c>
      <c r="D747" s="5"/>
      <c r="E747" s="5">
        <v>25147.852060000001</v>
      </c>
      <c r="F747" s="5">
        <v>25147.852060000005</v>
      </c>
      <c r="G747" s="6">
        <f t="shared" ref="G747" si="543">H747+I747+J747</f>
        <v>0</v>
      </c>
      <c r="H747" s="5"/>
      <c r="I747" s="5"/>
      <c r="J747" s="5"/>
      <c r="K747" s="6"/>
      <c r="L747" s="5"/>
      <c r="M747" s="5"/>
      <c r="N747" s="5"/>
      <c r="O747" s="6">
        <f t="shared" si="526"/>
        <v>54973.31893999999</v>
      </c>
      <c r="P747" s="5">
        <v>9999.9697799999994</v>
      </c>
      <c r="Q747" s="5">
        <v>44793.455850000006</v>
      </c>
      <c r="R747" s="5">
        <v>179.89330999998595</v>
      </c>
      <c r="S747" s="6">
        <v>54973.318939400007</v>
      </c>
      <c r="T747" s="5">
        <v>9999.9697799999994</v>
      </c>
      <c r="U747" s="5">
        <v>44793.455850600003</v>
      </c>
      <c r="V747" s="5">
        <v>179.89330939999999</v>
      </c>
      <c r="W747" s="6">
        <v>54973.318940000005</v>
      </c>
      <c r="X747" s="5">
        <v>9999.9697799999994</v>
      </c>
      <c r="Y747" s="5">
        <v>44793.455850600003</v>
      </c>
      <c r="Z747" s="5">
        <v>179.89330939999999</v>
      </c>
      <c r="AA747" s="12">
        <f t="shared" si="527"/>
        <v>0</v>
      </c>
      <c r="AB747" s="5">
        <f t="shared" si="538"/>
        <v>0</v>
      </c>
      <c r="AC747" s="6">
        <f t="shared" si="538"/>
        <v>0</v>
      </c>
      <c r="AD747" s="7">
        <f t="shared" si="538"/>
        <v>0</v>
      </c>
      <c r="AE747" s="6">
        <f t="shared" si="529"/>
        <v>0</v>
      </c>
      <c r="AF747" s="5"/>
      <c r="AG747" s="6"/>
      <c r="AH747" s="7"/>
      <c r="AI747" s="6"/>
      <c r="AJ747" s="6"/>
      <c r="AL747" s="13"/>
      <c r="AM747" s="13"/>
      <c r="AW747" s="46">
        <f t="shared" si="520"/>
        <v>0</v>
      </c>
    </row>
    <row r="748" spans="1:49" ht="19.899999999999999" customHeight="1" x14ac:dyDescent="0.25">
      <c r="A748" s="40"/>
      <c r="B748" s="78" t="s">
        <v>34</v>
      </c>
      <c r="C748" s="5">
        <v>3919.77864</v>
      </c>
      <c r="D748" s="5"/>
      <c r="E748" s="5">
        <v>0</v>
      </c>
      <c r="F748" s="5">
        <v>0</v>
      </c>
      <c r="G748" s="6">
        <f>H748+I748+J748</f>
        <v>0</v>
      </c>
      <c r="H748" s="5"/>
      <c r="I748" s="5"/>
      <c r="J748" s="5"/>
      <c r="K748" s="6"/>
      <c r="L748" s="5"/>
      <c r="M748" s="5"/>
      <c r="N748" s="5"/>
      <c r="O748" s="6">
        <f t="shared" si="526"/>
        <v>3919.7786399999995</v>
      </c>
      <c r="P748" s="5">
        <v>0</v>
      </c>
      <c r="Q748" s="5">
        <v>3904.0995199999998</v>
      </c>
      <c r="R748" s="5">
        <v>15.679120000000001</v>
      </c>
      <c r="S748" s="6">
        <v>3919.7786680000004</v>
      </c>
      <c r="T748" s="5"/>
      <c r="U748" s="5">
        <v>3904.0995499999999</v>
      </c>
      <c r="V748" s="5">
        <v>15.679118000000001</v>
      </c>
      <c r="W748" s="6">
        <v>3919.7786700000001</v>
      </c>
      <c r="X748" s="5"/>
      <c r="Y748" s="5">
        <v>3904.0995499999999</v>
      </c>
      <c r="Z748" s="5">
        <v>15.679118000000001</v>
      </c>
      <c r="AA748" s="12">
        <f t="shared" si="527"/>
        <v>0</v>
      </c>
      <c r="AB748" s="5">
        <f t="shared" si="538"/>
        <v>0</v>
      </c>
      <c r="AC748" s="6">
        <f t="shared" si="538"/>
        <v>0</v>
      </c>
      <c r="AD748" s="7">
        <f t="shared" si="538"/>
        <v>0</v>
      </c>
      <c r="AE748" s="6">
        <f t="shared" si="529"/>
        <v>0</v>
      </c>
      <c r="AF748" s="5"/>
      <c r="AG748" s="6"/>
      <c r="AH748" s="7"/>
      <c r="AI748" s="6"/>
      <c r="AJ748" s="6"/>
      <c r="AL748" s="13"/>
      <c r="AM748" s="13"/>
      <c r="AW748" s="46">
        <f t="shared" si="520"/>
        <v>0</v>
      </c>
    </row>
    <row r="749" spans="1:49" ht="19.899999999999999" customHeight="1" x14ac:dyDescent="0.25">
      <c r="A749" s="40"/>
      <c r="B749" s="78" t="s">
        <v>35</v>
      </c>
      <c r="C749" s="5">
        <v>3551.8450000000003</v>
      </c>
      <c r="D749" s="5"/>
      <c r="E749" s="5">
        <v>1158.68298</v>
      </c>
      <c r="F749" s="5">
        <v>1158.68298</v>
      </c>
      <c r="G749" s="6">
        <f t="shared" ref="G749" si="544">H749+I749+J749</f>
        <v>11.782409999999999</v>
      </c>
      <c r="H749" s="5"/>
      <c r="I749" s="5"/>
      <c r="J749" s="5">
        <v>11.782409999999999</v>
      </c>
      <c r="K749" s="6"/>
      <c r="L749" s="5"/>
      <c r="M749" s="5"/>
      <c r="N749" s="5"/>
      <c r="O749" s="6">
        <f t="shared" si="526"/>
        <v>2407.0348499999932</v>
      </c>
      <c r="P749" s="5">
        <v>3.0220000000554137E-2</v>
      </c>
      <c r="Q749" s="5">
        <v>2385.6446299999925</v>
      </c>
      <c r="R749" s="11">
        <v>21.36</v>
      </c>
      <c r="S749" s="6">
        <f>SUM(T749:V749)</f>
        <v>2404.9468519999955</v>
      </c>
      <c r="T749" s="5">
        <f>SUM(T745)-SUM(T746:T748)</f>
        <v>0</v>
      </c>
      <c r="U749" s="5">
        <f>SUM(U745)-SUM(U746:U748)</f>
        <v>2383.5892793999956</v>
      </c>
      <c r="V749" s="11">
        <f>SUM(V745)-SUM(V746:V748)</f>
        <v>21.357572600000026</v>
      </c>
      <c r="W749" s="6">
        <f>SUM(X749:Z749)</f>
        <v>2393.1620200000075</v>
      </c>
      <c r="X749" s="5">
        <f>SUM(X745)-SUM(X746:X748)</f>
        <v>0</v>
      </c>
      <c r="Y749" s="5">
        <f>SUM(Y745)-SUM(Y746:Y748)</f>
        <v>2383.5892800000074</v>
      </c>
      <c r="Z749" s="5">
        <f>SUM(Z745)-SUM(Z746:Z748)</f>
        <v>9.5727399999999534</v>
      </c>
      <c r="AA749" s="12">
        <f t="shared" si="527"/>
        <v>-2.4219999882291177E-3</v>
      </c>
      <c r="AB749" s="5">
        <f t="shared" si="538"/>
        <v>0</v>
      </c>
      <c r="AC749" s="6">
        <f t="shared" si="538"/>
        <v>6.0001184465363622E-7</v>
      </c>
      <c r="AD749" s="7">
        <f>SUM(Z749,J749)-SUM(N749)-SUM(V749,-AH749)</f>
        <v>-2.4226000000737713E-3</v>
      </c>
      <c r="AE749" s="6">
        <f t="shared" si="529"/>
        <v>0</v>
      </c>
      <c r="AF749" s="5"/>
      <c r="AG749" s="6"/>
      <c r="AH749" s="7"/>
      <c r="AI749" s="6"/>
      <c r="AJ749" s="6"/>
      <c r="AL749" s="13"/>
      <c r="AM749" s="13"/>
      <c r="AW749" s="46">
        <f t="shared" si="520"/>
        <v>3.0220000000554137E-2</v>
      </c>
    </row>
    <row r="750" spans="1:49" ht="62.25" customHeight="1" x14ac:dyDescent="0.25">
      <c r="A750" s="40">
        <v>133</v>
      </c>
      <c r="B750" s="68" t="s">
        <v>126</v>
      </c>
      <c r="C750" s="62">
        <v>84764.87543</v>
      </c>
      <c r="D750" s="62">
        <f>SUM(D751:D754)</f>
        <v>0</v>
      </c>
      <c r="E750" s="62">
        <v>30835.075999999997</v>
      </c>
      <c r="F750" s="62">
        <v>30835.075999999997</v>
      </c>
      <c r="G750" s="63">
        <f t="shared" si="542"/>
        <v>0</v>
      </c>
      <c r="H750" s="43"/>
      <c r="I750" s="43"/>
      <c r="J750" s="43"/>
      <c r="K750" s="63">
        <f>L750+M750+N750</f>
        <v>0</v>
      </c>
      <c r="L750" s="43"/>
      <c r="M750" s="43"/>
      <c r="N750" s="43"/>
      <c r="O750" s="63">
        <f t="shared" si="526"/>
        <v>53929.8</v>
      </c>
      <c r="P750" s="43">
        <v>14000</v>
      </c>
      <c r="Q750" s="43">
        <v>39770</v>
      </c>
      <c r="R750" s="43">
        <v>159.79999999999998</v>
      </c>
      <c r="S750" s="6">
        <f>SUM(T750,U750,V750)</f>
        <v>53929.79943295999</v>
      </c>
      <c r="T750" s="5">
        <v>13999.99999</v>
      </c>
      <c r="U750" s="5">
        <v>39769.960739999995</v>
      </c>
      <c r="V750" s="5">
        <v>159.83870296000001</v>
      </c>
      <c r="W750" s="63">
        <f>SUM(X750,Y750,Z750)</f>
        <v>53929.799429999999</v>
      </c>
      <c r="X750" s="43">
        <v>13999.99999</v>
      </c>
      <c r="Y750" s="43">
        <v>39769.960737879992</v>
      </c>
      <c r="Z750" s="43">
        <v>159.83870211999999</v>
      </c>
      <c r="AA750" s="12">
        <f t="shared" si="527"/>
        <v>-2.9600030586607318E-6</v>
      </c>
      <c r="AB750" s="5">
        <f t="shared" si="538"/>
        <v>0</v>
      </c>
      <c r="AC750" s="6">
        <f t="shared" si="538"/>
        <v>-2.120003046002239E-6</v>
      </c>
      <c r="AD750" s="7">
        <f t="shared" si="538"/>
        <v>-8.4000001265849278E-7</v>
      </c>
      <c r="AE750" s="63">
        <f t="shared" si="529"/>
        <v>0</v>
      </c>
      <c r="AF750" s="43"/>
      <c r="AG750" s="63"/>
      <c r="AH750" s="44"/>
      <c r="AI750" s="63" t="s">
        <v>209</v>
      </c>
      <c r="AJ750" s="63" t="s">
        <v>209</v>
      </c>
      <c r="AL750" s="13"/>
      <c r="AM750" s="13"/>
      <c r="AW750" s="46">
        <f t="shared" si="520"/>
        <v>9.9999997473787516E-6</v>
      </c>
    </row>
    <row r="751" spans="1:49" ht="19.899999999999999" customHeight="1" x14ac:dyDescent="0.25">
      <c r="A751" s="40"/>
      <c r="B751" s="78" t="s">
        <v>32</v>
      </c>
      <c r="C751" s="5">
        <v>0</v>
      </c>
      <c r="D751" s="5">
        <f>C751</f>
        <v>0</v>
      </c>
      <c r="E751" s="5">
        <v>0</v>
      </c>
      <c r="F751" s="5">
        <v>0</v>
      </c>
      <c r="G751" s="6">
        <f>H751+I751+J751</f>
        <v>0</v>
      </c>
      <c r="H751" s="5"/>
      <c r="I751" s="5"/>
      <c r="J751" s="5"/>
      <c r="K751" s="6"/>
      <c r="L751" s="5"/>
      <c r="M751" s="5"/>
      <c r="N751" s="5"/>
      <c r="O751" s="6">
        <f t="shared" si="526"/>
        <v>0</v>
      </c>
      <c r="P751" s="5">
        <v>0</v>
      </c>
      <c r="Q751" s="5">
        <v>0</v>
      </c>
      <c r="R751" s="5">
        <v>0</v>
      </c>
      <c r="S751" s="6">
        <v>0</v>
      </c>
      <c r="T751" s="5" t="s">
        <v>185</v>
      </c>
      <c r="U751" s="5" t="s">
        <v>185</v>
      </c>
      <c r="V751" s="5" t="s">
        <v>185</v>
      </c>
      <c r="W751" s="6">
        <v>0</v>
      </c>
      <c r="X751" s="5" t="s">
        <v>185</v>
      </c>
      <c r="Y751" s="5" t="s">
        <v>185</v>
      </c>
      <c r="Z751" s="5" t="s">
        <v>185</v>
      </c>
      <c r="AA751" s="12">
        <f t="shared" si="527"/>
        <v>0</v>
      </c>
      <c r="AB751" s="5">
        <f t="shared" si="538"/>
        <v>0</v>
      </c>
      <c r="AC751" s="6">
        <f t="shared" si="538"/>
        <v>0</v>
      </c>
      <c r="AD751" s="7">
        <f t="shared" si="538"/>
        <v>0</v>
      </c>
      <c r="AE751" s="6">
        <f t="shared" si="529"/>
        <v>0</v>
      </c>
      <c r="AF751" s="5"/>
      <c r="AG751" s="6"/>
      <c r="AH751" s="7"/>
      <c r="AI751" s="6"/>
      <c r="AJ751" s="6"/>
      <c r="AL751" s="13"/>
      <c r="AM751" s="13"/>
      <c r="AW751" s="46"/>
    </row>
    <row r="752" spans="1:49" ht="19.899999999999999" customHeight="1" x14ac:dyDescent="0.25">
      <c r="A752" s="40"/>
      <c r="B752" s="78" t="s">
        <v>33</v>
      </c>
      <c r="C752" s="5">
        <v>76021.960269999996</v>
      </c>
      <c r="D752" s="5"/>
      <c r="E752" s="5">
        <v>29351.21056</v>
      </c>
      <c r="F752" s="5">
        <v>29351.21056</v>
      </c>
      <c r="G752" s="6">
        <f t="shared" ref="G752" si="545">H752+I752+J752</f>
        <v>0</v>
      </c>
      <c r="H752" s="5"/>
      <c r="I752" s="5"/>
      <c r="J752" s="5"/>
      <c r="K752" s="6"/>
      <c r="L752" s="5"/>
      <c r="M752" s="5"/>
      <c r="N752" s="5"/>
      <c r="O752" s="6">
        <f t="shared" si="526"/>
        <v>46670.749709999996</v>
      </c>
      <c r="P752" s="5">
        <v>14000</v>
      </c>
      <c r="Q752" s="5">
        <v>32540.066711159998</v>
      </c>
      <c r="R752" s="5">
        <v>130.68299883999998</v>
      </c>
      <c r="S752" s="6">
        <v>46670.749712960001</v>
      </c>
      <c r="T752" s="5">
        <v>13999.99999</v>
      </c>
      <c r="U752" s="5">
        <v>32539.966847039999</v>
      </c>
      <c r="V752" s="5">
        <v>130.78287295999999</v>
      </c>
      <c r="W752" s="6">
        <v>46670.749709999996</v>
      </c>
      <c r="X752" s="5">
        <v>13999.99999</v>
      </c>
      <c r="Y752" s="5">
        <v>32539.966847039999</v>
      </c>
      <c r="Z752" s="5">
        <v>130.78287295999999</v>
      </c>
      <c r="AA752" s="12">
        <f t="shared" si="527"/>
        <v>0</v>
      </c>
      <c r="AB752" s="5">
        <f t="shared" ref="AB752:AD754" si="546">SUM(X752,H752)-SUM(L752)-SUM(T752,-AF752)</f>
        <v>0</v>
      </c>
      <c r="AC752" s="6">
        <f t="shared" si="546"/>
        <v>0</v>
      </c>
      <c r="AD752" s="7">
        <f t="shared" si="546"/>
        <v>0</v>
      </c>
      <c r="AE752" s="6">
        <f t="shared" si="529"/>
        <v>0</v>
      </c>
      <c r="AF752" s="5"/>
      <c r="AG752" s="6"/>
      <c r="AH752" s="7"/>
      <c r="AI752" s="6"/>
      <c r="AJ752" s="6"/>
      <c r="AL752" s="13"/>
      <c r="AM752" s="13"/>
      <c r="AW752" s="46">
        <f t="shared" si="520"/>
        <v>9.9999997473787516E-6</v>
      </c>
    </row>
    <row r="753" spans="1:49" ht="19.899999999999999" customHeight="1" x14ac:dyDescent="0.25">
      <c r="A753" s="40"/>
      <c r="B753" s="78" t="s">
        <v>34</v>
      </c>
      <c r="C753" s="5">
        <v>4754.40816</v>
      </c>
      <c r="D753" s="5"/>
      <c r="E753" s="5">
        <v>0</v>
      </c>
      <c r="F753" s="5">
        <v>0</v>
      </c>
      <c r="G753" s="6">
        <f>H753+I753+J753</f>
        <v>0</v>
      </c>
      <c r="H753" s="5"/>
      <c r="I753" s="5"/>
      <c r="J753" s="5"/>
      <c r="K753" s="6"/>
      <c r="L753" s="5"/>
      <c r="M753" s="5"/>
      <c r="N753" s="5"/>
      <c r="O753" s="6">
        <f t="shared" si="526"/>
        <v>4754.4081600000009</v>
      </c>
      <c r="P753" s="5">
        <v>0</v>
      </c>
      <c r="Q753" s="5">
        <v>4735.3101400000005</v>
      </c>
      <c r="R753" s="5">
        <v>19.098019999999998</v>
      </c>
      <c r="S753" s="6">
        <v>4754.40816</v>
      </c>
      <c r="T753" s="5"/>
      <c r="U753" s="5">
        <v>4735.3905508400003</v>
      </c>
      <c r="V753" s="5">
        <v>19.017609159999999</v>
      </c>
      <c r="W753" s="6">
        <v>4754.40816</v>
      </c>
      <c r="X753" s="5"/>
      <c r="Y753" s="5">
        <v>4735.3905508400003</v>
      </c>
      <c r="Z753" s="5">
        <v>19.017609159999999</v>
      </c>
      <c r="AA753" s="12">
        <f t="shared" si="527"/>
        <v>0</v>
      </c>
      <c r="AB753" s="5">
        <f t="shared" si="546"/>
        <v>0</v>
      </c>
      <c r="AC753" s="6">
        <f t="shared" si="546"/>
        <v>0</v>
      </c>
      <c r="AD753" s="7">
        <f t="shared" si="546"/>
        <v>0</v>
      </c>
      <c r="AE753" s="6">
        <f t="shared" si="529"/>
        <v>0</v>
      </c>
      <c r="AF753" s="5"/>
      <c r="AG753" s="6"/>
      <c r="AH753" s="7"/>
      <c r="AI753" s="6"/>
      <c r="AJ753" s="6"/>
      <c r="AL753" s="13"/>
      <c r="AM753" s="13"/>
      <c r="AW753" s="46">
        <f t="shared" si="520"/>
        <v>0</v>
      </c>
    </row>
    <row r="754" spans="1:49" ht="19.899999999999999" customHeight="1" x14ac:dyDescent="0.25">
      <c r="A754" s="40"/>
      <c r="B754" s="78" t="s">
        <v>35</v>
      </c>
      <c r="C754" s="5">
        <v>3988.5070000000001</v>
      </c>
      <c r="D754" s="5"/>
      <c r="E754" s="5">
        <v>1483.86544</v>
      </c>
      <c r="F754" s="5">
        <v>1483.86544</v>
      </c>
      <c r="G754" s="6">
        <f t="shared" ref="G754" si="547">H754+I754+J754</f>
        <v>0</v>
      </c>
      <c r="H754" s="5"/>
      <c r="I754" s="5"/>
      <c r="J754" s="5"/>
      <c r="K754" s="6"/>
      <c r="L754" s="5"/>
      <c r="M754" s="5"/>
      <c r="N754" s="5"/>
      <c r="O754" s="6">
        <f t="shared" si="526"/>
        <v>2504.6421300000152</v>
      </c>
      <c r="P754" s="5">
        <v>0</v>
      </c>
      <c r="Q754" s="5">
        <v>2494.6231488400153</v>
      </c>
      <c r="R754" s="5">
        <v>10.018981160000003</v>
      </c>
      <c r="S754" s="6">
        <f>SUM(T754:V754)</f>
        <v>2504.6415629599974</v>
      </c>
      <c r="T754" s="5">
        <f>SUM(T750)-SUM(T751:T753)</f>
        <v>0</v>
      </c>
      <c r="U754" s="5">
        <f>SUM(U750)-SUM(U751:U753)</f>
        <v>2494.6033421199973</v>
      </c>
      <c r="V754" s="5">
        <f>SUM(V750)-SUM(V751:V753)</f>
        <v>10.038220840000008</v>
      </c>
      <c r="W754" s="6">
        <f>SUM(X754:Z754)</f>
        <v>2504.6415599999941</v>
      </c>
      <c r="X754" s="5">
        <f>SUM(X750)-SUM(X751:X753)</f>
        <v>0</v>
      </c>
      <c r="Y754" s="5">
        <f>SUM(Y750)-SUM(Y751:Y753)</f>
        <v>2494.6033399999942</v>
      </c>
      <c r="Z754" s="5">
        <f>SUM(Z750)-SUM(Z751:Z753)</f>
        <v>10.038219999999995</v>
      </c>
      <c r="AA754" s="12">
        <f t="shared" si="527"/>
        <v>-2.9600030586607318E-6</v>
      </c>
      <c r="AB754" s="5">
        <f t="shared" si="546"/>
        <v>0</v>
      </c>
      <c r="AC754" s="6">
        <f t="shared" si="546"/>
        <v>-2.120003046002239E-6</v>
      </c>
      <c r="AD754" s="7">
        <f t="shared" si="546"/>
        <v>-8.4000001265849278E-7</v>
      </c>
      <c r="AE754" s="6">
        <f t="shared" si="529"/>
        <v>0</v>
      </c>
      <c r="AF754" s="5"/>
      <c r="AG754" s="6"/>
      <c r="AH754" s="7"/>
      <c r="AI754" s="6"/>
      <c r="AJ754" s="6"/>
      <c r="AL754" s="13"/>
      <c r="AM754" s="13"/>
      <c r="AW754" s="46">
        <f t="shared" si="520"/>
        <v>0</v>
      </c>
    </row>
    <row r="755" spans="1:49" s="21" customFormat="1" ht="86.25" customHeight="1" x14ac:dyDescent="0.25">
      <c r="A755" s="40">
        <v>134</v>
      </c>
      <c r="B755" s="94" t="s">
        <v>127</v>
      </c>
      <c r="C755" s="96">
        <f t="shared" ref="C755:Z755" si="548">SUM(C756:C759)</f>
        <v>251614.9</v>
      </c>
      <c r="D755" s="96">
        <f t="shared" si="548"/>
        <v>0</v>
      </c>
      <c r="E755" s="96">
        <f t="shared" si="548"/>
        <v>99882.9</v>
      </c>
      <c r="F755" s="96">
        <f t="shared" si="548"/>
        <v>99882.9</v>
      </c>
      <c r="G755" s="16">
        <f t="shared" si="548"/>
        <v>0</v>
      </c>
      <c r="H755" s="16">
        <f t="shared" si="548"/>
        <v>0</v>
      </c>
      <c r="I755" s="16">
        <f t="shared" si="548"/>
        <v>0</v>
      </c>
      <c r="J755" s="16">
        <f t="shared" si="548"/>
        <v>0</v>
      </c>
      <c r="K755" s="16">
        <f t="shared" si="548"/>
        <v>0</v>
      </c>
      <c r="L755" s="16">
        <f t="shared" si="548"/>
        <v>0</v>
      </c>
      <c r="M755" s="16">
        <f t="shared" si="548"/>
        <v>0</v>
      </c>
      <c r="N755" s="16">
        <f t="shared" si="548"/>
        <v>0</v>
      </c>
      <c r="O755" s="16">
        <f t="shared" si="548"/>
        <v>151732.04</v>
      </c>
      <c r="P755" s="16">
        <f t="shared" si="548"/>
        <v>70014.7</v>
      </c>
      <c r="Q755" s="16">
        <f t="shared" si="548"/>
        <v>58427.9</v>
      </c>
      <c r="R755" s="16">
        <f t="shared" si="548"/>
        <v>23289.439999999999</v>
      </c>
      <c r="S755" s="12">
        <f t="shared" si="548"/>
        <v>151731.57665</v>
      </c>
      <c r="T755" s="18">
        <f t="shared" si="548"/>
        <v>70014.287899999996</v>
      </c>
      <c r="U755" s="18">
        <v>58427.861649999999</v>
      </c>
      <c r="V755" s="18">
        <f t="shared" si="548"/>
        <v>23289.427100000001</v>
      </c>
      <c r="W755" s="12">
        <f t="shared" si="548"/>
        <v>151731.57665</v>
      </c>
      <c r="X755" s="18">
        <f t="shared" si="548"/>
        <v>70014.287899999996</v>
      </c>
      <c r="Y755" s="18">
        <f t="shared" si="548"/>
        <v>58427.861649999999</v>
      </c>
      <c r="Z755" s="18">
        <f t="shared" si="548"/>
        <v>23289.427100000001</v>
      </c>
      <c r="AA755" s="12">
        <f t="shared" ref="AA755:AA818" si="549">AB755+AC755+AD755</f>
        <v>0</v>
      </c>
      <c r="AB755" s="18">
        <f t="shared" ref="AB755:AD759" si="550">X755+H755-L755-(T755-AF755)</f>
        <v>0</v>
      </c>
      <c r="AC755" s="12">
        <f t="shared" si="550"/>
        <v>0</v>
      </c>
      <c r="AD755" s="20">
        <f t="shared" si="550"/>
        <v>0</v>
      </c>
      <c r="AE755" s="12">
        <f t="shared" ref="AE755:AE759" si="551">AF755+AG755+AH755</f>
        <v>0</v>
      </c>
      <c r="AF755" s="18">
        <f>SUM(AF756:AF759)</f>
        <v>0</v>
      </c>
      <c r="AG755" s="12">
        <f>SUM(AG756:AG759)</f>
        <v>0</v>
      </c>
      <c r="AH755" s="20">
        <f>SUM(AH756:AH759)</f>
        <v>0</v>
      </c>
      <c r="AI755" s="12" t="s">
        <v>340</v>
      </c>
      <c r="AJ755" s="12" t="s">
        <v>340</v>
      </c>
      <c r="AL755" s="29">
        <f t="shared" si="518"/>
        <v>0</v>
      </c>
      <c r="AM755" s="29">
        <f t="shared" si="519"/>
        <v>0</v>
      </c>
      <c r="AW755" s="46">
        <f t="shared" si="520"/>
        <v>0.4121000000013737</v>
      </c>
    </row>
    <row r="756" spans="1:49" ht="19.899999999999999" customHeight="1" x14ac:dyDescent="0.25">
      <c r="A756" s="40"/>
      <c r="B756" s="91" t="s">
        <v>32</v>
      </c>
      <c r="C756" s="95"/>
      <c r="D756" s="95"/>
      <c r="E756" s="95"/>
      <c r="F756" s="95"/>
      <c r="G756" s="6">
        <f>H756+I756+J756</f>
        <v>0</v>
      </c>
      <c r="H756" s="5"/>
      <c r="I756" s="5"/>
      <c r="J756" s="5"/>
      <c r="K756" s="6">
        <f>L756+M756+N756</f>
        <v>0</v>
      </c>
      <c r="L756" s="5"/>
      <c r="M756" s="5"/>
      <c r="N756" s="5"/>
      <c r="O756" s="6">
        <f t="shared" ref="O756:O759" si="552">P756+Q756+R756</f>
        <v>0</v>
      </c>
      <c r="P756" s="5"/>
      <c r="Q756" s="5"/>
      <c r="R756" s="5"/>
      <c r="S756" s="6">
        <f>T756+U756+V756</f>
        <v>0</v>
      </c>
      <c r="T756" s="5"/>
      <c r="U756" s="5"/>
      <c r="V756" s="5"/>
      <c r="W756" s="6">
        <f>X756+Y756+Z756</f>
        <v>0</v>
      </c>
      <c r="X756" s="5"/>
      <c r="Y756" s="5"/>
      <c r="Z756" s="5"/>
      <c r="AA756" s="12">
        <f t="shared" si="549"/>
        <v>0</v>
      </c>
      <c r="AB756" s="5">
        <f t="shared" si="550"/>
        <v>0</v>
      </c>
      <c r="AC756" s="6">
        <f t="shared" si="550"/>
        <v>0</v>
      </c>
      <c r="AD756" s="7">
        <f t="shared" si="550"/>
        <v>0</v>
      </c>
      <c r="AE756" s="6">
        <f t="shared" si="551"/>
        <v>0</v>
      </c>
      <c r="AF756" s="5"/>
      <c r="AG756" s="6"/>
      <c r="AH756" s="7"/>
      <c r="AI756" s="6"/>
      <c r="AJ756" s="6"/>
      <c r="AL756" s="29">
        <f t="shared" si="518"/>
        <v>0</v>
      </c>
      <c r="AM756" s="29">
        <f t="shared" si="519"/>
        <v>0</v>
      </c>
      <c r="AW756" s="46">
        <f t="shared" si="520"/>
        <v>0</v>
      </c>
    </row>
    <row r="757" spans="1:49" ht="19.899999999999999" customHeight="1" x14ac:dyDescent="0.25">
      <c r="A757" s="40"/>
      <c r="B757" s="91" t="s">
        <v>33</v>
      </c>
      <c r="C757" s="95">
        <v>251614.9</v>
      </c>
      <c r="D757" s="95"/>
      <c r="E757" s="95">
        <v>99882.9</v>
      </c>
      <c r="F757" s="95">
        <v>99882.9</v>
      </c>
      <c r="G757" s="6">
        <f>H757+I757+J757</f>
        <v>0</v>
      </c>
      <c r="H757" s="5"/>
      <c r="I757" s="5"/>
      <c r="J757" s="5"/>
      <c r="K757" s="6">
        <f>L757+M757+N757</f>
        <v>0</v>
      </c>
      <c r="L757" s="5"/>
      <c r="M757" s="5"/>
      <c r="N757" s="5"/>
      <c r="O757" s="6">
        <f t="shared" si="552"/>
        <v>151732.04</v>
      </c>
      <c r="P757" s="5">
        <v>70014.7</v>
      </c>
      <c r="Q757" s="5">
        <v>58427.9</v>
      </c>
      <c r="R757" s="5">
        <v>23289.439999999999</v>
      </c>
      <c r="S757" s="6">
        <f>T757+U757+V757</f>
        <v>151731.57665</v>
      </c>
      <c r="T757" s="5">
        <v>70014.287899999996</v>
      </c>
      <c r="U757" s="5">
        <f>U755</f>
        <v>58427.861649999999</v>
      </c>
      <c r="V757" s="5">
        <v>23289.427100000001</v>
      </c>
      <c r="W757" s="6">
        <f>X757+Y757+Z757</f>
        <v>151731.57665</v>
      </c>
      <c r="X757" s="5">
        <f>T757</f>
        <v>70014.287899999996</v>
      </c>
      <c r="Y757" s="5">
        <f>U757</f>
        <v>58427.861649999999</v>
      </c>
      <c r="Z757" s="5">
        <f>V757</f>
        <v>23289.427100000001</v>
      </c>
      <c r="AA757" s="12">
        <f t="shared" si="549"/>
        <v>0</v>
      </c>
      <c r="AB757" s="5">
        <f t="shared" si="550"/>
        <v>0</v>
      </c>
      <c r="AC757" s="6">
        <f t="shared" si="550"/>
        <v>0</v>
      </c>
      <c r="AD757" s="7">
        <f t="shared" si="550"/>
        <v>0</v>
      </c>
      <c r="AE757" s="6">
        <f t="shared" si="551"/>
        <v>0</v>
      </c>
      <c r="AF757" s="5"/>
      <c r="AG757" s="6"/>
      <c r="AH757" s="7"/>
      <c r="AI757" s="6"/>
      <c r="AJ757" s="6"/>
      <c r="AL757" s="29">
        <f t="shared" si="518"/>
        <v>0</v>
      </c>
      <c r="AM757" s="29">
        <f t="shared" si="519"/>
        <v>0</v>
      </c>
      <c r="AW757" s="46">
        <f t="shared" si="520"/>
        <v>0.4121000000013737</v>
      </c>
    </row>
    <row r="758" spans="1:49" ht="19.899999999999999" customHeight="1" x14ac:dyDescent="0.25">
      <c r="A758" s="40"/>
      <c r="B758" s="91" t="s">
        <v>34</v>
      </c>
      <c r="C758" s="95"/>
      <c r="D758" s="95"/>
      <c r="E758" s="95"/>
      <c r="F758" s="95"/>
      <c r="G758" s="6">
        <f>H758+I758+J758</f>
        <v>0</v>
      </c>
      <c r="H758" s="5"/>
      <c r="I758" s="5"/>
      <c r="J758" s="5"/>
      <c r="K758" s="6">
        <f>L758+M758+N758</f>
        <v>0</v>
      </c>
      <c r="L758" s="5"/>
      <c r="M758" s="5"/>
      <c r="N758" s="5"/>
      <c r="O758" s="6">
        <f t="shared" si="552"/>
        <v>0</v>
      </c>
      <c r="P758" s="5"/>
      <c r="Q758" s="5"/>
      <c r="R758" s="5"/>
      <c r="S758" s="6">
        <f>T758+U758+V758</f>
        <v>0</v>
      </c>
      <c r="T758" s="5"/>
      <c r="U758" s="5"/>
      <c r="V758" s="5"/>
      <c r="W758" s="6">
        <f>X758+Y758+Z758</f>
        <v>0</v>
      </c>
      <c r="X758" s="5"/>
      <c r="Y758" s="5"/>
      <c r="Z758" s="5"/>
      <c r="AA758" s="12">
        <f t="shared" si="549"/>
        <v>0</v>
      </c>
      <c r="AB758" s="5">
        <f t="shared" si="550"/>
        <v>0</v>
      </c>
      <c r="AC758" s="6">
        <f t="shared" si="550"/>
        <v>0</v>
      </c>
      <c r="AD758" s="7">
        <f t="shared" si="550"/>
        <v>0</v>
      </c>
      <c r="AE758" s="6">
        <f t="shared" si="551"/>
        <v>0</v>
      </c>
      <c r="AF758" s="5"/>
      <c r="AG758" s="6"/>
      <c r="AH758" s="7"/>
      <c r="AI758" s="6"/>
      <c r="AJ758" s="6"/>
      <c r="AL758" s="29">
        <f t="shared" si="518"/>
        <v>0</v>
      </c>
      <c r="AM758" s="29">
        <f t="shared" si="519"/>
        <v>0</v>
      </c>
      <c r="AW758" s="46">
        <f t="shared" si="520"/>
        <v>0</v>
      </c>
    </row>
    <row r="759" spans="1:49" ht="19.899999999999999" customHeight="1" x14ac:dyDescent="0.25">
      <c r="A759" s="40"/>
      <c r="B759" s="91" t="s">
        <v>35</v>
      </c>
      <c r="C759" s="95"/>
      <c r="D759" s="95"/>
      <c r="E759" s="95"/>
      <c r="F759" s="95"/>
      <c r="G759" s="6">
        <f>H759+I759+J759</f>
        <v>0</v>
      </c>
      <c r="H759" s="5"/>
      <c r="I759" s="5"/>
      <c r="J759" s="5"/>
      <c r="K759" s="6">
        <f>L759+M759+N759</f>
        <v>0</v>
      </c>
      <c r="L759" s="5"/>
      <c r="M759" s="5"/>
      <c r="N759" s="5"/>
      <c r="O759" s="6">
        <f t="shared" si="552"/>
        <v>0</v>
      </c>
      <c r="P759" s="5"/>
      <c r="Q759" s="5"/>
      <c r="R759" s="5"/>
      <c r="S759" s="6">
        <f>T759+U759+V759</f>
        <v>0</v>
      </c>
      <c r="T759" s="5"/>
      <c r="U759" s="5"/>
      <c r="V759" s="5"/>
      <c r="W759" s="6">
        <f>X759+Y759+Z759</f>
        <v>0</v>
      </c>
      <c r="X759" s="5"/>
      <c r="Y759" s="5"/>
      <c r="Z759" s="5"/>
      <c r="AA759" s="12">
        <f t="shared" si="549"/>
        <v>0</v>
      </c>
      <c r="AB759" s="5">
        <f t="shared" si="550"/>
        <v>0</v>
      </c>
      <c r="AC759" s="6">
        <f t="shared" si="550"/>
        <v>0</v>
      </c>
      <c r="AD759" s="7">
        <f t="shared" si="550"/>
        <v>0</v>
      </c>
      <c r="AE759" s="6">
        <f t="shared" si="551"/>
        <v>0</v>
      </c>
      <c r="AF759" s="5"/>
      <c r="AG759" s="6"/>
      <c r="AH759" s="7"/>
      <c r="AI759" s="6"/>
      <c r="AJ759" s="6"/>
      <c r="AL759" s="29">
        <f t="shared" si="518"/>
        <v>0</v>
      </c>
      <c r="AM759" s="29">
        <f t="shared" si="519"/>
        <v>0</v>
      </c>
      <c r="AW759" s="46">
        <f t="shared" si="520"/>
        <v>0</v>
      </c>
    </row>
    <row r="760" spans="1:49" s="21" customFormat="1" ht="48.75" hidden="1" customHeight="1" x14ac:dyDescent="0.25">
      <c r="A760" s="40"/>
      <c r="B760" s="94"/>
      <c r="C760" s="96"/>
      <c r="D760" s="96"/>
      <c r="E760" s="96"/>
      <c r="F760" s="96"/>
      <c r="G760" s="16"/>
      <c r="H760" s="16"/>
      <c r="I760" s="16"/>
      <c r="J760" s="16"/>
      <c r="K760" s="16"/>
      <c r="L760" s="16"/>
      <c r="M760" s="16"/>
      <c r="N760" s="16"/>
      <c r="O760" s="16"/>
      <c r="P760" s="16"/>
      <c r="Q760" s="16"/>
      <c r="R760" s="17"/>
      <c r="S760" s="12"/>
      <c r="T760" s="18"/>
      <c r="U760" s="18"/>
      <c r="V760" s="18"/>
      <c r="W760" s="12"/>
      <c r="X760" s="18"/>
      <c r="Y760" s="18"/>
      <c r="Z760" s="18"/>
      <c r="AA760" s="12"/>
      <c r="AB760" s="18"/>
      <c r="AC760" s="12"/>
      <c r="AD760" s="20"/>
      <c r="AE760" s="12"/>
      <c r="AF760" s="18"/>
      <c r="AG760" s="12"/>
      <c r="AH760" s="20"/>
      <c r="AI760" s="12"/>
      <c r="AJ760" s="12"/>
      <c r="AL760" s="29">
        <f t="shared" si="518"/>
        <v>0</v>
      </c>
      <c r="AM760" s="29">
        <f t="shared" si="519"/>
        <v>0</v>
      </c>
      <c r="AW760" s="46">
        <f t="shared" si="520"/>
        <v>0</v>
      </c>
    </row>
    <row r="761" spans="1:49" ht="19.899999999999999" hidden="1" customHeight="1" x14ac:dyDescent="0.25">
      <c r="A761" s="40"/>
      <c r="B761" s="91"/>
      <c r="C761" s="95"/>
      <c r="D761" s="95"/>
      <c r="E761" s="95"/>
      <c r="F761" s="95"/>
      <c r="G761" s="6"/>
      <c r="H761" s="5"/>
      <c r="I761" s="5"/>
      <c r="J761" s="5"/>
      <c r="K761" s="6"/>
      <c r="L761" s="5"/>
      <c r="M761" s="5"/>
      <c r="N761" s="5"/>
      <c r="O761" s="6"/>
      <c r="P761" s="5"/>
      <c r="Q761" s="5"/>
      <c r="R761" s="5"/>
      <c r="S761" s="6"/>
      <c r="T761" s="5"/>
      <c r="U761" s="5"/>
      <c r="V761" s="5"/>
      <c r="W761" s="6"/>
      <c r="X761" s="5"/>
      <c r="Y761" s="5"/>
      <c r="Z761" s="5"/>
      <c r="AA761" s="12"/>
      <c r="AB761" s="5"/>
      <c r="AC761" s="6"/>
      <c r="AD761" s="7"/>
      <c r="AE761" s="6"/>
      <c r="AF761" s="5"/>
      <c r="AG761" s="6"/>
      <c r="AH761" s="7"/>
      <c r="AI761" s="6"/>
      <c r="AJ761" s="6"/>
      <c r="AL761" s="29">
        <f t="shared" si="518"/>
        <v>0</v>
      </c>
      <c r="AM761" s="29">
        <f t="shared" si="519"/>
        <v>0</v>
      </c>
      <c r="AW761" s="46">
        <f t="shared" si="520"/>
        <v>0</v>
      </c>
    </row>
    <row r="762" spans="1:49" ht="19.899999999999999" hidden="1" customHeight="1" x14ac:dyDescent="0.25">
      <c r="A762" s="40"/>
      <c r="B762" s="91"/>
      <c r="C762" s="95"/>
      <c r="D762" s="95"/>
      <c r="E762" s="95"/>
      <c r="F762" s="95"/>
      <c r="G762" s="6"/>
      <c r="H762" s="5"/>
      <c r="I762" s="5"/>
      <c r="J762" s="5"/>
      <c r="K762" s="6"/>
      <c r="L762" s="5"/>
      <c r="M762" s="5"/>
      <c r="N762" s="5"/>
      <c r="O762" s="6"/>
      <c r="P762" s="5"/>
      <c r="Q762" s="11"/>
      <c r="R762" s="11"/>
      <c r="S762" s="6"/>
      <c r="T762" s="5"/>
      <c r="U762" s="5"/>
      <c r="V762" s="5"/>
      <c r="W762" s="6"/>
      <c r="X762" s="5"/>
      <c r="Y762" s="5"/>
      <c r="Z762" s="5"/>
      <c r="AA762" s="12"/>
      <c r="AB762" s="5"/>
      <c r="AC762" s="6"/>
      <c r="AD762" s="7"/>
      <c r="AE762" s="6"/>
      <c r="AF762" s="5"/>
      <c r="AG762" s="6"/>
      <c r="AH762" s="7"/>
      <c r="AI762" s="6"/>
      <c r="AJ762" s="6"/>
      <c r="AL762" s="29">
        <f t="shared" si="518"/>
        <v>0</v>
      </c>
      <c r="AM762" s="29">
        <f t="shared" si="519"/>
        <v>0</v>
      </c>
      <c r="AW762" s="46">
        <f t="shared" si="520"/>
        <v>0</v>
      </c>
    </row>
    <row r="763" spans="1:49" ht="19.899999999999999" hidden="1" customHeight="1" x14ac:dyDescent="0.25">
      <c r="A763" s="40"/>
      <c r="B763" s="91"/>
      <c r="C763" s="95"/>
      <c r="D763" s="95"/>
      <c r="E763" s="95"/>
      <c r="F763" s="95"/>
      <c r="G763" s="6"/>
      <c r="H763" s="5"/>
      <c r="I763" s="5"/>
      <c r="J763" s="5"/>
      <c r="K763" s="6"/>
      <c r="L763" s="5"/>
      <c r="M763" s="5"/>
      <c r="N763" s="5"/>
      <c r="O763" s="6"/>
      <c r="P763" s="5"/>
      <c r="Q763" s="11"/>
      <c r="R763" s="11"/>
      <c r="S763" s="6"/>
      <c r="T763" s="5"/>
      <c r="U763" s="5"/>
      <c r="V763" s="5"/>
      <c r="W763" s="6"/>
      <c r="X763" s="5"/>
      <c r="Y763" s="5"/>
      <c r="Z763" s="5"/>
      <c r="AA763" s="12"/>
      <c r="AB763" s="5"/>
      <c r="AC763" s="6"/>
      <c r="AD763" s="7"/>
      <c r="AE763" s="6"/>
      <c r="AF763" s="5"/>
      <c r="AG763" s="6"/>
      <c r="AH763" s="7"/>
      <c r="AI763" s="6"/>
      <c r="AJ763" s="6"/>
      <c r="AL763" s="29">
        <f t="shared" si="518"/>
        <v>0</v>
      </c>
      <c r="AM763" s="29">
        <f t="shared" si="519"/>
        <v>0</v>
      </c>
      <c r="AW763" s="46">
        <f t="shared" si="520"/>
        <v>0</v>
      </c>
    </row>
    <row r="764" spans="1:49" ht="19.899999999999999" hidden="1" customHeight="1" x14ac:dyDescent="0.25">
      <c r="A764" s="40"/>
      <c r="B764" s="91"/>
      <c r="C764" s="95"/>
      <c r="D764" s="95"/>
      <c r="E764" s="95"/>
      <c r="F764" s="95"/>
      <c r="G764" s="6"/>
      <c r="H764" s="5"/>
      <c r="I764" s="5"/>
      <c r="J764" s="5"/>
      <c r="K764" s="6"/>
      <c r="L764" s="5"/>
      <c r="M764" s="5"/>
      <c r="N764" s="5"/>
      <c r="O764" s="6"/>
      <c r="P764" s="5"/>
      <c r="Q764" s="11"/>
      <c r="R764" s="11"/>
      <c r="S764" s="6"/>
      <c r="T764" s="5"/>
      <c r="U764" s="5"/>
      <c r="V764" s="5"/>
      <c r="W764" s="6"/>
      <c r="X764" s="5"/>
      <c r="Y764" s="5"/>
      <c r="Z764" s="5"/>
      <c r="AA764" s="12"/>
      <c r="AB764" s="5"/>
      <c r="AC764" s="6"/>
      <c r="AD764" s="7"/>
      <c r="AE764" s="6"/>
      <c r="AF764" s="5"/>
      <c r="AG764" s="6"/>
      <c r="AH764" s="7"/>
      <c r="AI764" s="6"/>
      <c r="AJ764" s="6"/>
      <c r="AL764" s="29">
        <f t="shared" si="518"/>
        <v>0</v>
      </c>
      <c r="AM764" s="29">
        <f t="shared" si="519"/>
        <v>0</v>
      </c>
      <c r="AW764" s="46">
        <f t="shared" si="520"/>
        <v>0</v>
      </c>
    </row>
    <row r="765" spans="1:49" s="21" customFormat="1" ht="47.25" hidden="1" customHeight="1" x14ac:dyDescent="0.25">
      <c r="A765" s="40"/>
      <c r="B765" s="94"/>
      <c r="C765" s="96"/>
      <c r="D765" s="96"/>
      <c r="E765" s="96"/>
      <c r="F765" s="96"/>
      <c r="G765" s="16"/>
      <c r="H765" s="16"/>
      <c r="I765" s="16"/>
      <c r="J765" s="16"/>
      <c r="K765" s="16"/>
      <c r="L765" s="16"/>
      <c r="M765" s="16"/>
      <c r="N765" s="16"/>
      <c r="O765" s="16"/>
      <c r="P765" s="16"/>
      <c r="Q765" s="16"/>
      <c r="R765" s="17"/>
      <c r="S765" s="12"/>
      <c r="T765" s="18"/>
      <c r="U765" s="18"/>
      <c r="V765" s="18"/>
      <c r="W765" s="12"/>
      <c r="X765" s="18"/>
      <c r="Y765" s="18"/>
      <c r="Z765" s="18"/>
      <c r="AA765" s="12"/>
      <c r="AB765" s="18"/>
      <c r="AC765" s="12"/>
      <c r="AD765" s="20"/>
      <c r="AE765" s="12"/>
      <c r="AF765" s="18"/>
      <c r="AG765" s="12"/>
      <c r="AH765" s="20"/>
      <c r="AI765" s="12"/>
      <c r="AJ765" s="12"/>
      <c r="AL765" s="29">
        <f t="shared" si="518"/>
        <v>0</v>
      </c>
      <c r="AM765" s="29">
        <f t="shared" si="519"/>
        <v>0</v>
      </c>
      <c r="AW765" s="46">
        <f t="shared" si="520"/>
        <v>0</v>
      </c>
    </row>
    <row r="766" spans="1:49" ht="19.899999999999999" hidden="1" customHeight="1" x14ac:dyDescent="0.25">
      <c r="A766" s="40"/>
      <c r="B766" s="91"/>
      <c r="C766" s="95"/>
      <c r="D766" s="95"/>
      <c r="E766" s="95"/>
      <c r="F766" s="95"/>
      <c r="G766" s="6"/>
      <c r="H766" s="5"/>
      <c r="I766" s="5"/>
      <c r="J766" s="5"/>
      <c r="K766" s="6"/>
      <c r="L766" s="5"/>
      <c r="M766" s="5"/>
      <c r="N766" s="5"/>
      <c r="O766" s="6"/>
      <c r="P766" s="5"/>
      <c r="Q766" s="5"/>
      <c r="R766" s="5"/>
      <c r="S766" s="6"/>
      <c r="T766" s="5"/>
      <c r="U766" s="5"/>
      <c r="V766" s="5"/>
      <c r="W766" s="6"/>
      <c r="X766" s="5"/>
      <c r="Y766" s="5"/>
      <c r="Z766" s="5"/>
      <c r="AA766" s="12"/>
      <c r="AB766" s="5"/>
      <c r="AC766" s="6"/>
      <c r="AD766" s="7"/>
      <c r="AE766" s="6"/>
      <c r="AF766" s="5"/>
      <c r="AG766" s="6"/>
      <c r="AH766" s="7"/>
      <c r="AI766" s="6"/>
      <c r="AJ766" s="6"/>
      <c r="AL766" s="29">
        <f t="shared" si="518"/>
        <v>0</v>
      </c>
      <c r="AM766" s="29">
        <f t="shared" si="519"/>
        <v>0</v>
      </c>
      <c r="AW766" s="46">
        <f t="shared" si="520"/>
        <v>0</v>
      </c>
    </row>
    <row r="767" spans="1:49" ht="19.899999999999999" hidden="1" customHeight="1" x14ac:dyDescent="0.25">
      <c r="A767" s="40"/>
      <c r="B767" s="91"/>
      <c r="C767" s="95"/>
      <c r="D767" s="95"/>
      <c r="E767" s="95"/>
      <c r="F767" s="95"/>
      <c r="G767" s="6"/>
      <c r="H767" s="5"/>
      <c r="I767" s="5"/>
      <c r="J767" s="5"/>
      <c r="K767" s="6"/>
      <c r="L767" s="5"/>
      <c r="M767" s="5"/>
      <c r="N767" s="5"/>
      <c r="O767" s="6"/>
      <c r="P767" s="5"/>
      <c r="Q767" s="11"/>
      <c r="R767" s="11"/>
      <c r="S767" s="6"/>
      <c r="T767" s="5"/>
      <c r="U767" s="5"/>
      <c r="V767" s="5"/>
      <c r="W767" s="6"/>
      <c r="X767" s="5"/>
      <c r="Y767" s="5"/>
      <c r="Z767" s="5"/>
      <c r="AA767" s="12"/>
      <c r="AB767" s="5"/>
      <c r="AC767" s="6"/>
      <c r="AD767" s="7"/>
      <c r="AE767" s="6"/>
      <c r="AF767" s="5"/>
      <c r="AG767" s="6"/>
      <c r="AH767" s="7"/>
      <c r="AI767" s="6"/>
      <c r="AJ767" s="6"/>
      <c r="AL767" s="29">
        <f t="shared" si="518"/>
        <v>0</v>
      </c>
      <c r="AM767" s="29">
        <f t="shared" si="519"/>
        <v>0</v>
      </c>
      <c r="AW767" s="46">
        <f t="shared" si="520"/>
        <v>0</v>
      </c>
    </row>
    <row r="768" spans="1:49" ht="19.899999999999999" hidden="1" customHeight="1" x14ac:dyDescent="0.25">
      <c r="A768" s="40"/>
      <c r="B768" s="91"/>
      <c r="C768" s="95"/>
      <c r="D768" s="95"/>
      <c r="E768" s="95"/>
      <c r="F768" s="95"/>
      <c r="G768" s="6"/>
      <c r="H768" s="5"/>
      <c r="I768" s="5"/>
      <c r="J768" s="5"/>
      <c r="K768" s="6"/>
      <c r="L768" s="5"/>
      <c r="M768" s="5"/>
      <c r="N768" s="5"/>
      <c r="O768" s="6"/>
      <c r="P768" s="5"/>
      <c r="Q768" s="11"/>
      <c r="R768" s="11"/>
      <c r="S768" s="6"/>
      <c r="T768" s="5"/>
      <c r="U768" s="5"/>
      <c r="V768" s="5"/>
      <c r="W768" s="6"/>
      <c r="X768" s="5"/>
      <c r="Y768" s="5"/>
      <c r="Z768" s="5"/>
      <c r="AA768" s="12"/>
      <c r="AB768" s="5"/>
      <c r="AC768" s="6"/>
      <c r="AD768" s="7"/>
      <c r="AE768" s="6"/>
      <c r="AF768" s="5"/>
      <c r="AG768" s="6"/>
      <c r="AH768" s="7"/>
      <c r="AI768" s="6"/>
      <c r="AJ768" s="6"/>
      <c r="AL768" s="29">
        <f t="shared" si="518"/>
        <v>0</v>
      </c>
      <c r="AM768" s="29">
        <f t="shared" si="519"/>
        <v>0</v>
      </c>
      <c r="AW768" s="46">
        <f t="shared" si="520"/>
        <v>0</v>
      </c>
    </row>
    <row r="769" spans="1:49" ht="19.899999999999999" hidden="1" customHeight="1" x14ac:dyDescent="0.25">
      <c r="A769" s="40"/>
      <c r="B769" s="91"/>
      <c r="C769" s="95"/>
      <c r="D769" s="95"/>
      <c r="E769" s="95"/>
      <c r="F769" s="95"/>
      <c r="G769" s="6"/>
      <c r="H769" s="5"/>
      <c r="I769" s="5"/>
      <c r="J769" s="5"/>
      <c r="K769" s="6"/>
      <c r="L769" s="5"/>
      <c r="M769" s="5"/>
      <c r="N769" s="5"/>
      <c r="O769" s="6"/>
      <c r="P769" s="5"/>
      <c r="Q769" s="11"/>
      <c r="R769" s="11"/>
      <c r="S769" s="6"/>
      <c r="T769" s="5"/>
      <c r="U769" s="5"/>
      <c r="V769" s="5"/>
      <c r="W769" s="6"/>
      <c r="X769" s="5"/>
      <c r="Y769" s="5"/>
      <c r="Z769" s="5"/>
      <c r="AA769" s="12"/>
      <c r="AB769" s="5"/>
      <c r="AC769" s="6"/>
      <c r="AD769" s="7"/>
      <c r="AE769" s="6"/>
      <c r="AF769" s="5"/>
      <c r="AG769" s="6"/>
      <c r="AH769" s="7"/>
      <c r="AI769" s="6"/>
      <c r="AJ769" s="6"/>
      <c r="AL769" s="29">
        <f t="shared" si="518"/>
        <v>0</v>
      </c>
      <c r="AM769" s="29">
        <f t="shared" si="519"/>
        <v>0</v>
      </c>
      <c r="AW769" s="46">
        <f t="shared" si="520"/>
        <v>0</v>
      </c>
    </row>
    <row r="770" spans="1:49" s="21" customFormat="1" ht="51.75" hidden="1" customHeight="1" x14ac:dyDescent="0.25">
      <c r="A770" s="40"/>
      <c r="B770" s="94"/>
      <c r="C770" s="96"/>
      <c r="D770" s="96"/>
      <c r="E770" s="96"/>
      <c r="F770" s="96"/>
      <c r="G770" s="16"/>
      <c r="H770" s="16"/>
      <c r="I770" s="16"/>
      <c r="J770" s="16"/>
      <c r="K770" s="16"/>
      <c r="L770" s="16"/>
      <c r="M770" s="16"/>
      <c r="N770" s="16"/>
      <c r="O770" s="16"/>
      <c r="P770" s="16"/>
      <c r="Q770" s="16"/>
      <c r="R770" s="17"/>
      <c r="S770" s="12"/>
      <c r="T770" s="18"/>
      <c r="U770" s="18"/>
      <c r="V770" s="18"/>
      <c r="W770" s="12"/>
      <c r="X770" s="18"/>
      <c r="Y770" s="18"/>
      <c r="Z770" s="18"/>
      <c r="AA770" s="12"/>
      <c r="AB770" s="18"/>
      <c r="AC770" s="12"/>
      <c r="AD770" s="20"/>
      <c r="AE770" s="12"/>
      <c r="AF770" s="18"/>
      <c r="AG770" s="12"/>
      <c r="AH770" s="20"/>
      <c r="AI770" s="12"/>
      <c r="AJ770" s="12"/>
      <c r="AL770" s="29">
        <f t="shared" si="518"/>
        <v>0</v>
      </c>
      <c r="AM770" s="29">
        <f t="shared" si="519"/>
        <v>0</v>
      </c>
      <c r="AW770" s="46">
        <f t="shared" si="520"/>
        <v>0</v>
      </c>
    </row>
    <row r="771" spans="1:49" ht="19.899999999999999" hidden="1" customHeight="1" x14ac:dyDescent="0.25">
      <c r="A771" s="40"/>
      <c r="B771" s="91"/>
      <c r="C771" s="95"/>
      <c r="D771" s="95"/>
      <c r="E771" s="95"/>
      <c r="F771" s="95"/>
      <c r="G771" s="6"/>
      <c r="H771" s="5"/>
      <c r="I771" s="5"/>
      <c r="J771" s="5"/>
      <c r="K771" s="6"/>
      <c r="L771" s="5"/>
      <c r="M771" s="5"/>
      <c r="N771" s="5"/>
      <c r="O771" s="6"/>
      <c r="P771" s="5"/>
      <c r="Q771" s="5"/>
      <c r="R771" s="5"/>
      <c r="S771" s="6"/>
      <c r="T771" s="5"/>
      <c r="U771" s="5"/>
      <c r="V771" s="5"/>
      <c r="W771" s="6"/>
      <c r="X771" s="5"/>
      <c r="Y771" s="5"/>
      <c r="Z771" s="5"/>
      <c r="AA771" s="12"/>
      <c r="AB771" s="5"/>
      <c r="AC771" s="6"/>
      <c r="AD771" s="7"/>
      <c r="AE771" s="6"/>
      <c r="AF771" s="5"/>
      <c r="AG771" s="6"/>
      <c r="AH771" s="7"/>
      <c r="AI771" s="6"/>
      <c r="AJ771" s="6"/>
      <c r="AL771" s="29">
        <f t="shared" si="518"/>
        <v>0</v>
      </c>
      <c r="AM771" s="29">
        <f t="shared" si="519"/>
        <v>0</v>
      </c>
      <c r="AW771" s="46">
        <f t="shared" si="520"/>
        <v>0</v>
      </c>
    </row>
    <row r="772" spans="1:49" ht="19.899999999999999" hidden="1" customHeight="1" x14ac:dyDescent="0.25">
      <c r="A772" s="40"/>
      <c r="B772" s="91"/>
      <c r="C772" s="95"/>
      <c r="D772" s="95"/>
      <c r="E772" s="95"/>
      <c r="F772" s="95"/>
      <c r="G772" s="6"/>
      <c r="H772" s="5"/>
      <c r="I772" s="5"/>
      <c r="J772" s="5"/>
      <c r="K772" s="6"/>
      <c r="L772" s="5"/>
      <c r="M772" s="5"/>
      <c r="N772" s="5"/>
      <c r="O772" s="6"/>
      <c r="P772" s="5"/>
      <c r="Q772" s="11"/>
      <c r="R772" s="11"/>
      <c r="S772" s="6"/>
      <c r="T772" s="5"/>
      <c r="U772" s="5"/>
      <c r="V772" s="5"/>
      <c r="W772" s="6"/>
      <c r="X772" s="5"/>
      <c r="Y772" s="5"/>
      <c r="Z772" s="5"/>
      <c r="AA772" s="12"/>
      <c r="AB772" s="5"/>
      <c r="AC772" s="6"/>
      <c r="AD772" s="7"/>
      <c r="AE772" s="6"/>
      <c r="AF772" s="5"/>
      <c r="AG772" s="6"/>
      <c r="AH772" s="7"/>
      <c r="AI772" s="6"/>
      <c r="AJ772" s="6"/>
      <c r="AL772" s="29">
        <f t="shared" si="518"/>
        <v>0</v>
      </c>
      <c r="AM772" s="29">
        <f t="shared" si="519"/>
        <v>0</v>
      </c>
      <c r="AW772" s="46">
        <f t="shared" si="520"/>
        <v>0</v>
      </c>
    </row>
    <row r="773" spans="1:49" ht="19.899999999999999" hidden="1" customHeight="1" x14ac:dyDescent="0.25">
      <c r="A773" s="40"/>
      <c r="B773" s="91"/>
      <c r="C773" s="95"/>
      <c r="D773" s="95"/>
      <c r="E773" s="95"/>
      <c r="F773" s="95"/>
      <c r="G773" s="6"/>
      <c r="H773" s="5"/>
      <c r="I773" s="5"/>
      <c r="J773" s="5"/>
      <c r="K773" s="6"/>
      <c r="L773" s="5"/>
      <c r="M773" s="5"/>
      <c r="N773" s="5"/>
      <c r="O773" s="6"/>
      <c r="P773" s="5"/>
      <c r="Q773" s="11"/>
      <c r="R773" s="11"/>
      <c r="S773" s="6"/>
      <c r="T773" s="5"/>
      <c r="U773" s="5"/>
      <c r="V773" s="5"/>
      <c r="W773" s="6"/>
      <c r="X773" s="5"/>
      <c r="Y773" s="5"/>
      <c r="Z773" s="5"/>
      <c r="AA773" s="12"/>
      <c r="AB773" s="5"/>
      <c r="AC773" s="6"/>
      <c r="AD773" s="7"/>
      <c r="AE773" s="6"/>
      <c r="AF773" s="5"/>
      <c r="AG773" s="6"/>
      <c r="AH773" s="7"/>
      <c r="AI773" s="6"/>
      <c r="AJ773" s="6"/>
      <c r="AL773" s="29">
        <f t="shared" si="518"/>
        <v>0</v>
      </c>
      <c r="AM773" s="29">
        <f t="shared" si="519"/>
        <v>0</v>
      </c>
      <c r="AW773" s="46">
        <f t="shared" si="520"/>
        <v>0</v>
      </c>
    </row>
    <row r="774" spans="1:49" ht="19.899999999999999" hidden="1" customHeight="1" x14ac:dyDescent="0.25">
      <c r="A774" s="40"/>
      <c r="B774" s="91"/>
      <c r="C774" s="95"/>
      <c r="D774" s="95"/>
      <c r="E774" s="95"/>
      <c r="F774" s="95"/>
      <c r="G774" s="6"/>
      <c r="H774" s="5"/>
      <c r="I774" s="5"/>
      <c r="J774" s="5"/>
      <c r="K774" s="6"/>
      <c r="L774" s="5"/>
      <c r="M774" s="5"/>
      <c r="N774" s="5"/>
      <c r="O774" s="6"/>
      <c r="P774" s="5"/>
      <c r="Q774" s="11"/>
      <c r="R774" s="11"/>
      <c r="S774" s="6"/>
      <c r="T774" s="5"/>
      <c r="U774" s="5"/>
      <c r="V774" s="5"/>
      <c r="W774" s="6"/>
      <c r="X774" s="5"/>
      <c r="Y774" s="5"/>
      <c r="Z774" s="5"/>
      <c r="AA774" s="12"/>
      <c r="AB774" s="5"/>
      <c r="AC774" s="6"/>
      <c r="AD774" s="7"/>
      <c r="AE774" s="6"/>
      <c r="AF774" s="5"/>
      <c r="AG774" s="6"/>
      <c r="AH774" s="7"/>
      <c r="AI774" s="6"/>
      <c r="AJ774" s="6"/>
      <c r="AL774" s="29">
        <f t="shared" si="518"/>
        <v>0</v>
      </c>
      <c r="AM774" s="29">
        <f t="shared" si="519"/>
        <v>0</v>
      </c>
      <c r="AW774" s="46">
        <f t="shared" si="520"/>
        <v>0</v>
      </c>
    </row>
    <row r="775" spans="1:49" s="21" customFormat="1" ht="54" hidden="1" customHeight="1" x14ac:dyDescent="0.25">
      <c r="A775" s="40"/>
      <c r="B775" s="94"/>
      <c r="C775" s="96"/>
      <c r="D775" s="96"/>
      <c r="E775" s="96"/>
      <c r="F775" s="96"/>
      <c r="G775" s="16"/>
      <c r="H775" s="16"/>
      <c r="I775" s="16"/>
      <c r="J775" s="16"/>
      <c r="K775" s="16"/>
      <c r="L775" s="16"/>
      <c r="M775" s="16"/>
      <c r="N775" s="16"/>
      <c r="O775" s="16"/>
      <c r="P775" s="16"/>
      <c r="Q775" s="16"/>
      <c r="R775" s="17"/>
      <c r="S775" s="12"/>
      <c r="T775" s="18"/>
      <c r="U775" s="18"/>
      <c r="V775" s="18"/>
      <c r="W775" s="12"/>
      <c r="X775" s="18"/>
      <c r="Y775" s="18"/>
      <c r="Z775" s="18"/>
      <c r="AA775" s="12"/>
      <c r="AB775" s="18"/>
      <c r="AC775" s="12"/>
      <c r="AD775" s="20"/>
      <c r="AE775" s="12"/>
      <c r="AF775" s="18"/>
      <c r="AG775" s="12"/>
      <c r="AH775" s="20"/>
      <c r="AI775" s="12"/>
      <c r="AJ775" s="12"/>
      <c r="AL775" s="29">
        <f t="shared" si="518"/>
        <v>0</v>
      </c>
      <c r="AM775" s="29">
        <f t="shared" si="519"/>
        <v>0</v>
      </c>
      <c r="AW775" s="46">
        <f t="shared" si="520"/>
        <v>0</v>
      </c>
    </row>
    <row r="776" spans="1:49" ht="19.899999999999999" hidden="1" customHeight="1" x14ac:dyDescent="0.25">
      <c r="A776" s="40"/>
      <c r="B776" s="91"/>
      <c r="C776" s="95"/>
      <c r="D776" s="95"/>
      <c r="E776" s="95"/>
      <c r="F776" s="95"/>
      <c r="G776" s="6"/>
      <c r="H776" s="5"/>
      <c r="I776" s="5"/>
      <c r="J776" s="5"/>
      <c r="K776" s="6"/>
      <c r="L776" s="5"/>
      <c r="M776" s="5"/>
      <c r="N776" s="5"/>
      <c r="O776" s="6"/>
      <c r="P776" s="5"/>
      <c r="Q776" s="5"/>
      <c r="R776" s="5"/>
      <c r="S776" s="6"/>
      <c r="T776" s="5"/>
      <c r="U776" s="5"/>
      <c r="V776" s="5"/>
      <c r="W776" s="6"/>
      <c r="X776" s="5"/>
      <c r="Y776" s="5"/>
      <c r="Z776" s="5"/>
      <c r="AA776" s="12"/>
      <c r="AB776" s="5"/>
      <c r="AC776" s="6"/>
      <c r="AD776" s="7"/>
      <c r="AE776" s="6"/>
      <c r="AF776" s="5"/>
      <c r="AG776" s="6"/>
      <c r="AH776" s="7"/>
      <c r="AI776" s="6"/>
      <c r="AJ776" s="6"/>
      <c r="AL776" s="29">
        <f t="shared" si="518"/>
        <v>0</v>
      </c>
      <c r="AM776" s="29">
        <f t="shared" si="519"/>
        <v>0</v>
      </c>
      <c r="AW776" s="46">
        <f t="shared" si="520"/>
        <v>0</v>
      </c>
    </row>
    <row r="777" spans="1:49" ht="19.899999999999999" hidden="1" customHeight="1" x14ac:dyDescent="0.25">
      <c r="A777" s="40"/>
      <c r="B777" s="91"/>
      <c r="C777" s="95"/>
      <c r="D777" s="95"/>
      <c r="E777" s="95"/>
      <c r="F777" s="95"/>
      <c r="G777" s="6"/>
      <c r="H777" s="5"/>
      <c r="I777" s="5"/>
      <c r="J777" s="5"/>
      <c r="K777" s="6"/>
      <c r="L777" s="5"/>
      <c r="M777" s="5"/>
      <c r="N777" s="5"/>
      <c r="O777" s="6"/>
      <c r="P777" s="5"/>
      <c r="Q777" s="11"/>
      <c r="R777" s="11"/>
      <c r="S777" s="6"/>
      <c r="T777" s="5"/>
      <c r="U777" s="5"/>
      <c r="V777" s="5"/>
      <c r="W777" s="6"/>
      <c r="X777" s="5"/>
      <c r="Y777" s="5"/>
      <c r="Z777" s="5"/>
      <c r="AA777" s="12"/>
      <c r="AB777" s="5"/>
      <c r="AC777" s="6"/>
      <c r="AD777" s="7"/>
      <c r="AE777" s="6"/>
      <c r="AF777" s="5"/>
      <c r="AG777" s="6"/>
      <c r="AH777" s="7"/>
      <c r="AI777" s="6"/>
      <c r="AJ777" s="6"/>
      <c r="AL777" s="29">
        <f t="shared" si="518"/>
        <v>0</v>
      </c>
      <c r="AM777" s="29">
        <f t="shared" si="519"/>
        <v>0</v>
      </c>
      <c r="AW777" s="46">
        <f t="shared" si="520"/>
        <v>0</v>
      </c>
    </row>
    <row r="778" spans="1:49" ht="19.899999999999999" hidden="1" customHeight="1" x14ac:dyDescent="0.25">
      <c r="A778" s="40"/>
      <c r="B778" s="91"/>
      <c r="C778" s="95"/>
      <c r="D778" s="95"/>
      <c r="E778" s="95"/>
      <c r="F778" s="95"/>
      <c r="G778" s="6"/>
      <c r="H778" s="5"/>
      <c r="I778" s="5"/>
      <c r="J778" s="5"/>
      <c r="K778" s="6"/>
      <c r="L778" s="5"/>
      <c r="M778" s="5"/>
      <c r="N778" s="5"/>
      <c r="O778" s="6"/>
      <c r="P778" s="5"/>
      <c r="Q778" s="11"/>
      <c r="R778" s="11"/>
      <c r="S778" s="6"/>
      <c r="T778" s="5"/>
      <c r="U778" s="5"/>
      <c r="V778" s="5"/>
      <c r="W778" s="6"/>
      <c r="X778" s="5"/>
      <c r="Y778" s="5"/>
      <c r="Z778" s="5"/>
      <c r="AA778" s="12"/>
      <c r="AB778" s="5"/>
      <c r="AC778" s="6"/>
      <c r="AD778" s="7"/>
      <c r="AE778" s="6"/>
      <c r="AF778" s="5"/>
      <c r="AG778" s="6"/>
      <c r="AH778" s="7"/>
      <c r="AI778" s="6"/>
      <c r="AJ778" s="6"/>
      <c r="AL778" s="29">
        <f t="shared" si="518"/>
        <v>0</v>
      </c>
      <c r="AM778" s="29">
        <f t="shared" si="519"/>
        <v>0</v>
      </c>
      <c r="AW778" s="46">
        <f t="shared" si="520"/>
        <v>0</v>
      </c>
    </row>
    <row r="779" spans="1:49" ht="19.899999999999999" hidden="1" customHeight="1" x14ac:dyDescent="0.25">
      <c r="A779" s="40"/>
      <c r="B779" s="91"/>
      <c r="C779" s="95"/>
      <c r="D779" s="95"/>
      <c r="E779" s="95"/>
      <c r="F779" s="95"/>
      <c r="G779" s="6"/>
      <c r="H779" s="5"/>
      <c r="I779" s="5"/>
      <c r="J779" s="5"/>
      <c r="K779" s="6"/>
      <c r="L779" s="5"/>
      <c r="M779" s="5"/>
      <c r="N779" s="5"/>
      <c r="O779" s="6"/>
      <c r="P779" s="5"/>
      <c r="Q779" s="11"/>
      <c r="R779" s="11"/>
      <c r="S779" s="6"/>
      <c r="T779" s="5"/>
      <c r="U779" s="5"/>
      <c r="V779" s="5"/>
      <c r="W779" s="6"/>
      <c r="X779" s="5"/>
      <c r="Y779" s="5"/>
      <c r="Z779" s="5"/>
      <c r="AA779" s="12"/>
      <c r="AB779" s="5"/>
      <c r="AC779" s="6"/>
      <c r="AD779" s="7"/>
      <c r="AE779" s="6"/>
      <c r="AF779" s="5"/>
      <c r="AG779" s="6"/>
      <c r="AH779" s="7"/>
      <c r="AI779" s="6"/>
      <c r="AJ779" s="6"/>
      <c r="AL779" s="29">
        <f t="shared" ref="AL779:AL834" si="553">G779+W779-K779-S779</f>
        <v>0</v>
      </c>
      <c r="AM779" s="29">
        <f t="shared" ref="AM779:AM834" si="554">AA779-AE779</f>
        <v>0</v>
      </c>
      <c r="AW779" s="46">
        <f t="shared" ref="AW779:AW842" si="555">P779-T779</f>
        <v>0</v>
      </c>
    </row>
    <row r="780" spans="1:49" s="21" customFormat="1" ht="52.15" hidden="1" customHeight="1" x14ac:dyDescent="0.25">
      <c r="A780" s="40"/>
      <c r="B780" s="94"/>
      <c r="C780" s="96"/>
      <c r="D780" s="96"/>
      <c r="E780" s="96"/>
      <c r="F780" s="96"/>
      <c r="G780" s="16"/>
      <c r="H780" s="16"/>
      <c r="I780" s="16"/>
      <c r="J780" s="16"/>
      <c r="K780" s="16"/>
      <c r="L780" s="16"/>
      <c r="M780" s="16"/>
      <c r="N780" s="16"/>
      <c r="O780" s="16"/>
      <c r="P780" s="16"/>
      <c r="Q780" s="16"/>
      <c r="R780" s="17"/>
      <c r="S780" s="12"/>
      <c r="T780" s="18"/>
      <c r="U780" s="18"/>
      <c r="V780" s="18"/>
      <c r="W780" s="12"/>
      <c r="X780" s="18"/>
      <c r="Y780" s="18"/>
      <c r="Z780" s="18"/>
      <c r="AA780" s="12"/>
      <c r="AB780" s="18"/>
      <c r="AC780" s="12"/>
      <c r="AD780" s="20"/>
      <c r="AE780" s="12"/>
      <c r="AF780" s="18"/>
      <c r="AG780" s="12"/>
      <c r="AH780" s="20"/>
      <c r="AI780" s="12"/>
      <c r="AJ780" s="12"/>
      <c r="AL780" s="29">
        <f t="shared" si="553"/>
        <v>0</v>
      </c>
      <c r="AM780" s="29">
        <f t="shared" si="554"/>
        <v>0</v>
      </c>
      <c r="AW780" s="46">
        <f t="shared" si="555"/>
        <v>0</v>
      </c>
    </row>
    <row r="781" spans="1:49" ht="19.899999999999999" hidden="1" customHeight="1" x14ac:dyDescent="0.25">
      <c r="A781" s="40"/>
      <c r="B781" s="91"/>
      <c r="C781" s="95"/>
      <c r="D781" s="95"/>
      <c r="E781" s="95"/>
      <c r="F781" s="95"/>
      <c r="G781" s="6"/>
      <c r="H781" s="5"/>
      <c r="I781" s="5"/>
      <c r="J781" s="5"/>
      <c r="K781" s="6"/>
      <c r="L781" s="5"/>
      <c r="M781" s="5"/>
      <c r="N781" s="5"/>
      <c r="O781" s="6"/>
      <c r="P781" s="5"/>
      <c r="Q781" s="5"/>
      <c r="R781" s="5"/>
      <c r="S781" s="6"/>
      <c r="T781" s="5"/>
      <c r="U781" s="5"/>
      <c r="V781" s="5"/>
      <c r="W781" s="6"/>
      <c r="X781" s="5"/>
      <c r="Y781" s="5"/>
      <c r="Z781" s="5"/>
      <c r="AA781" s="12"/>
      <c r="AB781" s="5"/>
      <c r="AC781" s="6"/>
      <c r="AD781" s="7"/>
      <c r="AE781" s="6"/>
      <c r="AF781" s="5"/>
      <c r="AG781" s="6"/>
      <c r="AH781" s="7"/>
      <c r="AI781" s="6"/>
      <c r="AJ781" s="6"/>
      <c r="AL781" s="29">
        <f t="shared" si="553"/>
        <v>0</v>
      </c>
      <c r="AM781" s="29">
        <f t="shared" si="554"/>
        <v>0</v>
      </c>
      <c r="AW781" s="46">
        <f t="shared" si="555"/>
        <v>0</v>
      </c>
    </row>
    <row r="782" spans="1:49" ht="19.899999999999999" hidden="1" customHeight="1" x14ac:dyDescent="0.25">
      <c r="A782" s="40"/>
      <c r="B782" s="91"/>
      <c r="C782" s="95"/>
      <c r="D782" s="95"/>
      <c r="E782" s="95"/>
      <c r="F782" s="95"/>
      <c r="G782" s="6"/>
      <c r="H782" s="5"/>
      <c r="I782" s="5"/>
      <c r="J782" s="5"/>
      <c r="K782" s="6"/>
      <c r="L782" s="5"/>
      <c r="M782" s="5"/>
      <c r="N782" s="5"/>
      <c r="O782" s="6"/>
      <c r="P782" s="5"/>
      <c r="Q782" s="11"/>
      <c r="R782" s="11"/>
      <c r="S782" s="6"/>
      <c r="T782" s="5"/>
      <c r="U782" s="5"/>
      <c r="V782" s="5"/>
      <c r="W782" s="6"/>
      <c r="X782" s="5"/>
      <c r="Y782" s="5"/>
      <c r="Z782" s="5"/>
      <c r="AA782" s="12"/>
      <c r="AB782" s="5"/>
      <c r="AC782" s="6"/>
      <c r="AD782" s="7"/>
      <c r="AE782" s="6"/>
      <c r="AF782" s="5"/>
      <c r="AG782" s="6"/>
      <c r="AH782" s="7"/>
      <c r="AI782" s="6"/>
      <c r="AJ782" s="6"/>
      <c r="AL782" s="29">
        <f t="shared" si="553"/>
        <v>0</v>
      </c>
      <c r="AM782" s="29">
        <f t="shared" si="554"/>
        <v>0</v>
      </c>
      <c r="AW782" s="46">
        <f t="shared" si="555"/>
        <v>0</v>
      </c>
    </row>
    <row r="783" spans="1:49" ht="19.899999999999999" hidden="1" customHeight="1" x14ac:dyDescent="0.25">
      <c r="A783" s="40"/>
      <c r="B783" s="91"/>
      <c r="C783" s="95"/>
      <c r="D783" s="95"/>
      <c r="E783" s="95"/>
      <c r="F783" s="95"/>
      <c r="G783" s="6"/>
      <c r="H783" s="5"/>
      <c r="I783" s="5"/>
      <c r="J783" s="5"/>
      <c r="K783" s="6"/>
      <c r="L783" s="5"/>
      <c r="M783" s="5"/>
      <c r="N783" s="5"/>
      <c r="O783" s="6"/>
      <c r="P783" s="5"/>
      <c r="Q783" s="11"/>
      <c r="R783" s="11"/>
      <c r="S783" s="6"/>
      <c r="T783" s="5"/>
      <c r="U783" s="5"/>
      <c r="V783" s="5"/>
      <c r="W783" s="6"/>
      <c r="X783" s="5"/>
      <c r="Y783" s="5"/>
      <c r="Z783" s="5"/>
      <c r="AA783" s="12"/>
      <c r="AB783" s="5"/>
      <c r="AC783" s="6"/>
      <c r="AD783" s="7"/>
      <c r="AE783" s="6"/>
      <c r="AF783" s="5"/>
      <c r="AG783" s="6"/>
      <c r="AH783" s="7"/>
      <c r="AI783" s="6"/>
      <c r="AJ783" s="6"/>
      <c r="AL783" s="29">
        <f t="shared" si="553"/>
        <v>0</v>
      </c>
      <c r="AM783" s="29">
        <f t="shared" si="554"/>
        <v>0</v>
      </c>
      <c r="AW783" s="46">
        <f t="shared" si="555"/>
        <v>0</v>
      </c>
    </row>
    <row r="784" spans="1:49" ht="19.899999999999999" hidden="1" customHeight="1" x14ac:dyDescent="0.25">
      <c r="A784" s="40"/>
      <c r="B784" s="91"/>
      <c r="C784" s="95"/>
      <c r="D784" s="95"/>
      <c r="E784" s="95"/>
      <c r="F784" s="95"/>
      <c r="G784" s="6"/>
      <c r="H784" s="5"/>
      <c r="I784" s="5"/>
      <c r="J784" s="5"/>
      <c r="K784" s="6"/>
      <c r="L784" s="5"/>
      <c r="M784" s="5"/>
      <c r="N784" s="5"/>
      <c r="O784" s="6"/>
      <c r="P784" s="5"/>
      <c r="Q784" s="11"/>
      <c r="R784" s="11"/>
      <c r="S784" s="6"/>
      <c r="T784" s="5"/>
      <c r="U784" s="5"/>
      <c r="V784" s="5"/>
      <c r="W784" s="6"/>
      <c r="X784" s="5"/>
      <c r="Y784" s="5"/>
      <c r="Z784" s="5"/>
      <c r="AA784" s="12"/>
      <c r="AB784" s="5"/>
      <c r="AC784" s="6"/>
      <c r="AD784" s="7"/>
      <c r="AE784" s="6"/>
      <c r="AF784" s="5"/>
      <c r="AG784" s="6"/>
      <c r="AH784" s="7"/>
      <c r="AI784" s="6"/>
      <c r="AJ784" s="6"/>
      <c r="AL784" s="29">
        <f t="shared" si="553"/>
        <v>0</v>
      </c>
      <c r="AM784" s="29">
        <f t="shared" si="554"/>
        <v>0</v>
      </c>
      <c r="AW784" s="46">
        <f t="shared" si="555"/>
        <v>0</v>
      </c>
    </row>
    <row r="785" spans="1:49" s="21" customFormat="1" ht="52.15" hidden="1" customHeight="1" x14ac:dyDescent="0.25">
      <c r="A785" s="40"/>
      <c r="B785" s="94"/>
      <c r="C785" s="96"/>
      <c r="D785" s="96"/>
      <c r="E785" s="96"/>
      <c r="F785" s="96"/>
      <c r="G785" s="16"/>
      <c r="H785" s="16"/>
      <c r="I785" s="16"/>
      <c r="J785" s="16"/>
      <c r="K785" s="16"/>
      <c r="L785" s="16"/>
      <c r="M785" s="16"/>
      <c r="N785" s="16"/>
      <c r="O785" s="16"/>
      <c r="P785" s="16"/>
      <c r="Q785" s="16"/>
      <c r="R785" s="17"/>
      <c r="S785" s="12"/>
      <c r="T785" s="18"/>
      <c r="U785" s="18"/>
      <c r="V785" s="18"/>
      <c r="W785" s="12"/>
      <c r="X785" s="18"/>
      <c r="Y785" s="18"/>
      <c r="Z785" s="18"/>
      <c r="AA785" s="12"/>
      <c r="AB785" s="18"/>
      <c r="AC785" s="12"/>
      <c r="AD785" s="20"/>
      <c r="AE785" s="12"/>
      <c r="AF785" s="18"/>
      <c r="AG785" s="12"/>
      <c r="AH785" s="20"/>
      <c r="AI785" s="12"/>
      <c r="AJ785" s="12"/>
      <c r="AL785" s="29">
        <f t="shared" si="553"/>
        <v>0</v>
      </c>
      <c r="AM785" s="29">
        <f t="shared" si="554"/>
        <v>0</v>
      </c>
      <c r="AW785" s="46">
        <f t="shared" si="555"/>
        <v>0</v>
      </c>
    </row>
    <row r="786" spans="1:49" ht="19.899999999999999" hidden="1" customHeight="1" x14ac:dyDescent="0.25">
      <c r="A786" s="40"/>
      <c r="B786" s="91"/>
      <c r="C786" s="95"/>
      <c r="D786" s="95"/>
      <c r="E786" s="95"/>
      <c r="F786" s="95"/>
      <c r="G786" s="6"/>
      <c r="H786" s="5"/>
      <c r="I786" s="5"/>
      <c r="J786" s="5"/>
      <c r="K786" s="6"/>
      <c r="L786" s="5"/>
      <c r="M786" s="5"/>
      <c r="N786" s="5"/>
      <c r="O786" s="6"/>
      <c r="P786" s="5"/>
      <c r="Q786" s="5"/>
      <c r="R786" s="5"/>
      <c r="S786" s="6"/>
      <c r="T786" s="5"/>
      <c r="U786" s="5"/>
      <c r="V786" s="5"/>
      <c r="W786" s="6"/>
      <c r="X786" s="5"/>
      <c r="Y786" s="5"/>
      <c r="Z786" s="5"/>
      <c r="AA786" s="12"/>
      <c r="AB786" s="5"/>
      <c r="AC786" s="6"/>
      <c r="AD786" s="7"/>
      <c r="AE786" s="6"/>
      <c r="AF786" s="5"/>
      <c r="AG786" s="6"/>
      <c r="AH786" s="7"/>
      <c r="AI786" s="6"/>
      <c r="AJ786" s="6"/>
      <c r="AL786" s="29">
        <f t="shared" si="553"/>
        <v>0</v>
      </c>
      <c r="AM786" s="29">
        <f t="shared" si="554"/>
        <v>0</v>
      </c>
      <c r="AW786" s="46">
        <f t="shared" si="555"/>
        <v>0</v>
      </c>
    </row>
    <row r="787" spans="1:49" ht="19.899999999999999" hidden="1" customHeight="1" x14ac:dyDescent="0.25">
      <c r="A787" s="40"/>
      <c r="B787" s="91"/>
      <c r="C787" s="95"/>
      <c r="D787" s="95"/>
      <c r="E787" s="95"/>
      <c r="F787" s="95"/>
      <c r="G787" s="6"/>
      <c r="H787" s="5"/>
      <c r="I787" s="5"/>
      <c r="J787" s="5"/>
      <c r="K787" s="6"/>
      <c r="L787" s="5"/>
      <c r="M787" s="5"/>
      <c r="N787" s="5"/>
      <c r="O787" s="6"/>
      <c r="P787" s="5"/>
      <c r="Q787" s="11"/>
      <c r="R787" s="11"/>
      <c r="S787" s="6"/>
      <c r="T787" s="5"/>
      <c r="U787" s="5"/>
      <c r="V787" s="5"/>
      <c r="W787" s="6"/>
      <c r="X787" s="5"/>
      <c r="Y787" s="5"/>
      <c r="Z787" s="5"/>
      <c r="AA787" s="12"/>
      <c r="AB787" s="5"/>
      <c r="AC787" s="6"/>
      <c r="AD787" s="7"/>
      <c r="AE787" s="6"/>
      <c r="AF787" s="5"/>
      <c r="AG787" s="6"/>
      <c r="AH787" s="7"/>
      <c r="AI787" s="6"/>
      <c r="AJ787" s="6"/>
      <c r="AL787" s="29">
        <f t="shared" si="553"/>
        <v>0</v>
      </c>
      <c r="AM787" s="29">
        <f t="shared" si="554"/>
        <v>0</v>
      </c>
      <c r="AW787" s="46">
        <f t="shared" si="555"/>
        <v>0</v>
      </c>
    </row>
    <row r="788" spans="1:49" ht="19.899999999999999" hidden="1" customHeight="1" x14ac:dyDescent="0.25">
      <c r="A788" s="40"/>
      <c r="B788" s="91"/>
      <c r="C788" s="95"/>
      <c r="D788" s="95"/>
      <c r="E788" s="95"/>
      <c r="F788" s="95"/>
      <c r="G788" s="6"/>
      <c r="H788" s="5"/>
      <c r="I788" s="5"/>
      <c r="J788" s="5"/>
      <c r="K788" s="6"/>
      <c r="L788" s="5"/>
      <c r="M788" s="5"/>
      <c r="N788" s="5"/>
      <c r="O788" s="6"/>
      <c r="P788" s="5"/>
      <c r="Q788" s="11"/>
      <c r="R788" s="11"/>
      <c r="S788" s="6"/>
      <c r="T788" s="5"/>
      <c r="U788" s="5"/>
      <c r="V788" s="5"/>
      <c r="W788" s="6"/>
      <c r="X788" s="5"/>
      <c r="Y788" s="5"/>
      <c r="Z788" s="5"/>
      <c r="AA788" s="12"/>
      <c r="AB788" s="5"/>
      <c r="AC788" s="6"/>
      <c r="AD788" s="7"/>
      <c r="AE788" s="6"/>
      <c r="AF788" s="5"/>
      <c r="AG788" s="6"/>
      <c r="AH788" s="7"/>
      <c r="AI788" s="6"/>
      <c r="AJ788" s="6"/>
      <c r="AL788" s="29">
        <f t="shared" si="553"/>
        <v>0</v>
      </c>
      <c r="AM788" s="29">
        <f t="shared" si="554"/>
        <v>0</v>
      </c>
      <c r="AW788" s="46">
        <f t="shared" si="555"/>
        <v>0</v>
      </c>
    </row>
    <row r="789" spans="1:49" ht="19.899999999999999" hidden="1" customHeight="1" x14ac:dyDescent="0.25">
      <c r="A789" s="40"/>
      <c r="B789" s="91"/>
      <c r="C789" s="95"/>
      <c r="D789" s="95"/>
      <c r="E789" s="95"/>
      <c r="F789" s="95"/>
      <c r="G789" s="6"/>
      <c r="H789" s="5"/>
      <c r="I789" s="5"/>
      <c r="J789" s="5"/>
      <c r="K789" s="6"/>
      <c r="L789" s="5"/>
      <c r="M789" s="5"/>
      <c r="N789" s="5"/>
      <c r="O789" s="6"/>
      <c r="P789" s="5"/>
      <c r="Q789" s="11"/>
      <c r="R789" s="11"/>
      <c r="S789" s="6"/>
      <c r="T789" s="5"/>
      <c r="U789" s="5"/>
      <c r="V789" s="5"/>
      <c r="W789" s="6"/>
      <c r="X789" s="5"/>
      <c r="Y789" s="5"/>
      <c r="Z789" s="5"/>
      <c r="AA789" s="12"/>
      <c r="AB789" s="5"/>
      <c r="AC789" s="6"/>
      <c r="AD789" s="7"/>
      <c r="AE789" s="6"/>
      <c r="AF789" s="5"/>
      <c r="AG789" s="6"/>
      <c r="AH789" s="7"/>
      <c r="AI789" s="6"/>
      <c r="AJ789" s="6"/>
      <c r="AL789" s="29">
        <f t="shared" si="553"/>
        <v>0</v>
      </c>
      <c r="AM789" s="29">
        <f t="shared" si="554"/>
        <v>0</v>
      </c>
      <c r="AW789" s="46">
        <f t="shared" si="555"/>
        <v>0</v>
      </c>
    </row>
    <row r="790" spans="1:49" s="21" customFormat="1" ht="48.75" customHeight="1" x14ac:dyDescent="0.25">
      <c r="A790" s="40">
        <v>135</v>
      </c>
      <c r="B790" s="94" t="s">
        <v>128</v>
      </c>
      <c r="C790" s="96">
        <f t="shared" ref="C790:S790" si="556">SUM(C791:C794)</f>
        <v>309987.60000000003</v>
      </c>
      <c r="D790" s="96">
        <f t="shared" si="556"/>
        <v>0</v>
      </c>
      <c r="E790" s="96">
        <f t="shared" si="556"/>
        <v>80103.399999999994</v>
      </c>
      <c r="F790" s="96">
        <f t="shared" si="556"/>
        <v>80103.399999999994</v>
      </c>
      <c r="G790" s="16">
        <f t="shared" si="556"/>
        <v>0</v>
      </c>
      <c r="H790" s="16">
        <f t="shared" si="556"/>
        <v>0</v>
      </c>
      <c r="I790" s="16">
        <f t="shared" si="556"/>
        <v>0</v>
      </c>
      <c r="J790" s="16">
        <f t="shared" si="556"/>
        <v>0</v>
      </c>
      <c r="K790" s="16">
        <f t="shared" si="556"/>
        <v>0</v>
      </c>
      <c r="L790" s="16">
        <f t="shared" si="556"/>
        <v>0</v>
      </c>
      <c r="M790" s="16">
        <f t="shared" si="556"/>
        <v>0</v>
      </c>
      <c r="N790" s="16">
        <f t="shared" si="556"/>
        <v>0</v>
      </c>
      <c r="O790" s="16">
        <f t="shared" ref="O790:O799" si="557">P790+Q790+R790</f>
        <v>212712.99900000001</v>
      </c>
      <c r="P790" s="16">
        <f t="shared" si="556"/>
        <v>70014.7</v>
      </c>
      <c r="Q790" s="16">
        <f>79949.74+12355.5+9724.06</f>
        <v>102029.3</v>
      </c>
      <c r="R790" s="16">
        <f>31868.08+4924.9+3876.019</f>
        <v>40668.999000000003</v>
      </c>
      <c r="S790" s="12">
        <f t="shared" si="556"/>
        <v>212513.63390999998</v>
      </c>
      <c r="T790" s="18">
        <v>70014.274909999993</v>
      </c>
      <c r="U790" s="18">
        <v>101887.05606</v>
      </c>
      <c r="V790" s="18">
        <f t="shared" ref="V790" si="558">SUM(V791:V794)</f>
        <v>40612.313999999998</v>
      </c>
      <c r="W790" s="12">
        <f t="shared" ref="W790:X790" si="559">SUM(W791:W794)</f>
        <v>212513.63290999999</v>
      </c>
      <c r="X790" s="18">
        <f t="shared" si="559"/>
        <v>70014.274909999993</v>
      </c>
      <c r="Y790" s="19">
        <f>U790</f>
        <v>101887.05606</v>
      </c>
      <c r="Z790" s="18">
        <f t="shared" ref="Z790" si="560">SUM(Z791:Z794)</f>
        <v>40612.312999999995</v>
      </c>
      <c r="AA790" s="12">
        <f t="shared" si="549"/>
        <v>-1.0000000038417056E-3</v>
      </c>
      <c r="AB790" s="18">
        <f t="shared" ref="AB790:AC799" si="561">X790+H790-L790-(T790-AF790)</f>
        <v>0</v>
      </c>
      <c r="AC790" s="12">
        <f t="shared" si="561"/>
        <v>0</v>
      </c>
      <c r="AD790" s="20">
        <f>Z790-V790</f>
        <v>-1.0000000038417056E-3</v>
      </c>
      <c r="AE790" s="12">
        <f>SUM(AE791:AE794)</f>
        <v>0</v>
      </c>
      <c r="AF790" s="18">
        <f>SUM(AF791:AF794)</f>
        <v>0</v>
      </c>
      <c r="AG790" s="12">
        <f>SUM(AG791:AG794)</f>
        <v>0</v>
      </c>
      <c r="AH790" s="20">
        <f>SUM(AH791:AH794)</f>
        <v>0</v>
      </c>
      <c r="AI790" s="12" t="s">
        <v>224</v>
      </c>
      <c r="AJ790" s="12" t="str">
        <f>AI790</f>
        <v>280 мест</v>
      </c>
      <c r="AL790" s="29">
        <f t="shared" si="553"/>
        <v>-9.9999998928979039E-4</v>
      </c>
      <c r="AM790" s="29">
        <f t="shared" si="554"/>
        <v>-1.0000000038417056E-3</v>
      </c>
      <c r="AW790" s="46">
        <f t="shared" si="555"/>
        <v>0.42509000000427477</v>
      </c>
    </row>
    <row r="791" spans="1:49" ht="19.899999999999999" customHeight="1" x14ac:dyDescent="0.25">
      <c r="A791" s="40"/>
      <c r="B791" s="91" t="s">
        <v>32</v>
      </c>
      <c r="C791" s="95"/>
      <c r="D791" s="95"/>
      <c r="E791" s="95"/>
      <c r="F791" s="95"/>
      <c r="G791" s="6">
        <f>H791+I791+J791</f>
        <v>0</v>
      </c>
      <c r="H791" s="5"/>
      <c r="I791" s="5"/>
      <c r="J791" s="5"/>
      <c r="K791" s="6">
        <f>L791+M791+N791</f>
        <v>0</v>
      </c>
      <c r="L791" s="5"/>
      <c r="M791" s="5"/>
      <c r="N791" s="5"/>
      <c r="O791" s="6">
        <f t="shared" si="557"/>
        <v>0</v>
      </c>
      <c r="P791" s="5"/>
      <c r="Q791" s="5"/>
      <c r="R791" s="5"/>
      <c r="S791" s="6">
        <f>T791+U791+V791</f>
        <v>0</v>
      </c>
      <c r="T791" s="5"/>
      <c r="U791" s="5"/>
      <c r="V791" s="5"/>
      <c r="W791" s="6">
        <f>X791+Y791+Z791</f>
        <v>0</v>
      </c>
      <c r="X791" s="5"/>
      <c r="Y791" s="11"/>
      <c r="Z791" s="5"/>
      <c r="AA791" s="12">
        <f t="shared" si="549"/>
        <v>0</v>
      </c>
      <c r="AB791" s="5">
        <f t="shared" si="561"/>
        <v>0</v>
      </c>
      <c r="AC791" s="6">
        <f t="shared" si="561"/>
        <v>0</v>
      </c>
      <c r="AD791" s="20">
        <f t="shared" ref="AD791:AD794" si="562">Z791-V791</f>
        <v>0</v>
      </c>
      <c r="AE791" s="6">
        <f>AF791+AG791+AH791</f>
        <v>0</v>
      </c>
      <c r="AF791" s="5"/>
      <c r="AG791" s="6"/>
      <c r="AH791" s="7"/>
      <c r="AI791" s="6"/>
      <c r="AJ791" s="6"/>
      <c r="AL791" s="29">
        <f t="shared" si="553"/>
        <v>0</v>
      </c>
      <c r="AM791" s="29">
        <f t="shared" si="554"/>
        <v>0</v>
      </c>
      <c r="AW791" s="46">
        <f t="shared" si="555"/>
        <v>0</v>
      </c>
    </row>
    <row r="792" spans="1:49" ht="19.899999999999999" customHeight="1" x14ac:dyDescent="0.25">
      <c r="A792" s="40"/>
      <c r="B792" s="91" t="s">
        <v>33</v>
      </c>
      <c r="C792" s="95">
        <v>266526.2</v>
      </c>
      <c r="D792" s="95"/>
      <c r="E792" s="95">
        <v>80103.399999999994</v>
      </c>
      <c r="F792" s="95">
        <v>80103.399999999994</v>
      </c>
      <c r="G792" s="6">
        <f>H792+I792+J792</f>
        <v>0</v>
      </c>
      <c r="H792" s="5"/>
      <c r="I792" s="5"/>
      <c r="J792" s="5"/>
      <c r="K792" s="6">
        <f>L792+M792+N792</f>
        <v>0</v>
      </c>
      <c r="L792" s="5"/>
      <c r="M792" s="5"/>
      <c r="N792" s="5"/>
      <c r="O792" s="6">
        <f t="shared" si="557"/>
        <v>162439.32999999999</v>
      </c>
      <c r="P792" s="5">
        <v>70014.7</v>
      </c>
      <c r="Q792" s="5">
        <v>66083.61</v>
      </c>
      <c r="R792" s="5">
        <v>26341.02</v>
      </c>
      <c r="S792" s="6">
        <f>T792+U792+V792</f>
        <v>173439.31590999998</v>
      </c>
      <c r="T792" s="5">
        <f>T790</f>
        <v>70014.274909999993</v>
      </c>
      <c r="U792" s="11">
        <f>12355.459+61593.448</f>
        <v>73948.906999999992</v>
      </c>
      <c r="V792" s="5">
        <f>24551.234+4924.9</f>
        <v>29476.133999999998</v>
      </c>
      <c r="W792" s="6">
        <f>X792+Y792+Z792</f>
        <v>173439.31590999998</v>
      </c>
      <c r="X792" s="5">
        <f>T792</f>
        <v>70014.274909999993</v>
      </c>
      <c r="Y792" s="11">
        <f>12355.459+61593.448</f>
        <v>73948.906999999992</v>
      </c>
      <c r="Z792" s="5">
        <f>4924.9+24551.234</f>
        <v>29476.133999999998</v>
      </c>
      <c r="AA792" s="12">
        <f t="shared" si="549"/>
        <v>0</v>
      </c>
      <c r="AB792" s="5">
        <f t="shared" si="561"/>
        <v>0</v>
      </c>
      <c r="AC792" s="6">
        <f t="shared" si="561"/>
        <v>0</v>
      </c>
      <c r="AD792" s="20">
        <f t="shared" si="562"/>
        <v>0</v>
      </c>
      <c r="AE792" s="6">
        <f>AF792+AG792+AH792</f>
        <v>0</v>
      </c>
      <c r="AF792" s="5"/>
      <c r="AG792" s="6"/>
      <c r="AH792" s="7"/>
      <c r="AI792" s="6"/>
      <c r="AJ792" s="6"/>
      <c r="AL792" s="29">
        <f t="shared" si="553"/>
        <v>0</v>
      </c>
      <c r="AM792" s="29">
        <f t="shared" si="554"/>
        <v>0</v>
      </c>
      <c r="AW792" s="46">
        <f t="shared" si="555"/>
        <v>0.42509000000427477</v>
      </c>
    </row>
    <row r="793" spans="1:49" ht="19.899999999999999" customHeight="1" x14ac:dyDescent="0.25">
      <c r="A793" s="40"/>
      <c r="B793" s="91" t="s">
        <v>34</v>
      </c>
      <c r="C793" s="95">
        <v>27761.4</v>
      </c>
      <c r="D793" s="95"/>
      <c r="E793" s="95"/>
      <c r="F793" s="95"/>
      <c r="G793" s="6">
        <f>H793+I793+J793</f>
        <v>0</v>
      </c>
      <c r="H793" s="5"/>
      <c r="I793" s="5"/>
      <c r="J793" s="5"/>
      <c r="K793" s="6">
        <f>L793+M793+N793</f>
        <v>0</v>
      </c>
      <c r="L793" s="5"/>
      <c r="M793" s="5"/>
      <c r="N793" s="5"/>
      <c r="O793" s="6">
        <f t="shared" si="557"/>
        <v>36673.590000000011</v>
      </c>
      <c r="P793" s="5"/>
      <c r="Q793" s="5">
        <f>Q790-Q792-Q794</f>
        <v>26221.630000000005</v>
      </c>
      <c r="R793" s="5">
        <f>R790-R792-R794</f>
        <v>10451.960000000003</v>
      </c>
      <c r="S793" s="6">
        <f>T793+U793+V793</f>
        <v>25474.251</v>
      </c>
      <c r="T793" s="5"/>
      <c r="U793" s="11">
        <v>18214.09</v>
      </c>
      <c r="V793" s="5">
        <v>7260.1610000000001</v>
      </c>
      <c r="W793" s="6">
        <f>X793+Y793+Z793</f>
        <v>25474.25</v>
      </c>
      <c r="X793" s="5"/>
      <c r="Y793" s="11">
        <v>18214.09</v>
      </c>
      <c r="Z793" s="5">
        <v>7260.16</v>
      </c>
      <c r="AA793" s="12">
        <f t="shared" si="549"/>
        <v>-1.0000000002037268E-3</v>
      </c>
      <c r="AB793" s="5">
        <f t="shared" si="561"/>
        <v>0</v>
      </c>
      <c r="AC793" s="6">
        <f t="shared" si="561"/>
        <v>0</v>
      </c>
      <c r="AD793" s="20">
        <f t="shared" si="562"/>
        <v>-1.0000000002037268E-3</v>
      </c>
      <c r="AE793" s="6">
        <f>AF793+AG793+AH793</f>
        <v>0</v>
      </c>
      <c r="AF793" s="5"/>
      <c r="AG793" s="6"/>
      <c r="AH793" s="7"/>
      <c r="AI793" s="6"/>
      <c r="AJ793" s="6"/>
      <c r="AL793" s="29">
        <f t="shared" si="553"/>
        <v>-1.0000000002037268E-3</v>
      </c>
      <c r="AM793" s="29">
        <f t="shared" si="554"/>
        <v>-1.0000000002037268E-3</v>
      </c>
      <c r="AW793" s="46">
        <f t="shared" si="555"/>
        <v>0</v>
      </c>
    </row>
    <row r="794" spans="1:49" ht="19.899999999999999" customHeight="1" x14ac:dyDescent="0.25">
      <c r="A794" s="40"/>
      <c r="B794" s="91" t="s">
        <v>35</v>
      </c>
      <c r="C794" s="95">
        <v>15700</v>
      </c>
      <c r="D794" s="95"/>
      <c r="E794" s="95"/>
      <c r="F794" s="95"/>
      <c r="G794" s="6">
        <f>H794+I794+J794</f>
        <v>0</v>
      </c>
      <c r="H794" s="5"/>
      <c r="I794" s="5"/>
      <c r="J794" s="5"/>
      <c r="K794" s="6">
        <f>L794+M794+N794</f>
        <v>0</v>
      </c>
      <c r="L794" s="5"/>
      <c r="M794" s="5"/>
      <c r="N794" s="5"/>
      <c r="O794" s="6">
        <f t="shared" si="557"/>
        <v>13600.079</v>
      </c>
      <c r="P794" s="5"/>
      <c r="Q794" s="5">
        <v>9724.06</v>
      </c>
      <c r="R794" s="5">
        <v>3876.0189999999998</v>
      </c>
      <c r="S794" s="6">
        <f>T794+U794+V794</f>
        <v>13600.067000000001</v>
      </c>
      <c r="T794" s="5"/>
      <c r="U794" s="11">
        <v>9724.0480000000007</v>
      </c>
      <c r="V794" s="5">
        <v>3876.0189999999998</v>
      </c>
      <c r="W794" s="6">
        <f>X794+Y794+Z794</f>
        <v>13600.067000000001</v>
      </c>
      <c r="X794" s="5"/>
      <c r="Y794" s="11">
        <v>9724.0480000000007</v>
      </c>
      <c r="Z794" s="5">
        <v>3876.0189999999998</v>
      </c>
      <c r="AA794" s="12">
        <f t="shared" si="549"/>
        <v>0</v>
      </c>
      <c r="AB794" s="5">
        <f t="shared" si="561"/>
        <v>0</v>
      </c>
      <c r="AC794" s="6">
        <f t="shared" si="561"/>
        <v>0</v>
      </c>
      <c r="AD794" s="20">
        <f t="shared" si="562"/>
        <v>0</v>
      </c>
      <c r="AE794" s="6">
        <f>AF794+AG794+AH794</f>
        <v>0</v>
      </c>
      <c r="AF794" s="5"/>
      <c r="AG794" s="6"/>
      <c r="AH794" s="7"/>
      <c r="AI794" s="6"/>
      <c r="AJ794" s="6"/>
      <c r="AL794" s="29">
        <f t="shared" si="553"/>
        <v>0</v>
      </c>
      <c r="AM794" s="29">
        <f t="shared" si="554"/>
        <v>0</v>
      </c>
      <c r="AW794" s="46">
        <f t="shared" si="555"/>
        <v>0</v>
      </c>
    </row>
    <row r="795" spans="1:49" s="21" customFormat="1" ht="47.25" customHeight="1" x14ac:dyDescent="0.25">
      <c r="A795" s="40">
        <v>136</v>
      </c>
      <c r="B795" s="94" t="s">
        <v>129</v>
      </c>
      <c r="C795" s="96">
        <f t="shared" ref="C795:S795" si="563">SUM(C796:C799)</f>
        <v>293122.39999999997</v>
      </c>
      <c r="D795" s="96">
        <f t="shared" si="563"/>
        <v>0</v>
      </c>
      <c r="E795" s="96">
        <f t="shared" si="563"/>
        <v>80103.399999999994</v>
      </c>
      <c r="F795" s="96">
        <f t="shared" si="563"/>
        <v>80103.399999999994</v>
      </c>
      <c r="G795" s="16">
        <f t="shared" si="563"/>
        <v>0</v>
      </c>
      <c r="H795" s="16">
        <f t="shared" si="563"/>
        <v>0</v>
      </c>
      <c r="I795" s="16">
        <f t="shared" si="563"/>
        <v>0</v>
      </c>
      <c r="J795" s="16">
        <f t="shared" si="563"/>
        <v>0</v>
      </c>
      <c r="K795" s="16">
        <f t="shared" si="563"/>
        <v>0</v>
      </c>
      <c r="L795" s="16">
        <f t="shared" si="563"/>
        <v>0</v>
      </c>
      <c r="M795" s="16">
        <f t="shared" si="563"/>
        <v>0</v>
      </c>
      <c r="N795" s="16">
        <f t="shared" si="563"/>
        <v>0</v>
      </c>
      <c r="O795" s="16">
        <f>P795+Q795+R795</f>
        <v>196576.3</v>
      </c>
      <c r="P795" s="16">
        <f t="shared" si="563"/>
        <v>76488.7</v>
      </c>
      <c r="Q795" s="16">
        <f>65772.56+13498+6592.04</f>
        <v>85862.599999999991</v>
      </c>
      <c r="R795" s="16">
        <f>26217.1+5380.3+2627.6</f>
        <v>34225</v>
      </c>
      <c r="S795" s="12">
        <f t="shared" si="563"/>
        <v>196253.65439000001</v>
      </c>
      <c r="T795" s="18">
        <v>76488.377389999994</v>
      </c>
      <c r="U795" s="18">
        <v>85632.18849</v>
      </c>
      <c r="V795" s="18">
        <f t="shared" ref="V795" si="564">SUM(V796:V799)</f>
        <v>34133.1</v>
      </c>
      <c r="W795" s="12">
        <f t="shared" ref="W795:X795" si="565">SUM(W796:W799)</f>
        <v>196253.65439000001</v>
      </c>
      <c r="X795" s="18">
        <f t="shared" si="565"/>
        <v>76488.377389999994</v>
      </c>
      <c r="Y795" s="19">
        <f>U795</f>
        <v>85632.18849</v>
      </c>
      <c r="Z795" s="18">
        <f t="shared" ref="Z795" si="566">SUM(Z796:Z799)</f>
        <v>34133.1</v>
      </c>
      <c r="AA795" s="12">
        <f t="shared" si="549"/>
        <v>0</v>
      </c>
      <c r="AB795" s="18">
        <f t="shared" si="561"/>
        <v>0</v>
      </c>
      <c r="AC795" s="12">
        <f>AC797+AC798</f>
        <v>0</v>
      </c>
      <c r="AD795" s="20">
        <f>Z795-V795</f>
        <v>0</v>
      </c>
      <c r="AE795" s="12">
        <f>SUM(AE796:AE799)</f>
        <v>0</v>
      </c>
      <c r="AF795" s="18">
        <f>SUM(AF796:AF799)</f>
        <v>0</v>
      </c>
      <c r="AG795" s="12">
        <f>SUM(AG796:AG799)</f>
        <v>0</v>
      </c>
      <c r="AH795" s="20">
        <f>SUM(AH796:AH799)</f>
        <v>0</v>
      </c>
      <c r="AI795" s="12" t="s">
        <v>224</v>
      </c>
      <c r="AJ795" s="12" t="str">
        <f>AI795</f>
        <v>280 мест</v>
      </c>
      <c r="AL795" s="29">
        <f t="shared" si="553"/>
        <v>0</v>
      </c>
      <c r="AM795" s="29">
        <f t="shared" si="554"/>
        <v>0</v>
      </c>
      <c r="AW795" s="46">
        <f t="shared" si="555"/>
        <v>0.32261000000289641</v>
      </c>
    </row>
    <row r="796" spans="1:49" ht="19.899999999999999" customHeight="1" x14ac:dyDescent="0.25">
      <c r="A796" s="40"/>
      <c r="B796" s="91" t="s">
        <v>32</v>
      </c>
      <c r="C796" s="95"/>
      <c r="D796" s="95"/>
      <c r="E796" s="95"/>
      <c r="F796" s="95"/>
      <c r="G796" s="6">
        <f>H796+I796+J796</f>
        <v>0</v>
      </c>
      <c r="H796" s="5"/>
      <c r="I796" s="5"/>
      <c r="J796" s="5"/>
      <c r="K796" s="6">
        <f>L796+M796+N796</f>
        <v>0</v>
      </c>
      <c r="L796" s="5"/>
      <c r="M796" s="5"/>
      <c r="N796" s="5"/>
      <c r="O796" s="6">
        <f t="shared" si="557"/>
        <v>0</v>
      </c>
      <c r="P796" s="5"/>
      <c r="Q796" s="5"/>
      <c r="R796" s="5"/>
      <c r="S796" s="6">
        <f>T796+U796+V796</f>
        <v>0</v>
      </c>
      <c r="T796" s="5"/>
      <c r="U796" s="11"/>
      <c r="V796" s="5"/>
      <c r="W796" s="6">
        <f>X796+Y796+Z796</f>
        <v>0</v>
      </c>
      <c r="X796" s="5"/>
      <c r="Y796" s="11"/>
      <c r="Z796" s="5"/>
      <c r="AA796" s="12">
        <f t="shared" si="549"/>
        <v>0</v>
      </c>
      <c r="AB796" s="5">
        <f t="shared" si="561"/>
        <v>0</v>
      </c>
      <c r="AC796" s="12">
        <f t="shared" ref="AC796:AD799" si="567">Y796-U796</f>
        <v>0</v>
      </c>
      <c r="AD796" s="20">
        <f t="shared" si="567"/>
        <v>0</v>
      </c>
      <c r="AE796" s="6">
        <f>AF796+AG796+AH796</f>
        <v>0</v>
      </c>
      <c r="AF796" s="5"/>
      <c r="AG796" s="6"/>
      <c r="AH796" s="7"/>
      <c r="AI796" s="6"/>
      <c r="AJ796" s="6"/>
      <c r="AL796" s="29">
        <f t="shared" si="553"/>
        <v>0</v>
      </c>
      <c r="AM796" s="29">
        <f t="shared" si="554"/>
        <v>0</v>
      </c>
      <c r="AW796" s="46">
        <f t="shared" si="555"/>
        <v>0</v>
      </c>
    </row>
    <row r="797" spans="1:49" ht="19.899999999999999" customHeight="1" x14ac:dyDescent="0.25">
      <c r="A797" s="40"/>
      <c r="B797" s="91" t="s">
        <v>33</v>
      </c>
      <c r="C797" s="95">
        <v>241291.9</v>
      </c>
      <c r="D797" s="95"/>
      <c r="E797" s="95">
        <v>80103.399999999994</v>
      </c>
      <c r="F797" s="95">
        <v>80103.399999999994</v>
      </c>
      <c r="G797" s="6">
        <f>H797+I797+J797</f>
        <v>0</v>
      </c>
      <c r="H797" s="5"/>
      <c r="I797" s="5"/>
      <c r="J797" s="5"/>
      <c r="K797" s="6">
        <f>L797+M797+N797</f>
        <v>0</v>
      </c>
      <c r="L797" s="5"/>
      <c r="M797" s="5"/>
      <c r="N797" s="5"/>
      <c r="O797" s="6">
        <f t="shared" si="557"/>
        <v>145865.79999999999</v>
      </c>
      <c r="P797" s="5">
        <v>76488.7</v>
      </c>
      <c r="Q797" s="5">
        <f>Q795-Q799-Q798</f>
        <v>49604.499999999985</v>
      </c>
      <c r="R797" s="5">
        <f>R795-R799-R798</f>
        <v>19772.599999999999</v>
      </c>
      <c r="S797" s="6">
        <f>T797+U797+V797</f>
        <v>158859.80439</v>
      </c>
      <c r="T797" s="5">
        <f>T795</f>
        <v>76488.377389999994</v>
      </c>
      <c r="U797" s="11">
        <v>58895.572</v>
      </c>
      <c r="V797" s="5">
        <f>5380.299+18095.556</f>
        <v>23475.855</v>
      </c>
      <c r="W797" s="6">
        <f>X797+Y797+Z797</f>
        <v>158859.80439</v>
      </c>
      <c r="X797" s="5">
        <f>T797</f>
        <v>76488.377389999994</v>
      </c>
      <c r="Y797" s="11">
        <v>58895.572</v>
      </c>
      <c r="Z797" s="5">
        <v>23475.855</v>
      </c>
      <c r="AA797" s="12">
        <f t="shared" si="549"/>
        <v>0</v>
      </c>
      <c r="AB797" s="5">
        <f t="shared" si="561"/>
        <v>0</v>
      </c>
      <c r="AC797" s="12">
        <f>Y797-U797</f>
        <v>0</v>
      </c>
      <c r="AD797" s="20">
        <f t="shared" si="567"/>
        <v>0</v>
      </c>
      <c r="AE797" s="6">
        <f>AF797+AG797+AH797</f>
        <v>0</v>
      </c>
      <c r="AF797" s="5"/>
      <c r="AG797" s="6"/>
      <c r="AH797" s="7"/>
      <c r="AI797" s="6"/>
      <c r="AJ797" s="6"/>
      <c r="AL797" s="29">
        <f t="shared" si="553"/>
        <v>0</v>
      </c>
      <c r="AM797" s="29">
        <f t="shared" si="554"/>
        <v>0</v>
      </c>
      <c r="AW797" s="46">
        <f t="shared" si="555"/>
        <v>0.32261000000289641</v>
      </c>
    </row>
    <row r="798" spans="1:49" ht="19.899999999999999" customHeight="1" x14ac:dyDescent="0.25">
      <c r="A798" s="40"/>
      <c r="B798" s="91" t="s">
        <v>34</v>
      </c>
      <c r="C798" s="95">
        <v>30065.9</v>
      </c>
      <c r="D798" s="95"/>
      <c r="E798" s="95"/>
      <c r="F798" s="95"/>
      <c r="G798" s="6">
        <f>H798+I798+J798</f>
        <v>0</v>
      </c>
      <c r="H798" s="5"/>
      <c r="I798" s="5"/>
      <c r="J798" s="5"/>
      <c r="K798" s="6">
        <f>L798+M798+N798</f>
        <v>0</v>
      </c>
      <c r="L798" s="5"/>
      <c r="M798" s="5"/>
      <c r="N798" s="5"/>
      <c r="O798" s="6">
        <f t="shared" si="557"/>
        <v>28945.9</v>
      </c>
      <c r="P798" s="5"/>
      <c r="Q798" s="5">
        <v>20696.3</v>
      </c>
      <c r="R798" s="5">
        <v>8249.6</v>
      </c>
      <c r="S798" s="6">
        <f>T798+U798+V798</f>
        <v>28174.23</v>
      </c>
      <c r="T798" s="5"/>
      <c r="U798" s="11">
        <v>20144.575000000001</v>
      </c>
      <c r="V798" s="5">
        <v>8029.6549999999997</v>
      </c>
      <c r="W798" s="6">
        <f>X798+Y798+Z798</f>
        <v>28174.23</v>
      </c>
      <c r="X798" s="5"/>
      <c r="Y798" s="11">
        <f>U798</f>
        <v>20144.575000000001</v>
      </c>
      <c r="Z798" s="5">
        <v>8029.6549999999997</v>
      </c>
      <c r="AA798" s="12">
        <f t="shared" si="549"/>
        <v>0</v>
      </c>
      <c r="AB798" s="5">
        <f t="shared" si="561"/>
        <v>0</v>
      </c>
      <c r="AC798" s="12">
        <f>Y798-U798</f>
        <v>0</v>
      </c>
      <c r="AD798" s="20">
        <f t="shared" si="567"/>
        <v>0</v>
      </c>
      <c r="AE798" s="6">
        <f>AF798+AG798+AH798</f>
        <v>0</v>
      </c>
      <c r="AF798" s="5"/>
      <c r="AG798" s="6"/>
      <c r="AH798" s="7"/>
      <c r="AI798" s="6"/>
      <c r="AJ798" s="6"/>
      <c r="AL798" s="29">
        <f t="shared" si="553"/>
        <v>0</v>
      </c>
      <c r="AM798" s="29">
        <f t="shared" si="554"/>
        <v>0</v>
      </c>
      <c r="AW798" s="46">
        <f t="shared" si="555"/>
        <v>0</v>
      </c>
    </row>
    <row r="799" spans="1:49" ht="19.899999999999999" customHeight="1" x14ac:dyDescent="0.25">
      <c r="A799" s="40"/>
      <c r="B799" s="91" t="s">
        <v>35</v>
      </c>
      <c r="C799" s="95">
        <v>21764.6</v>
      </c>
      <c r="D799" s="95"/>
      <c r="E799" s="95"/>
      <c r="F799" s="95"/>
      <c r="G799" s="6">
        <f>H799+I799+J799</f>
        <v>0</v>
      </c>
      <c r="H799" s="5"/>
      <c r="I799" s="5"/>
      <c r="J799" s="5"/>
      <c r="K799" s="6">
        <f>L799+M799+N799</f>
        <v>0</v>
      </c>
      <c r="L799" s="5"/>
      <c r="M799" s="5"/>
      <c r="N799" s="5"/>
      <c r="O799" s="6">
        <f t="shared" si="557"/>
        <v>21764.6</v>
      </c>
      <c r="P799" s="5"/>
      <c r="Q799" s="5">
        <v>15561.8</v>
      </c>
      <c r="R799" s="5">
        <v>6202.8</v>
      </c>
      <c r="S799" s="6">
        <f>T799+U799+V799</f>
        <v>9219.619999999999</v>
      </c>
      <c r="T799" s="5"/>
      <c r="U799" s="11">
        <v>6592.03</v>
      </c>
      <c r="V799" s="5">
        <v>2627.59</v>
      </c>
      <c r="W799" s="6">
        <f>X799+Y799+Z799</f>
        <v>9219.619999999999</v>
      </c>
      <c r="X799" s="5"/>
      <c r="Y799" s="11">
        <v>6592.03</v>
      </c>
      <c r="Z799" s="5">
        <v>2627.59</v>
      </c>
      <c r="AA799" s="12">
        <f t="shared" si="549"/>
        <v>0</v>
      </c>
      <c r="AB799" s="5">
        <f t="shared" si="561"/>
        <v>0</v>
      </c>
      <c r="AC799" s="12"/>
      <c r="AD799" s="20">
        <f t="shared" si="567"/>
        <v>0</v>
      </c>
      <c r="AE799" s="6">
        <f>AF799+AG799+AH799</f>
        <v>0</v>
      </c>
      <c r="AF799" s="5"/>
      <c r="AG799" s="6"/>
      <c r="AH799" s="7"/>
      <c r="AI799" s="6"/>
      <c r="AJ799" s="6"/>
      <c r="AL799" s="29">
        <f t="shared" si="553"/>
        <v>0</v>
      </c>
      <c r="AM799" s="29">
        <f t="shared" si="554"/>
        <v>0</v>
      </c>
      <c r="AW799" s="46">
        <f t="shared" si="555"/>
        <v>0</v>
      </c>
    </row>
    <row r="800" spans="1:49" s="21" customFormat="1" ht="51.75" customHeight="1" x14ac:dyDescent="0.25">
      <c r="A800" s="40">
        <v>137</v>
      </c>
      <c r="B800" s="94" t="s">
        <v>130</v>
      </c>
      <c r="C800" s="96">
        <f t="shared" ref="C800:S800" si="568">SUM(C801:C804)</f>
        <v>215644.2</v>
      </c>
      <c r="D800" s="96">
        <f t="shared" si="568"/>
        <v>0</v>
      </c>
      <c r="E800" s="96">
        <f t="shared" si="568"/>
        <v>80103.399999999994</v>
      </c>
      <c r="F800" s="96">
        <f t="shared" si="568"/>
        <v>80103.399999999994</v>
      </c>
      <c r="G800" s="16">
        <f t="shared" si="568"/>
        <v>0</v>
      </c>
      <c r="H800" s="16">
        <f t="shared" si="568"/>
        <v>0</v>
      </c>
      <c r="I800" s="16">
        <f t="shared" si="568"/>
        <v>0</v>
      </c>
      <c r="J800" s="16">
        <f t="shared" si="568"/>
        <v>0</v>
      </c>
      <c r="K800" s="16">
        <f t="shared" si="568"/>
        <v>0</v>
      </c>
      <c r="L800" s="16">
        <f t="shared" si="568"/>
        <v>0</v>
      </c>
      <c r="M800" s="16">
        <f t="shared" si="568"/>
        <v>0</v>
      </c>
      <c r="N800" s="16">
        <f t="shared" si="568"/>
        <v>0</v>
      </c>
      <c r="O800" s="16">
        <f t="shared" ref="O800:O805" si="569">P800+Q800+R800</f>
        <v>123487.8</v>
      </c>
      <c r="P800" s="16">
        <v>88228.7</v>
      </c>
      <c r="Q800" s="16">
        <f>9601.22+15569.8+39.28</f>
        <v>25210.299999999996</v>
      </c>
      <c r="R800" s="16">
        <f>3827.05+6206.1+15.65</f>
        <v>10048.800000000001</v>
      </c>
      <c r="S800" s="12">
        <f t="shared" si="568"/>
        <v>122921.13800000001</v>
      </c>
      <c r="T800" s="18">
        <v>88228.264209999994</v>
      </c>
      <c r="U800" s="18">
        <f t="shared" ref="U800:V800" si="570">SUM(U801:U804)</f>
        <v>24703.227000000003</v>
      </c>
      <c r="V800" s="18">
        <f t="shared" si="570"/>
        <v>9989.630000000001</v>
      </c>
      <c r="W800" s="12">
        <f t="shared" ref="W800" si="571">SUM(W801:W804)</f>
        <v>122921.13800000001</v>
      </c>
      <c r="X800" s="18">
        <f>T800</f>
        <v>88228.264209999994</v>
      </c>
      <c r="Y800" s="18">
        <f t="shared" ref="Y800:Z800" si="572">SUM(Y801:Y804)</f>
        <v>24703.227000000003</v>
      </c>
      <c r="Z800" s="18">
        <f t="shared" si="572"/>
        <v>9989.630000000001</v>
      </c>
      <c r="AA800" s="12">
        <f t="shared" si="549"/>
        <v>0</v>
      </c>
      <c r="AB800" s="18">
        <f t="shared" ref="AB800:AC819" si="573">X800+H800-L800-(T800-AF800)</f>
        <v>0</v>
      </c>
      <c r="AC800" s="12">
        <f t="shared" si="573"/>
        <v>0</v>
      </c>
      <c r="AD800" s="20">
        <f>Z800-V800</f>
        <v>0</v>
      </c>
      <c r="AE800" s="12">
        <f>SUM(AE801:AE804)</f>
        <v>0</v>
      </c>
      <c r="AF800" s="18">
        <f>SUM(AF801:AF804)</f>
        <v>0</v>
      </c>
      <c r="AG800" s="12">
        <f>SUM(AG801:AG804)</f>
        <v>0</v>
      </c>
      <c r="AH800" s="20">
        <f>SUM(AH801:AH804)</f>
        <v>0</v>
      </c>
      <c r="AI800" s="12" t="s">
        <v>200</v>
      </c>
      <c r="AJ800" s="12" t="str">
        <f>AI800</f>
        <v>220 мест</v>
      </c>
      <c r="AL800" s="29">
        <f t="shared" si="553"/>
        <v>0</v>
      </c>
      <c r="AM800" s="29">
        <f t="shared" si="554"/>
        <v>0</v>
      </c>
      <c r="AW800" s="46">
        <f t="shared" si="555"/>
        <v>0.43579000000318047</v>
      </c>
    </row>
    <row r="801" spans="1:49" ht="19.899999999999999" customHeight="1" x14ac:dyDescent="0.25">
      <c r="A801" s="40"/>
      <c r="B801" s="91" t="s">
        <v>32</v>
      </c>
      <c r="C801" s="95"/>
      <c r="D801" s="95"/>
      <c r="E801" s="95"/>
      <c r="F801" s="95"/>
      <c r="G801" s="6">
        <f>H801+I801+J801</f>
        <v>0</v>
      </c>
      <c r="H801" s="5"/>
      <c r="I801" s="5"/>
      <c r="J801" s="5"/>
      <c r="K801" s="6">
        <f>L801+M801+N801</f>
        <v>0</v>
      </c>
      <c r="L801" s="5"/>
      <c r="M801" s="5"/>
      <c r="N801" s="5"/>
      <c r="O801" s="6">
        <f t="shared" si="569"/>
        <v>0</v>
      </c>
      <c r="P801" s="5"/>
      <c r="Q801" s="5"/>
      <c r="R801" s="5"/>
      <c r="S801" s="6">
        <f>T801+U801+V801</f>
        <v>0</v>
      </c>
      <c r="T801" s="5"/>
      <c r="U801" s="5"/>
      <c r="V801" s="5"/>
      <c r="W801" s="6">
        <f>X801+Y801+Z801</f>
        <v>0</v>
      </c>
      <c r="X801" s="5"/>
      <c r="Y801" s="5"/>
      <c r="Z801" s="5"/>
      <c r="AA801" s="12">
        <f t="shared" si="549"/>
        <v>0</v>
      </c>
      <c r="AB801" s="5">
        <f t="shared" si="573"/>
        <v>0</v>
      </c>
      <c r="AC801" s="6">
        <f t="shared" si="573"/>
        <v>0</v>
      </c>
      <c r="AD801" s="20">
        <f t="shared" ref="AD801:AD804" si="574">Z801-V801</f>
        <v>0</v>
      </c>
      <c r="AE801" s="6">
        <f>AF801+AG801+AH801</f>
        <v>0</v>
      </c>
      <c r="AF801" s="5"/>
      <c r="AG801" s="6"/>
      <c r="AH801" s="7"/>
      <c r="AI801" s="6"/>
      <c r="AJ801" s="6"/>
      <c r="AL801" s="29">
        <f t="shared" si="553"/>
        <v>0</v>
      </c>
      <c r="AM801" s="29">
        <f t="shared" si="554"/>
        <v>0</v>
      </c>
      <c r="AW801" s="46">
        <f t="shared" si="555"/>
        <v>0</v>
      </c>
    </row>
    <row r="802" spans="1:49" ht="19.899999999999999" customHeight="1" x14ac:dyDescent="0.25">
      <c r="A802" s="40"/>
      <c r="B802" s="91" t="s">
        <v>33</v>
      </c>
      <c r="C802" s="95">
        <v>183257.1</v>
      </c>
      <c r="D802" s="95"/>
      <c r="E802" s="95">
        <v>80103.399999999994</v>
      </c>
      <c r="F802" s="95">
        <v>80103.399999999994</v>
      </c>
      <c r="G802" s="6">
        <f>H802+I802+J802</f>
        <v>0</v>
      </c>
      <c r="H802" s="5"/>
      <c r="I802" s="5"/>
      <c r="J802" s="5"/>
      <c r="K802" s="6">
        <f>L802+M802+N802</f>
        <v>0</v>
      </c>
      <c r="L802" s="5"/>
      <c r="M802" s="5"/>
      <c r="N802" s="5"/>
      <c r="O802" s="6">
        <f t="shared" si="569"/>
        <v>91048.799999999988</v>
      </c>
      <c r="P802" s="5">
        <f>P800-P803</f>
        <v>73900.959999999992</v>
      </c>
      <c r="Q802" s="5">
        <v>12260.71</v>
      </c>
      <c r="R802" s="5">
        <v>4887.13</v>
      </c>
      <c r="S802" s="6">
        <f>T802+U802+V802</f>
        <v>92140.091</v>
      </c>
      <c r="T802" s="5">
        <v>73900.554999999993</v>
      </c>
      <c r="U802" s="5">
        <v>13041.27</v>
      </c>
      <c r="V802" s="5">
        <v>5198.2659999999996</v>
      </c>
      <c r="W802" s="6">
        <f>X802+Y802+Z802</f>
        <v>92140.091</v>
      </c>
      <c r="X802" s="5">
        <v>73900.554999999993</v>
      </c>
      <c r="Y802" s="5">
        <v>13041.27</v>
      </c>
      <c r="Z802" s="5">
        <v>5198.2659999999996</v>
      </c>
      <c r="AA802" s="12">
        <f t="shared" si="549"/>
        <v>0</v>
      </c>
      <c r="AB802" s="5">
        <f t="shared" si="573"/>
        <v>0</v>
      </c>
      <c r="AC802" s="6">
        <f t="shared" si="573"/>
        <v>0</v>
      </c>
      <c r="AD802" s="20">
        <f t="shared" si="574"/>
        <v>0</v>
      </c>
      <c r="AE802" s="6">
        <f>AF802+AG802+AH802</f>
        <v>0</v>
      </c>
      <c r="AF802" s="5"/>
      <c r="AG802" s="6"/>
      <c r="AH802" s="7"/>
      <c r="AI802" s="6"/>
      <c r="AJ802" s="6"/>
      <c r="AL802" s="29">
        <f t="shared" si="553"/>
        <v>0</v>
      </c>
      <c r="AM802" s="29">
        <f t="shared" si="554"/>
        <v>0</v>
      </c>
      <c r="AW802" s="46">
        <f t="shared" si="555"/>
        <v>0.40499999999883585</v>
      </c>
    </row>
    <row r="803" spans="1:49" ht="19.899999999999999" customHeight="1" x14ac:dyDescent="0.25">
      <c r="A803" s="40"/>
      <c r="B803" s="91" t="s">
        <v>34</v>
      </c>
      <c r="C803" s="95">
        <v>32347.9</v>
      </c>
      <c r="D803" s="95"/>
      <c r="E803" s="95"/>
      <c r="F803" s="95"/>
      <c r="G803" s="6">
        <f>H803+I803+J803</f>
        <v>0</v>
      </c>
      <c r="H803" s="5"/>
      <c r="I803" s="5"/>
      <c r="J803" s="5"/>
      <c r="K803" s="6">
        <f>L803+M803+N803</f>
        <v>0</v>
      </c>
      <c r="L803" s="5"/>
      <c r="M803" s="5"/>
      <c r="N803" s="5"/>
      <c r="O803" s="6">
        <f t="shared" si="569"/>
        <v>32384.069999999996</v>
      </c>
      <c r="P803" s="5">
        <v>14327.74</v>
      </c>
      <c r="Q803" s="5">
        <f>Q800-Q802-Q804</f>
        <v>12910.309999999996</v>
      </c>
      <c r="R803" s="5">
        <f>R800-R802-R804</f>
        <v>5146.0200000000013</v>
      </c>
      <c r="S803" s="6">
        <f>T803+U803+V803</f>
        <v>30726.148000000001</v>
      </c>
      <c r="T803" s="5">
        <v>14327.726000000001</v>
      </c>
      <c r="U803" s="5">
        <v>11622.704</v>
      </c>
      <c r="V803" s="5">
        <v>4775.7179999999998</v>
      </c>
      <c r="W803" s="6">
        <f>X803+Y803+Z803</f>
        <v>30726.148000000001</v>
      </c>
      <c r="X803" s="5">
        <v>14327.726000000001</v>
      </c>
      <c r="Y803" s="5">
        <f>11981.186-358.482</f>
        <v>11622.704</v>
      </c>
      <c r="Z803" s="5">
        <v>4775.7179999999998</v>
      </c>
      <c r="AA803" s="12">
        <f t="shared" si="549"/>
        <v>0</v>
      </c>
      <c r="AB803" s="5">
        <f t="shared" si="573"/>
        <v>0</v>
      </c>
      <c r="AC803" s="6">
        <f t="shared" si="573"/>
        <v>0</v>
      </c>
      <c r="AD803" s="20">
        <f t="shared" si="574"/>
        <v>0</v>
      </c>
      <c r="AE803" s="6">
        <f>AF803+AG803+AH803</f>
        <v>0</v>
      </c>
      <c r="AF803" s="5"/>
      <c r="AG803" s="6"/>
      <c r="AH803" s="7"/>
      <c r="AI803" s="6"/>
      <c r="AJ803" s="6"/>
      <c r="AL803" s="29">
        <f t="shared" si="553"/>
        <v>0</v>
      </c>
      <c r="AM803" s="29">
        <f t="shared" si="554"/>
        <v>0</v>
      </c>
      <c r="AW803" s="46">
        <f t="shared" si="555"/>
        <v>1.3999999999214197E-2</v>
      </c>
    </row>
    <row r="804" spans="1:49" ht="19.899999999999999" customHeight="1" x14ac:dyDescent="0.25">
      <c r="A804" s="40"/>
      <c r="B804" s="91" t="s">
        <v>35</v>
      </c>
      <c r="C804" s="95">
        <v>39.200000000000003</v>
      </c>
      <c r="D804" s="95"/>
      <c r="E804" s="95"/>
      <c r="F804" s="95"/>
      <c r="G804" s="6">
        <f>H804+I804+J804</f>
        <v>0</v>
      </c>
      <c r="H804" s="5"/>
      <c r="I804" s="5"/>
      <c r="J804" s="5"/>
      <c r="K804" s="6">
        <f>L804+M804+N804</f>
        <v>0</v>
      </c>
      <c r="L804" s="5"/>
      <c r="M804" s="5"/>
      <c r="N804" s="5"/>
      <c r="O804" s="6">
        <f t="shared" si="569"/>
        <v>54.93</v>
      </c>
      <c r="P804" s="5"/>
      <c r="Q804" s="5">
        <v>39.28</v>
      </c>
      <c r="R804" s="5">
        <v>15.65</v>
      </c>
      <c r="S804" s="6">
        <f>T804+U804+V804</f>
        <v>54.899000000000001</v>
      </c>
      <c r="T804" s="5"/>
      <c r="U804" s="5">
        <v>39.253</v>
      </c>
      <c r="V804" s="5">
        <v>15.646000000000001</v>
      </c>
      <c r="W804" s="6">
        <f>X804+Y804+Z804</f>
        <v>54.899000000000001</v>
      </c>
      <c r="X804" s="5"/>
      <c r="Y804" s="5">
        <v>39.253</v>
      </c>
      <c r="Z804" s="5">
        <v>15.646000000000001</v>
      </c>
      <c r="AA804" s="12">
        <f t="shared" si="549"/>
        <v>0</v>
      </c>
      <c r="AB804" s="5">
        <f t="shared" si="573"/>
        <v>0</v>
      </c>
      <c r="AC804" s="6">
        <f t="shared" si="573"/>
        <v>0</v>
      </c>
      <c r="AD804" s="20">
        <f t="shared" si="574"/>
        <v>0</v>
      </c>
      <c r="AE804" s="6">
        <f>AF804+AG804+AH804</f>
        <v>0</v>
      </c>
      <c r="AF804" s="5"/>
      <c r="AG804" s="6"/>
      <c r="AH804" s="7"/>
      <c r="AI804" s="6"/>
      <c r="AJ804" s="6"/>
      <c r="AL804" s="29">
        <f t="shared" si="553"/>
        <v>0</v>
      </c>
      <c r="AM804" s="29">
        <f t="shared" si="554"/>
        <v>0</v>
      </c>
      <c r="AW804" s="46">
        <f t="shared" si="555"/>
        <v>0</v>
      </c>
    </row>
    <row r="805" spans="1:49" s="21" customFormat="1" ht="54" customHeight="1" x14ac:dyDescent="0.25">
      <c r="A805" s="40">
        <v>138</v>
      </c>
      <c r="B805" s="94" t="s">
        <v>131</v>
      </c>
      <c r="C805" s="96">
        <f t="shared" ref="C805:S805" si="575">SUM(C806:C809)</f>
        <v>176858.7</v>
      </c>
      <c r="D805" s="96">
        <f t="shared" si="575"/>
        <v>0</v>
      </c>
      <c r="E805" s="96">
        <f t="shared" si="575"/>
        <v>68468.600000000006</v>
      </c>
      <c r="F805" s="96">
        <f t="shared" si="575"/>
        <v>68468.600000000006</v>
      </c>
      <c r="G805" s="16">
        <f t="shared" si="575"/>
        <v>0</v>
      </c>
      <c r="H805" s="16">
        <f t="shared" si="575"/>
        <v>0</v>
      </c>
      <c r="I805" s="16">
        <f t="shared" si="575"/>
        <v>0</v>
      </c>
      <c r="J805" s="16">
        <f t="shared" si="575"/>
        <v>0</v>
      </c>
      <c r="K805" s="16">
        <f t="shared" si="575"/>
        <v>0</v>
      </c>
      <c r="L805" s="16">
        <f t="shared" si="575"/>
        <v>0</v>
      </c>
      <c r="M805" s="16">
        <f t="shared" si="575"/>
        <v>0</v>
      </c>
      <c r="N805" s="16">
        <f t="shared" si="575"/>
        <v>0</v>
      </c>
      <c r="O805" s="16">
        <f t="shared" si="569"/>
        <v>93315.4</v>
      </c>
      <c r="P805" s="16">
        <v>46118.7</v>
      </c>
      <c r="Q805" s="16">
        <f>25162.32+8138.6+444.68</f>
        <v>33745.599999999999</v>
      </c>
      <c r="R805" s="16">
        <f>10029.75+3244.1+177.25</f>
        <v>13451.1</v>
      </c>
      <c r="S805" s="12">
        <f t="shared" si="575"/>
        <v>78765.782749999998</v>
      </c>
      <c r="T805" s="18">
        <v>46118.690750000002</v>
      </c>
      <c r="U805" s="18">
        <f t="shared" ref="U805:V805" si="576">SUM(U806:U809)</f>
        <v>23302.905000000002</v>
      </c>
      <c r="V805" s="18">
        <f t="shared" si="576"/>
        <v>9344.1869999999999</v>
      </c>
      <c r="W805" s="12">
        <f t="shared" ref="W805:X805" si="577">SUM(W806:W809)</f>
        <v>78765.782749999998</v>
      </c>
      <c r="X805" s="18">
        <f t="shared" si="577"/>
        <v>46118.690750000002</v>
      </c>
      <c r="Y805" s="18">
        <f t="shared" ref="Y805:Z805" si="578">SUM(Y806:Y809)</f>
        <v>23302.905000000002</v>
      </c>
      <c r="Z805" s="18">
        <f t="shared" si="578"/>
        <v>9344.1869999999999</v>
      </c>
      <c r="AA805" s="12">
        <f t="shared" si="549"/>
        <v>0</v>
      </c>
      <c r="AB805" s="18">
        <f t="shared" si="573"/>
        <v>0</v>
      </c>
      <c r="AC805" s="12">
        <f t="shared" si="573"/>
        <v>0</v>
      </c>
      <c r="AD805" s="20">
        <f>Z805-V805</f>
        <v>0</v>
      </c>
      <c r="AE805" s="12">
        <f>SUM(AE806:AE809)</f>
        <v>0</v>
      </c>
      <c r="AF805" s="18">
        <f>SUM(AF806:AF809)</f>
        <v>0</v>
      </c>
      <c r="AG805" s="12">
        <f>SUM(AG806:AG809)</f>
        <v>0</v>
      </c>
      <c r="AH805" s="20">
        <f>SUM(AH806:AH809)</f>
        <v>0</v>
      </c>
      <c r="AI805" s="12" t="s">
        <v>225</v>
      </c>
      <c r="AJ805" s="12" t="str">
        <f>AI805</f>
        <v>150 мест</v>
      </c>
      <c r="AL805" s="29">
        <f t="shared" si="553"/>
        <v>0</v>
      </c>
      <c r="AM805" s="29">
        <f t="shared" si="554"/>
        <v>0</v>
      </c>
      <c r="AW805" s="46">
        <f t="shared" si="555"/>
        <v>9.2499999955180101E-3</v>
      </c>
    </row>
    <row r="806" spans="1:49" ht="19.899999999999999" customHeight="1" x14ac:dyDescent="0.25">
      <c r="A806" s="40"/>
      <c r="B806" s="91" t="s">
        <v>32</v>
      </c>
      <c r="C806" s="95"/>
      <c r="D806" s="95"/>
      <c r="E806" s="95"/>
      <c r="F806" s="95"/>
      <c r="G806" s="6">
        <f>H806+I806+J806</f>
        <v>0</v>
      </c>
      <c r="H806" s="5"/>
      <c r="I806" s="5"/>
      <c r="J806" s="5"/>
      <c r="K806" s="6">
        <f>L806+M806+N806</f>
        <v>0</v>
      </c>
      <c r="L806" s="5"/>
      <c r="M806" s="5"/>
      <c r="N806" s="5"/>
      <c r="O806" s="6">
        <f t="shared" ref="O806:O814" si="579">P806+Q806+R806</f>
        <v>0</v>
      </c>
      <c r="P806" s="5"/>
      <c r="Q806" s="5"/>
      <c r="R806" s="5"/>
      <c r="S806" s="6">
        <f t="shared" ref="S806:S814" si="580">T806+U806+V806</f>
        <v>0</v>
      </c>
      <c r="T806" s="5"/>
      <c r="U806" s="5"/>
      <c r="V806" s="5"/>
      <c r="W806" s="6">
        <f>X806+Y806+Z806</f>
        <v>0</v>
      </c>
      <c r="X806" s="5"/>
      <c r="Y806" s="5"/>
      <c r="Z806" s="5"/>
      <c r="AA806" s="12">
        <f t="shared" si="549"/>
        <v>0</v>
      </c>
      <c r="AB806" s="5">
        <f t="shared" si="573"/>
        <v>0</v>
      </c>
      <c r="AC806" s="6">
        <f t="shared" si="573"/>
        <v>0</v>
      </c>
      <c r="AD806" s="20">
        <f t="shared" ref="AD806:AD809" si="581">Z806-V806</f>
        <v>0</v>
      </c>
      <c r="AE806" s="6">
        <f>AF806+AG806+AH806</f>
        <v>0</v>
      </c>
      <c r="AF806" s="5"/>
      <c r="AG806" s="6"/>
      <c r="AH806" s="7"/>
      <c r="AI806" s="6"/>
      <c r="AJ806" s="6"/>
      <c r="AL806" s="29">
        <f t="shared" si="553"/>
        <v>0</v>
      </c>
      <c r="AM806" s="29">
        <f t="shared" si="554"/>
        <v>0</v>
      </c>
      <c r="AW806" s="46">
        <f t="shared" si="555"/>
        <v>0</v>
      </c>
    </row>
    <row r="807" spans="1:49" ht="19.899999999999999" customHeight="1" x14ac:dyDescent="0.25">
      <c r="A807" s="40"/>
      <c r="B807" s="91" t="s">
        <v>33</v>
      </c>
      <c r="C807" s="95">
        <v>152326.5</v>
      </c>
      <c r="D807" s="95"/>
      <c r="E807" s="95">
        <v>68468.600000000006</v>
      </c>
      <c r="F807" s="95">
        <v>68468.600000000006</v>
      </c>
      <c r="G807" s="6">
        <f>H807+I807+J807</f>
        <v>0</v>
      </c>
      <c r="H807" s="5"/>
      <c r="I807" s="5"/>
      <c r="J807" s="5"/>
      <c r="K807" s="6">
        <f>L807+M807+N807</f>
        <v>0</v>
      </c>
      <c r="L807" s="5"/>
      <c r="M807" s="5"/>
      <c r="N807" s="5"/>
      <c r="O807" s="6">
        <f t="shared" si="579"/>
        <v>70116.37</v>
      </c>
      <c r="P807" s="5">
        <v>46118.7</v>
      </c>
      <c r="Q807" s="5">
        <v>17158.330000000002</v>
      </c>
      <c r="R807" s="5">
        <v>6839.34</v>
      </c>
      <c r="S807" s="6">
        <f t="shared" si="580"/>
        <v>61547.166749999997</v>
      </c>
      <c r="T807" s="5">
        <f>T805</f>
        <v>46118.690750000002</v>
      </c>
      <c r="U807" s="5">
        <f>8138.591+2892.77</f>
        <v>11031.361000000001</v>
      </c>
      <c r="V807" s="5">
        <f>1153.062+3244.053</f>
        <v>4397.1149999999998</v>
      </c>
      <c r="W807" s="6">
        <f>X807+Y807+Z807</f>
        <v>61547.166749999997</v>
      </c>
      <c r="X807" s="5">
        <f>T807</f>
        <v>46118.690750000002</v>
      </c>
      <c r="Y807" s="5">
        <v>11031.361000000001</v>
      </c>
      <c r="Z807" s="5">
        <v>4397.1149999999998</v>
      </c>
      <c r="AA807" s="12">
        <f t="shared" si="549"/>
        <v>0</v>
      </c>
      <c r="AB807" s="5">
        <f t="shared" si="573"/>
        <v>0</v>
      </c>
      <c r="AC807" s="6">
        <f t="shared" si="573"/>
        <v>0</v>
      </c>
      <c r="AD807" s="20">
        <f t="shared" si="581"/>
        <v>0</v>
      </c>
      <c r="AE807" s="6">
        <f>AF807+AG807+AH807</f>
        <v>0</v>
      </c>
      <c r="AF807" s="5"/>
      <c r="AG807" s="6"/>
      <c r="AH807" s="7"/>
      <c r="AI807" s="6"/>
      <c r="AJ807" s="6"/>
      <c r="AL807" s="29">
        <f t="shared" si="553"/>
        <v>0</v>
      </c>
      <c r="AM807" s="29">
        <f t="shared" si="554"/>
        <v>0</v>
      </c>
      <c r="AW807" s="46">
        <f t="shared" si="555"/>
        <v>9.2499999955180101E-3</v>
      </c>
    </row>
    <row r="808" spans="1:49" ht="19.899999999999999" customHeight="1" x14ac:dyDescent="0.25">
      <c r="A808" s="40"/>
      <c r="B808" s="91" t="s">
        <v>34</v>
      </c>
      <c r="C808" s="95">
        <v>21405.599999999999</v>
      </c>
      <c r="D808" s="95"/>
      <c r="E808" s="95"/>
      <c r="F808" s="95"/>
      <c r="G808" s="6">
        <f>H808+I808+J808</f>
        <v>0</v>
      </c>
      <c r="H808" s="5"/>
      <c r="I808" s="5"/>
      <c r="J808" s="5"/>
      <c r="K808" s="6">
        <f>L808+M808+N808</f>
        <v>0</v>
      </c>
      <c r="L808" s="5"/>
      <c r="M808" s="5"/>
      <c r="N808" s="5"/>
      <c r="O808" s="6">
        <f t="shared" si="579"/>
        <v>23144.1</v>
      </c>
      <c r="P808" s="5"/>
      <c r="Q808" s="5">
        <f>Q805-Q807-Q809</f>
        <v>16547.989999999998</v>
      </c>
      <c r="R808" s="5">
        <f>R805-R807-R809</f>
        <v>6596.1100000000006</v>
      </c>
      <c r="S808" s="6">
        <f t="shared" si="580"/>
        <v>16596.802</v>
      </c>
      <c r="T808" s="5"/>
      <c r="U808" s="5">
        <v>11826.947</v>
      </c>
      <c r="V808" s="5">
        <v>4769.8549999999996</v>
      </c>
      <c r="W808" s="6">
        <f>X808+Y808+Z808</f>
        <v>16596.802</v>
      </c>
      <c r="X808" s="5"/>
      <c r="Y808" s="5">
        <f>11966.479-139.532</f>
        <v>11826.947</v>
      </c>
      <c r="Z808" s="5">
        <v>4769.8549999999996</v>
      </c>
      <c r="AA808" s="12">
        <f t="shared" si="549"/>
        <v>0</v>
      </c>
      <c r="AB808" s="5">
        <f t="shared" si="573"/>
        <v>0</v>
      </c>
      <c r="AC808" s="6">
        <f t="shared" si="573"/>
        <v>0</v>
      </c>
      <c r="AD808" s="20">
        <f t="shared" si="581"/>
        <v>0</v>
      </c>
      <c r="AE808" s="6">
        <f>AF808+AG808+AH808</f>
        <v>0</v>
      </c>
      <c r="AF808" s="5"/>
      <c r="AG808" s="6"/>
      <c r="AH808" s="7"/>
      <c r="AI808" s="6"/>
      <c r="AJ808" s="6"/>
      <c r="AL808" s="29">
        <f t="shared" si="553"/>
        <v>0</v>
      </c>
      <c r="AM808" s="29">
        <f t="shared" si="554"/>
        <v>0</v>
      </c>
      <c r="AW808" s="46">
        <f t="shared" si="555"/>
        <v>0</v>
      </c>
    </row>
    <row r="809" spans="1:49" ht="19.899999999999999" customHeight="1" x14ac:dyDescent="0.25">
      <c r="A809" s="40"/>
      <c r="B809" s="91" t="s">
        <v>35</v>
      </c>
      <c r="C809" s="95">
        <v>3126.6</v>
      </c>
      <c r="D809" s="95"/>
      <c r="E809" s="95"/>
      <c r="F809" s="95"/>
      <c r="G809" s="6">
        <f>H809+I809+J809</f>
        <v>0</v>
      </c>
      <c r="H809" s="5"/>
      <c r="I809" s="5"/>
      <c r="J809" s="5"/>
      <c r="K809" s="6">
        <f>L809+M809+N809</f>
        <v>0</v>
      </c>
      <c r="L809" s="5"/>
      <c r="M809" s="5"/>
      <c r="N809" s="5"/>
      <c r="O809" s="6">
        <f t="shared" si="579"/>
        <v>54.93</v>
      </c>
      <c r="P809" s="5"/>
      <c r="Q809" s="5">
        <v>39.28</v>
      </c>
      <c r="R809" s="5">
        <v>15.65</v>
      </c>
      <c r="S809" s="6">
        <f t="shared" si="580"/>
        <v>621.81399999999996</v>
      </c>
      <c r="T809" s="5"/>
      <c r="U809" s="5">
        <v>444.59699999999998</v>
      </c>
      <c r="V809" s="5">
        <v>177.21700000000001</v>
      </c>
      <c r="W809" s="6">
        <f>X809+Y809+Z809</f>
        <v>621.81399999999996</v>
      </c>
      <c r="X809" s="5"/>
      <c r="Y809" s="5">
        <v>444.59699999999998</v>
      </c>
      <c r="Z809" s="5">
        <v>177.21700000000001</v>
      </c>
      <c r="AA809" s="12">
        <f t="shared" si="549"/>
        <v>0</v>
      </c>
      <c r="AB809" s="5">
        <f t="shared" si="573"/>
        <v>0</v>
      </c>
      <c r="AC809" s="6">
        <f t="shared" si="573"/>
        <v>0</v>
      </c>
      <c r="AD809" s="20">
        <f t="shared" si="581"/>
        <v>0</v>
      </c>
      <c r="AE809" s="6">
        <f>AF809+AG809+AH809</f>
        <v>0</v>
      </c>
      <c r="AF809" s="5"/>
      <c r="AG809" s="6"/>
      <c r="AH809" s="7"/>
      <c r="AI809" s="6"/>
      <c r="AJ809" s="6"/>
      <c r="AL809" s="29">
        <f t="shared" si="553"/>
        <v>0</v>
      </c>
      <c r="AM809" s="29">
        <f t="shared" si="554"/>
        <v>0</v>
      </c>
      <c r="AW809" s="46">
        <f t="shared" si="555"/>
        <v>0</v>
      </c>
    </row>
    <row r="810" spans="1:49" s="21" customFormat="1" ht="52.15" customHeight="1" x14ac:dyDescent="0.25">
      <c r="A810" s="40">
        <v>139</v>
      </c>
      <c r="B810" s="94" t="s">
        <v>132</v>
      </c>
      <c r="C810" s="96">
        <f t="shared" ref="C810:N810" si="582">SUM(C811:C814)</f>
        <v>175456.1</v>
      </c>
      <c r="D810" s="96">
        <f t="shared" si="582"/>
        <v>0</v>
      </c>
      <c r="E810" s="96">
        <f t="shared" si="582"/>
        <v>74608.2</v>
      </c>
      <c r="F810" s="96">
        <f t="shared" si="582"/>
        <v>74608.2</v>
      </c>
      <c r="G810" s="16">
        <f t="shared" si="582"/>
        <v>0</v>
      </c>
      <c r="H810" s="16">
        <f t="shared" si="582"/>
        <v>0</v>
      </c>
      <c r="I810" s="16">
        <f t="shared" si="582"/>
        <v>0</v>
      </c>
      <c r="J810" s="16">
        <f t="shared" si="582"/>
        <v>0</v>
      </c>
      <c r="K810" s="16">
        <f t="shared" si="582"/>
        <v>0</v>
      </c>
      <c r="L810" s="16">
        <f t="shared" si="582"/>
        <v>0</v>
      </c>
      <c r="M810" s="16">
        <f t="shared" si="582"/>
        <v>0</v>
      </c>
      <c r="N810" s="16">
        <f t="shared" si="582"/>
        <v>0</v>
      </c>
      <c r="O810" s="16">
        <f>P810+Q810+R810</f>
        <v>85014.899000000005</v>
      </c>
      <c r="P810" s="16">
        <v>46118.7</v>
      </c>
      <c r="Q810" s="16">
        <f>19312.72+8138.6+359.48</f>
        <v>27810.799999999999</v>
      </c>
      <c r="R810" s="16">
        <f>7697.953+3244.1+143.346</f>
        <v>11085.398999999999</v>
      </c>
      <c r="S810" s="12">
        <f t="shared" si="580"/>
        <v>82168.648280000009</v>
      </c>
      <c r="T810" s="18">
        <v>46118.691700000003</v>
      </c>
      <c r="U810" s="18">
        <v>25775.721580000001</v>
      </c>
      <c r="V810" s="18">
        <f t="shared" ref="V810" si="583">SUM(V811:V814)</f>
        <v>10274.235000000001</v>
      </c>
      <c r="W810" s="12">
        <f t="shared" ref="W810" si="584">SUM(W811:W814)</f>
        <v>82168.645999999993</v>
      </c>
      <c r="X810" s="18">
        <f>T810</f>
        <v>46118.691700000003</v>
      </c>
      <c r="Y810" s="19">
        <f>U810</f>
        <v>25775.721580000001</v>
      </c>
      <c r="Z810" s="18">
        <f t="shared" ref="Z810" si="585">SUM(Z811:Z814)</f>
        <v>10274.235000000001</v>
      </c>
      <c r="AA810" s="12">
        <f t="shared" si="549"/>
        <v>0</v>
      </c>
      <c r="AB810" s="18">
        <f t="shared" si="573"/>
        <v>0</v>
      </c>
      <c r="AC810" s="12">
        <f t="shared" si="573"/>
        <v>0</v>
      </c>
      <c r="AD810" s="20">
        <f>Z810-V810</f>
        <v>0</v>
      </c>
      <c r="AE810" s="12">
        <f>SUM(AE811:AE814)</f>
        <v>0</v>
      </c>
      <c r="AF810" s="18">
        <f>SUM(AF811:AF814)</f>
        <v>0</v>
      </c>
      <c r="AG810" s="12">
        <f>SUM(AG811:AG814)</f>
        <v>0</v>
      </c>
      <c r="AH810" s="20">
        <f>SUM(AH811:AH814)</f>
        <v>0</v>
      </c>
      <c r="AI810" s="12" t="s">
        <v>225</v>
      </c>
      <c r="AJ810" s="12" t="str">
        <f>AI810</f>
        <v>150 мест</v>
      </c>
      <c r="AL810" s="29">
        <f t="shared" si="553"/>
        <v>-2.2800000151619315E-3</v>
      </c>
      <c r="AM810" s="29">
        <f t="shared" si="554"/>
        <v>0</v>
      </c>
      <c r="AW810" s="46">
        <f t="shared" si="555"/>
        <v>8.2999999940511771E-3</v>
      </c>
    </row>
    <row r="811" spans="1:49" ht="19.899999999999999" customHeight="1" x14ac:dyDescent="0.25">
      <c r="A811" s="40"/>
      <c r="B811" s="91" t="s">
        <v>32</v>
      </c>
      <c r="C811" s="95"/>
      <c r="D811" s="95"/>
      <c r="E811" s="95"/>
      <c r="F811" s="95"/>
      <c r="G811" s="6">
        <f>H811+I811+J811</f>
        <v>0</v>
      </c>
      <c r="H811" s="5"/>
      <c r="I811" s="5"/>
      <c r="J811" s="5"/>
      <c r="K811" s="6">
        <f>L811+M811+N811</f>
        <v>0</v>
      </c>
      <c r="L811" s="5"/>
      <c r="M811" s="5"/>
      <c r="N811" s="5"/>
      <c r="O811" s="6">
        <f t="shared" si="579"/>
        <v>0</v>
      </c>
      <c r="P811" s="5"/>
      <c r="Q811" s="5"/>
      <c r="R811" s="5"/>
      <c r="S811" s="6">
        <f t="shared" si="580"/>
        <v>0</v>
      </c>
      <c r="T811" s="5"/>
      <c r="U811" s="5"/>
      <c r="V811" s="5"/>
      <c r="W811" s="6">
        <f>X811+Y811+Z811</f>
        <v>0</v>
      </c>
      <c r="X811" s="5"/>
      <c r="Y811" s="11"/>
      <c r="Z811" s="5"/>
      <c r="AA811" s="12">
        <f t="shared" si="549"/>
        <v>0</v>
      </c>
      <c r="AB811" s="5">
        <f t="shared" si="573"/>
        <v>0</v>
      </c>
      <c r="AC811" s="6">
        <f t="shared" si="573"/>
        <v>0</v>
      </c>
      <c r="AD811" s="20">
        <f t="shared" ref="AD811:AD814" si="586">Z811-V811</f>
        <v>0</v>
      </c>
      <c r="AE811" s="6">
        <f>AF811+AG811+AH811</f>
        <v>0</v>
      </c>
      <c r="AF811" s="5"/>
      <c r="AG811" s="6"/>
      <c r="AH811" s="7"/>
      <c r="AI811" s="6"/>
      <c r="AJ811" s="6"/>
      <c r="AL811" s="29">
        <f t="shared" si="553"/>
        <v>0</v>
      </c>
      <c r="AM811" s="29">
        <f t="shared" si="554"/>
        <v>0</v>
      </c>
      <c r="AW811" s="46">
        <f t="shared" si="555"/>
        <v>0</v>
      </c>
    </row>
    <row r="812" spans="1:49" ht="19.899999999999999" customHeight="1" x14ac:dyDescent="0.25">
      <c r="A812" s="40"/>
      <c r="B812" s="91" t="s">
        <v>33</v>
      </c>
      <c r="C812" s="95">
        <v>142098.4</v>
      </c>
      <c r="D812" s="95"/>
      <c r="E812" s="95">
        <v>74608.2</v>
      </c>
      <c r="F812" s="95">
        <v>74608.2</v>
      </c>
      <c r="G812" s="6">
        <f>H812+I812+J812</f>
        <v>0</v>
      </c>
      <c r="H812" s="5"/>
      <c r="I812" s="5"/>
      <c r="J812" s="5"/>
      <c r="K812" s="6">
        <f>L812+M812+N812</f>
        <v>0</v>
      </c>
      <c r="L812" s="5"/>
      <c r="M812" s="5"/>
      <c r="N812" s="5"/>
      <c r="O812" s="6">
        <f t="shared" si="579"/>
        <v>54655.101999999999</v>
      </c>
      <c r="P812" s="5">
        <v>43835.892</v>
      </c>
      <c r="Q812" s="5">
        <v>7735.74</v>
      </c>
      <c r="R812" s="5">
        <v>3083.47</v>
      </c>
      <c r="S812" s="6">
        <f t="shared" si="580"/>
        <v>61470.372000000003</v>
      </c>
      <c r="T812" s="5">
        <v>43835.891000000003</v>
      </c>
      <c r="U812" s="11">
        <f>7735.742+4872.912</f>
        <v>12608.654</v>
      </c>
      <c r="V812" s="5">
        <f>1942.349+3083.478</f>
        <v>5025.8270000000002</v>
      </c>
      <c r="W812" s="6">
        <f>X812+Y812+Z812</f>
        <v>61470.372000000003</v>
      </c>
      <c r="X812" s="5">
        <v>43835.891000000003</v>
      </c>
      <c r="Y812" s="11">
        <v>12608.654</v>
      </c>
      <c r="Z812" s="5">
        <v>5025.8270000000002</v>
      </c>
      <c r="AA812" s="12">
        <f t="shared" si="549"/>
        <v>0</v>
      </c>
      <c r="AB812" s="5">
        <f t="shared" si="573"/>
        <v>0</v>
      </c>
      <c r="AC812" s="6">
        <f t="shared" si="573"/>
        <v>0</v>
      </c>
      <c r="AD812" s="20">
        <f t="shared" si="586"/>
        <v>0</v>
      </c>
      <c r="AE812" s="6">
        <f>AF812+AG812+AH812</f>
        <v>0</v>
      </c>
      <c r="AF812" s="5"/>
      <c r="AG812" s="6"/>
      <c r="AH812" s="7"/>
      <c r="AI812" s="6"/>
      <c r="AJ812" s="6"/>
      <c r="AL812" s="29">
        <f t="shared" si="553"/>
        <v>0</v>
      </c>
      <c r="AM812" s="29">
        <f t="shared" si="554"/>
        <v>0</v>
      </c>
      <c r="AW812" s="46">
        <f t="shared" si="555"/>
        <v>9.9999999656574801E-4</v>
      </c>
    </row>
    <row r="813" spans="1:49" ht="19.899999999999999" customHeight="1" x14ac:dyDescent="0.25">
      <c r="A813" s="40"/>
      <c r="B813" s="91" t="s">
        <v>34</v>
      </c>
      <c r="C813" s="95">
        <v>21657.200000000001</v>
      </c>
      <c r="D813" s="95"/>
      <c r="E813" s="95"/>
      <c r="F813" s="95"/>
      <c r="G813" s="6">
        <f>H813+I813+J813</f>
        <v>0</v>
      </c>
      <c r="H813" s="5"/>
      <c r="I813" s="5"/>
      <c r="J813" s="5"/>
      <c r="K813" s="6">
        <f>L813+M813+N813</f>
        <v>0</v>
      </c>
      <c r="L813" s="5"/>
      <c r="M813" s="5"/>
      <c r="N813" s="5"/>
      <c r="O813" s="6">
        <f t="shared" si="579"/>
        <v>30304.866999999998</v>
      </c>
      <c r="P813" s="5">
        <f>P810-P812</f>
        <v>2282.8079999999973</v>
      </c>
      <c r="Q813" s="5">
        <f>Q810-Q812-Q814</f>
        <v>20035.78</v>
      </c>
      <c r="R813" s="5">
        <f>R810-R812-R814</f>
        <v>7986.2790000000005</v>
      </c>
      <c r="S813" s="6">
        <f t="shared" si="580"/>
        <v>20195.544000000002</v>
      </c>
      <c r="T813" s="5">
        <v>2282.808</v>
      </c>
      <c r="U813" s="11">
        <v>12807.606</v>
      </c>
      <c r="V813" s="5">
        <v>5105.13</v>
      </c>
      <c r="W813" s="6">
        <f>X813+Y813+Z813</f>
        <v>20195.544000000002</v>
      </c>
      <c r="X813" s="5">
        <v>2282.808</v>
      </c>
      <c r="Y813" s="11">
        <v>12807.606</v>
      </c>
      <c r="Z813" s="5">
        <v>5105.13</v>
      </c>
      <c r="AA813" s="12">
        <f t="shared" si="549"/>
        <v>0</v>
      </c>
      <c r="AB813" s="5">
        <f t="shared" si="573"/>
        <v>0</v>
      </c>
      <c r="AC813" s="6">
        <f t="shared" si="573"/>
        <v>0</v>
      </c>
      <c r="AD813" s="20">
        <f t="shared" si="586"/>
        <v>0</v>
      </c>
      <c r="AE813" s="6">
        <f>AF813+AG813+AH813</f>
        <v>0</v>
      </c>
      <c r="AF813" s="5"/>
      <c r="AG813" s="6"/>
      <c r="AH813" s="7"/>
      <c r="AI813" s="6"/>
      <c r="AJ813" s="6"/>
      <c r="AL813" s="29">
        <f t="shared" si="553"/>
        <v>0</v>
      </c>
      <c r="AM813" s="29">
        <f t="shared" si="554"/>
        <v>0</v>
      </c>
      <c r="AW813" s="46">
        <f t="shared" si="555"/>
        <v>0</v>
      </c>
    </row>
    <row r="814" spans="1:49" ht="19.899999999999999" customHeight="1" x14ac:dyDescent="0.25">
      <c r="A814" s="40"/>
      <c r="B814" s="91" t="s">
        <v>35</v>
      </c>
      <c r="C814" s="95">
        <v>11700.5</v>
      </c>
      <c r="D814" s="95"/>
      <c r="E814" s="95"/>
      <c r="F814" s="95"/>
      <c r="G814" s="6">
        <f>H814+I814+J814</f>
        <v>0</v>
      </c>
      <c r="H814" s="5"/>
      <c r="I814" s="5"/>
      <c r="J814" s="5"/>
      <c r="K814" s="6">
        <f>L814+M814+N814</f>
        <v>0</v>
      </c>
      <c r="L814" s="5"/>
      <c r="M814" s="5"/>
      <c r="N814" s="5"/>
      <c r="O814" s="6">
        <f t="shared" si="579"/>
        <v>54.93</v>
      </c>
      <c r="P814" s="5"/>
      <c r="Q814" s="5">
        <v>39.28</v>
      </c>
      <c r="R814" s="5">
        <v>15.65</v>
      </c>
      <c r="S814" s="6">
        <f t="shared" si="580"/>
        <v>502.73</v>
      </c>
      <c r="T814" s="5"/>
      <c r="U814" s="11">
        <v>359.452</v>
      </c>
      <c r="V814" s="5">
        <v>143.27799999999999</v>
      </c>
      <c r="W814" s="6">
        <f>X814+Y814+Z814</f>
        <v>502.73</v>
      </c>
      <c r="X814" s="5"/>
      <c r="Y814" s="11">
        <v>359.452</v>
      </c>
      <c r="Z814" s="5">
        <v>143.27799999999999</v>
      </c>
      <c r="AA814" s="12">
        <f t="shared" si="549"/>
        <v>0</v>
      </c>
      <c r="AB814" s="5">
        <f t="shared" si="573"/>
        <v>0</v>
      </c>
      <c r="AC814" s="6">
        <f t="shared" si="573"/>
        <v>0</v>
      </c>
      <c r="AD814" s="20">
        <f t="shared" si="586"/>
        <v>0</v>
      </c>
      <c r="AE814" s="6">
        <f>AF814+AG814+AH814</f>
        <v>0</v>
      </c>
      <c r="AF814" s="5"/>
      <c r="AG814" s="6"/>
      <c r="AH814" s="7"/>
      <c r="AI814" s="6"/>
      <c r="AJ814" s="6"/>
      <c r="AL814" s="29">
        <f t="shared" si="553"/>
        <v>0</v>
      </c>
      <c r="AM814" s="29">
        <f t="shared" si="554"/>
        <v>0</v>
      </c>
      <c r="AW814" s="46">
        <f t="shared" si="555"/>
        <v>0</v>
      </c>
    </row>
    <row r="815" spans="1:49" s="21" customFormat="1" ht="52.15" customHeight="1" x14ac:dyDescent="0.25">
      <c r="A815" s="40">
        <v>140</v>
      </c>
      <c r="B815" s="94" t="s">
        <v>133</v>
      </c>
      <c r="C815" s="96">
        <f t="shared" ref="C815:S815" si="587">SUM(C816:C819)</f>
        <v>316124.40000000002</v>
      </c>
      <c r="D815" s="96">
        <f t="shared" si="587"/>
        <v>0</v>
      </c>
      <c r="E815" s="96">
        <f t="shared" si="587"/>
        <v>80154.100000000006</v>
      </c>
      <c r="F815" s="96">
        <f t="shared" si="587"/>
        <v>80154.100000000006</v>
      </c>
      <c r="G815" s="16">
        <f t="shared" si="587"/>
        <v>0</v>
      </c>
      <c r="H815" s="16">
        <f t="shared" si="587"/>
        <v>0</v>
      </c>
      <c r="I815" s="16">
        <f t="shared" si="587"/>
        <v>0</v>
      </c>
      <c r="J815" s="16">
        <f t="shared" si="587"/>
        <v>0</v>
      </c>
      <c r="K815" s="16">
        <f t="shared" si="587"/>
        <v>0</v>
      </c>
      <c r="L815" s="16">
        <f t="shared" si="587"/>
        <v>0</v>
      </c>
      <c r="M815" s="16">
        <f t="shared" si="587"/>
        <v>0</v>
      </c>
      <c r="N815" s="16">
        <f t="shared" si="587"/>
        <v>0</v>
      </c>
      <c r="O815" s="16">
        <f>P815+Q815+R815</f>
        <v>221541.90000000002</v>
      </c>
      <c r="P815" s="16">
        <v>73488.800000000003</v>
      </c>
      <c r="Q815" s="16">
        <f>92835.6+12968.6+53.8</f>
        <v>105858.00000000001</v>
      </c>
      <c r="R815" s="16">
        <f>37004.3+5169.3+21.5</f>
        <v>42195.100000000006</v>
      </c>
      <c r="S815" s="12">
        <f t="shared" si="587"/>
        <v>221017.34092000002</v>
      </c>
      <c r="T815" s="18">
        <v>73488.770919999995</v>
      </c>
      <c r="U815" s="18">
        <f t="shared" ref="U815:V815" si="588">SUM(U816:U819)</f>
        <v>105482.93200000002</v>
      </c>
      <c r="V815" s="18">
        <f t="shared" si="588"/>
        <v>42045.637999999999</v>
      </c>
      <c r="W815" s="12">
        <f t="shared" ref="W815:X815" si="589">SUM(W816:W819)</f>
        <v>221017.34092000002</v>
      </c>
      <c r="X815" s="18">
        <f t="shared" si="589"/>
        <v>73488.770919999995</v>
      </c>
      <c r="Y815" s="18">
        <f t="shared" ref="Y815:Z815" si="590">SUM(Y816:Y819)</f>
        <v>105482.93200000002</v>
      </c>
      <c r="Z815" s="18">
        <f t="shared" si="590"/>
        <v>42045.637999999999</v>
      </c>
      <c r="AA815" s="12">
        <f t="shared" si="549"/>
        <v>0</v>
      </c>
      <c r="AB815" s="18">
        <f t="shared" si="573"/>
        <v>0</v>
      </c>
      <c r="AC815" s="12">
        <f t="shared" si="573"/>
        <v>0</v>
      </c>
      <c r="AD815" s="20">
        <f>Z815-V815</f>
        <v>0</v>
      </c>
      <c r="AE815" s="12">
        <f>SUM(AE816:AE819)</f>
        <v>0</v>
      </c>
      <c r="AF815" s="18">
        <f>SUM(AF816:AF819)</f>
        <v>0</v>
      </c>
      <c r="AG815" s="12">
        <f>SUM(AG816:AG819)</f>
        <v>0</v>
      </c>
      <c r="AH815" s="20">
        <f>SUM(AH816:AH819)</f>
        <v>0</v>
      </c>
      <c r="AI815" s="12" t="s">
        <v>226</v>
      </c>
      <c r="AJ815" s="12" t="str">
        <f>AI815</f>
        <v>310 мест</v>
      </c>
      <c r="AL815" s="29">
        <f t="shared" si="553"/>
        <v>0</v>
      </c>
      <c r="AM815" s="29">
        <f t="shared" si="554"/>
        <v>0</v>
      </c>
      <c r="AW815" s="46">
        <f t="shared" si="555"/>
        <v>2.9080000007525086E-2</v>
      </c>
    </row>
    <row r="816" spans="1:49" ht="19.899999999999999" customHeight="1" x14ac:dyDescent="0.25">
      <c r="A816" s="40"/>
      <c r="B816" s="91" t="s">
        <v>32</v>
      </c>
      <c r="C816" s="95"/>
      <c r="D816" s="95"/>
      <c r="E816" s="95"/>
      <c r="F816" s="95"/>
      <c r="G816" s="6">
        <f>H816+I816+J816</f>
        <v>0</v>
      </c>
      <c r="H816" s="5"/>
      <c r="I816" s="5"/>
      <c r="J816" s="5"/>
      <c r="K816" s="6">
        <f>L816+M816+N816</f>
        <v>0</v>
      </c>
      <c r="L816" s="5"/>
      <c r="M816" s="5"/>
      <c r="N816" s="5"/>
      <c r="O816" s="6">
        <f>P816+Q816+R816</f>
        <v>0</v>
      </c>
      <c r="P816" s="5"/>
      <c r="Q816" s="5"/>
      <c r="R816" s="5"/>
      <c r="S816" s="6">
        <f>T816+U816+V816</f>
        <v>0</v>
      </c>
      <c r="T816" s="5"/>
      <c r="U816" s="5"/>
      <c r="V816" s="5"/>
      <c r="W816" s="6">
        <f>X816+Y816+Z816</f>
        <v>0</v>
      </c>
      <c r="X816" s="5"/>
      <c r="Y816" s="5"/>
      <c r="Z816" s="5"/>
      <c r="AA816" s="12">
        <f t="shared" si="549"/>
        <v>0</v>
      </c>
      <c r="AB816" s="5">
        <f t="shared" si="573"/>
        <v>0</v>
      </c>
      <c r="AC816" s="6">
        <f t="shared" si="573"/>
        <v>0</v>
      </c>
      <c r="AD816" s="20">
        <f t="shared" ref="AD816:AD819" si="591">Z816-V816</f>
        <v>0</v>
      </c>
      <c r="AE816" s="6">
        <f>AF816+AG816+AH816</f>
        <v>0</v>
      </c>
      <c r="AF816" s="5"/>
      <c r="AG816" s="6"/>
      <c r="AH816" s="7"/>
      <c r="AI816" s="6"/>
      <c r="AJ816" s="6"/>
      <c r="AL816" s="29">
        <f t="shared" si="553"/>
        <v>0</v>
      </c>
      <c r="AM816" s="29">
        <f t="shared" si="554"/>
        <v>0</v>
      </c>
      <c r="AW816" s="46">
        <f t="shared" si="555"/>
        <v>0</v>
      </c>
    </row>
    <row r="817" spans="1:64" ht="19.899999999999999" customHeight="1" x14ac:dyDescent="0.25">
      <c r="A817" s="40"/>
      <c r="B817" s="91" t="s">
        <v>33</v>
      </c>
      <c r="C817" s="95">
        <v>284720.40000000002</v>
      </c>
      <c r="D817" s="95"/>
      <c r="E817" s="95">
        <v>80154.100000000006</v>
      </c>
      <c r="F817" s="95">
        <v>80154.100000000006</v>
      </c>
      <c r="G817" s="6">
        <f>H817+I817+J817</f>
        <v>0</v>
      </c>
      <c r="H817" s="5"/>
      <c r="I817" s="5"/>
      <c r="J817" s="5"/>
      <c r="K817" s="6">
        <f>L817+M817+N817</f>
        <v>0</v>
      </c>
      <c r="L817" s="5"/>
      <c r="M817" s="5"/>
      <c r="N817" s="5"/>
      <c r="O817" s="6">
        <f>P817+Q817+R817</f>
        <v>178953.83</v>
      </c>
      <c r="P817" s="5">
        <v>73488.800000000003</v>
      </c>
      <c r="Q817" s="5">
        <v>75407.5</v>
      </c>
      <c r="R817" s="5">
        <v>30057.53</v>
      </c>
      <c r="S817" s="6">
        <f>T817+U817+V817</f>
        <v>189819.04492000001</v>
      </c>
      <c r="T817" s="5">
        <f>T815</f>
        <v>73488.770919999995</v>
      </c>
      <c r="U817" s="5">
        <f>12968.6+70207.55</f>
        <v>83176.150000000009</v>
      </c>
      <c r="V817" s="5">
        <f>5169.297+27984.827</f>
        <v>33154.124000000003</v>
      </c>
      <c r="W817" s="6">
        <f>X817+Y817+Z817</f>
        <v>189819.04492000001</v>
      </c>
      <c r="X817" s="5">
        <f>T817</f>
        <v>73488.770919999995</v>
      </c>
      <c r="Y817" s="5">
        <f>12968.6+70207.55</f>
        <v>83176.150000000009</v>
      </c>
      <c r="Z817" s="5">
        <f>5169.297+27984.827</f>
        <v>33154.124000000003</v>
      </c>
      <c r="AA817" s="12">
        <f t="shared" si="549"/>
        <v>0</v>
      </c>
      <c r="AB817" s="5">
        <f t="shared" si="573"/>
        <v>0</v>
      </c>
      <c r="AC817" s="6">
        <f t="shared" si="573"/>
        <v>0</v>
      </c>
      <c r="AD817" s="20">
        <f t="shared" si="591"/>
        <v>0</v>
      </c>
      <c r="AE817" s="6">
        <f>AF817+AG817+AH817</f>
        <v>0</v>
      </c>
      <c r="AF817" s="5"/>
      <c r="AG817" s="6"/>
      <c r="AH817" s="7"/>
      <c r="AI817" s="6"/>
      <c r="AJ817" s="6"/>
      <c r="AL817" s="29">
        <f t="shared" si="553"/>
        <v>0</v>
      </c>
      <c r="AM817" s="29">
        <f t="shared" si="554"/>
        <v>0</v>
      </c>
      <c r="AW817" s="46">
        <f t="shared" si="555"/>
        <v>2.9080000007525086E-2</v>
      </c>
    </row>
    <row r="818" spans="1:64" ht="19.899999999999999" customHeight="1" x14ac:dyDescent="0.25">
      <c r="A818" s="40"/>
      <c r="B818" s="91" t="s">
        <v>34</v>
      </c>
      <c r="C818" s="95">
        <v>31329.599999999999</v>
      </c>
      <c r="D818" s="95"/>
      <c r="E818" s="95"/>
      <c r="F818" s="95"/>
      <c r="G818" s="6">
        <f>H818+I818+J818</f>
        <v>0</v>
      </c>
      <c r="H818" s="5"/>
      <c r="I818" s="5"/>
      <c r="J818" s="5"/>
      <c r="K818" s="6">
        <f>L818+M818+N818</f>
        <v>0</v>
      </c>
      <c r="L818" s="5"/>
      <c r="M818" s="5"/>
      <c r="N818" s="5"/>
      <c r="O818" s="6">
        <f>P818+Q818+R818</f>
        <v>40342.770000000019</v>
      </c>
      <c r="P818" s="5"/>
      <c r="Q818" s="5">
        <f>Q815-Q817-Q819</f>
        <v>30396.700000000015</v>
      </c>
      <c r="R818" s="5">
        <f>R815-R817-R819</f>
        <v>9946.070000000007</v>
      </c>
      <c r="S818" s="6">
        <f>T818+U818+V818</f>
        <v>28953.614999999998</v>
      </c>
      <c r="T818" s="5"/>
      <c r="U818" s="5">
        <v>20701.834999999999</v>
      </c>
      <c r="V818" s="5">
        <v>8251.7800000000007</v>
      </c>
      <c r="W818" s="6">
        <f>X818+Y818+Z818</f>
        <v>28953.614999999998</v>
      </c>
      <c r="X818" s="5"/>
      <c r="Y818" s="5">
        <v>20701.834999999999</v>
      </c>
      <c r="Z818" s="5">
        <v>8251.7800000000007</v>
      </c>
      <c r="AA818" s="12">
        <f t="shared" si="549"/>
        <v>0</v>
      </c>
      <c r="AB818" s="5">
        <f t="shared" si="573"/>
        <v>0</v>
      </c>
      <c r="AC818" s="6">
        <f t="shared" si="573"/>
        <v>0</v>
      </c>
      <c r="AD818" s="20">
        <f t="shared" si="591"/>
        <v>0</v>
      </c>
      <c r="AE818" s="6">
        <f>AF818+AG818+AH818</f>
        <v>0</v>
      </c>
      <c r="AF818" s="5"/>
      <c r="AG818" s="6"/>
      <c r="AH818" s="7"/>
      <c r="AI818" s="6"/>
      <c r="AJ818" s="6"/>
      <c r="AL818" s="29">
        <f t="shared" si="553"/>
        <v>0</v>
      </c>
      <c r="AM818" s="29">
        <f t="shared" si="554"/>
        <v>0</v>
      </c>
      <c r="AW818" s="46">
        <f t="shared" si="555"/>
        <v>0</v>
      </c>
    </row>
    <row r="819" spans="1:64" ht="19.899999999999999" customHeight="1" x14ac:dyDescent="0.25">
      <c r="A819" s="40"/>
      <c r="B819" s="91" t="s">
        <v>35</v>
      </c>
      <c r="C819" s="95">
        <v>74.400000000000006</v>
      </c>
      <c r="D819" s="95"/>
      <c r="E819" s="95"/>
      <c r="F819" s="95"/>
      <c r="G819" s="6">
        <f>H819+I819+J819</f>
        <v>0</v>
      </c>
      <c r="H819" s="5"/>
      <c r="I819" s="5"/>
      <c r="J819" s="5"/>
      <c r="K819" s="6">
        <f>L819+M819+N819</f>
        <v>0</v>
      </c>
      <c r="L819" s="5"/>
      <c r="M819" s="5"/>
      <c r="N819" s="5"/>
      <c r="O819" s="6">
        <f>P819+Q819+R819</f>
        <v>2245.3000000000002</v>
      </c>
      <c r="P819" s="5"/>
      <c r="Q819" s="5">
        <v>53.8</v>
      </c>
      <c r="R819" s="5">
        <f>21.5+2170</f>
        <v>2191.5</v>
      </c>
      <c r="S819" s="6">
        <f>T819+U819+V819</f>
        <v>2244.681</v>
      </c>
      <c r="T819" s="5"/>
      <c r="U819" s="5">
        <v>1604.9469999999999</v>
      </c>
      <c r="V819" s="5">
        <v>639.73400000000004</v>
      </c>
      <c r="W819" s="6">
        <f>X819+Y819+Z819</f>
        <v>2244.681</v>
      </c>
      <c r="X819" s="5"/>
      <c r="Y819" s="5">
        <v>1604.9469999999999</v>
      </c>
      <c r="Z819" s="5">
        <v>639.73400000000004</v>
      </c>
      <c r="AA819" s="12">
        <f t="shared" ref="AA819" si="592">AB819+AC819+AD819</f>
        <v>0</v>
      </c>
      <c r="AB819" s="5">
        <f t="shared" si="573"/>
        <v>0</v>
      </c>
      <c r="AC819" s="6">
        <f t="shared" si="573"/>
        <v>0</v>
      </c>
      <c r="AD819" s="20">
        <f t="shared" si="591"/>
        <v>0</v>
      </c>
      <c r="AE819" s="6">
        <f>AF819+AG819+AH819</f>
        <v>0</v>
      </c>
      <c r="AF819" s="5"/>
      <c r="AG819" s="6"/>
      <c r="AH819" s="7"/>
      <c r="AI819" s="6"/>
      <c r="AJ819" s="6"/>
      <c r="AL819" s="29">
        <f t="shared" si="553"/>
        <v>0</v>
      </c>
      <c r="AM819" s="29">
        <f t="shared" si="554"/>
        <v>0</v>
      </c>
      <c r="AW819" s="46">
        <f t="shared" si="555"/>
        <v>0</v>
      </c>
    </row>
    <row r="820" spans="1:64" s="21" customFormat="1" ht="84" customHeight="1" x14ac:dyDescent="0.25">
      <c r="A820" s="40">
        <v>141</v>
      </c>
      <c r="B820" s="94" t="s">
        <v>189</v>
      </c>
      <c r="C820" s="96">
        <f t="shared" ref="C820:X820" si="593">SUM(C821:C824)</f>
        <v>38126.899999999994</v>
      </c>
      <c r="D820" s="96">
        <f t="shared" si="593"/>
        <v>0</v>
      </c>
      <c r="E820" s="96">
        <f t="shared" si="593"/>
        <v>8847.7999999999993</v>
      </c>
      <c r="F820" s="96">
        <f t="shared" si="593"/>
        <v>8847.7999999999993</v>
      </c>
      <c r="G820" s="16">
        <f t="shared" si="593"/>
        <v>0</v>
      </c>
      <c r="H820" s="16">
        <f t="shared" si="593"/>
        <v>0</v>
      </c>
      <c r="I820" s="16">
        <f t="shared" si="593"/>
        <v>0</v>
      </c>
      <c r="J820" s="16">
        <f t="shared" si="593"/>
        <v>0</v>
      </c>
      <c r="K820" s="16">
        <f t="shared" si="593"/>
        <v>0</v>
      </c>
      <c r="L820" s="16">
        <f t="shared" si="593"/>
        <v>0</v>
      </c>
      <c r="M820" s="16">
        <f t="shared" si="593"/>
        <v>0</v>
      </c>
      <c r="N820" s="16">
        <f t="shared" si="593"/>
        <v>0</v>
      </c>
      <c r="O820" s="16">
        <f t="shared" si="593"/>
        <v>28812.199999999997</v>
      </c>
      <c r="P820" s="16">
        <f t="shared" si="593"/>
        <v>6500</v>
      </c>
      <c r="Q820" s="16">
        <v>15399.6</v>
      </c>
      <c r="R820" s="16">
        <f>R822+R823+R824</f>
        <v>6912.6</v>
      </c>
      <c r="S820" s="12">
        <f t="shared" si="593"/>
        <v>28812.199989999997</v>
      </c>
      <c r="T820" s="18">
        <v>6499.9999900000003</v>
      </c>
      <c r="U820" s="18">
        <v>15399.55848</v>
      </c>
      <c r="V820" s="18">
        <f>V822+V823+V824</f>
        <v>6912.6</v>
      </c>
      <c r="W820" s="12">
        <f t="shared" si="593"/>
        <v>28812.199989999997</v>
      </c>
      <c r="X820" s="18">
        <f t="shared" si="593"/>
        <v>6499.9999900000003</v>
      </c>
      <c r="Y820" s="18">
        <f>U820</f>
        <v>15399.55848</v>
      </c>
      <c r="Z820" s="18">
        <f>V820</f>
        <v>6912.6</v>
      </c>
      <c r="AA820" s="12">
        <f t="shared" ref="AA820:AA828" si="594">AB820+AC820+AD820</f>
        <v>0</v>
      </c>
      <c r="AB820" s="18">
        <f t="shared" ref="AB820:AD827" si="595">X820+H820-L820-(T820-AF820)</f>
        <v>0</v>
      </c>
      <c r="AC820" s="12">
        <f t="shared" si="595"/>
        <v>0</v>
      </c>
      <c r="AD820" s="20">
        <f t="shared" si="595"/>
        <v>0</v>
      </c>
      <c r="AE820" s="12">
        <f>SUM(AE821:AE824)</f>
        <v>0</v>
      </c>
      <c r="AF820" s="18">
        <f>SUM(AF821:AF824)</f>
        <v>0</v>
      </c>
      <c r="AG820" s="12">
        <f>SUM(AG821:AG824)</f>
        <v>0</v>
      </c>
      <c r="AH820" s="20">
        <f>SUM(AH821:AH824)</f>
        <v>0</v>
      </c>
      <c r="AI820" s="12" t="s">
        <v>209</v>
      </c>
      <c r="AJ820" s="12" t="s">
        <v>209</v>
      </c>
      <c r="AK820" s="34">
        <v>43725</v>
      </c>
      <c r="AL820" s="29">
        <f t="shared" si="553"/>
        <v>0</v>
      </c>
      <c r="AM820" s="29">
        <f t="shared" si="554"/>
        <v>0</v>
      </c>
      <c r="AW820" s="46">
        <f t="shared" si="555"/>
        <v>9.9999997473787516E-6</v>
      </c>
    </row>
    <row r="821" spans="1:64" ht="19.899999999999999" customHeight="1" x14ac:dyDescent="0.25">
      <c r="A821" s="40"/>
      <c r="B821" s="91" t="s">
        <v>32</v>
      </c>
      <c r="C821" s="95"/>
      <c r="D821" s="95"/>
      <c r="E821" s="95"/>
      <c r="F821" s="95"/>
      <c r="G821" s="6">
        <f>H821+I821+J821</f>
        <v>0</v>
      </c>
      <c r="H821" s="5"/>
      <c r="I821" s="5"/>
      <c r="J821" s="5"/>
      <c r="K821" s="6">
        <f>L821+M821+N821</f>
        <v>0</v>
      </c>
      <c r="L821" s="5"/>
      <c r="M821" s="5"/>
      <c r="N821" s="5"/>
      <c r="O821" s="6">
        <f t="shared" ref="O821:O828" si="596">P821+Q821+R821</f>
        <v>0</v>
      </c>
      <c r="P821" s="5"/>
      <c r="Q821" s="5"/>
      <c r="R821" s="5"/>
      <c r="S821" s="6">
        <f>T821+U821+V821</f>
        <v>0</v>
      </c>
      <c r="T821" s="5"/>
      <c r="U821" s="5"/>
      <c r="V821" s="5"/>
      <c r="W821" s="6">
        <f t="shared" ref="W821:W828" si="597">X821+Y821+Z821</f>
        <v>0</v>
      </c>
      <c r="X821" s="5"/>
      <c r="Y821" s="18"/>
      <c r="Z821" s="18"/>
      <c r="AA821" s="12">
        <f t="shared" si="594"/>
        <v>0</v>
      </c>
      <c r="AB821" s="5">
        <f t="shared" si="595"/>
        <v>0</v>
      </c>
      <c r="AC821" s="6">
        <f t="shared" si="595"/>
        <v>0</v>
      </c>
      <c r="AD821" s="7">
        <f t="shared" si="595"/>
        <v>0</v>
      </c>
      <c r="AE821" s="6">
        <f>AF821+AG821+AH821</f>
        <v>0</v>
      </c>
      <c r="AF821" s="5"/>
      <c r="AG821" s="6"/>
      <c r="AH821" s="7"/>
      <c r="AI821" s="6"/>
      <c r="AJ821" s="6"/>
      <c r="AL821" s="29">
        <f t="shared" si="553"/>
        <v>0</v>
      </c>
      <c r="AM821" s="29">
        <f t="shared" si="554"/>
        <v>0</v>
      </c>
      <c r="AW821" s="46">
        <f t="shared" si="555"/>
        <v>0</v>
      </c>
    </row>
    <row r="822" spans="1:64" ht="19.899999999999999" customHeight="1" x14ac:dyDescent="0.25">
      <c r="A822" s="40"/>
      <c r="B822" s="91" t="s">
        <v>33</v>
      </c>
      <c r="C822" s="95">
        <v>35224.699999999997</v>
      </c>
      <c r="D822" s="95"/>
      <c r="E822" s="95">
        <v>8847.7999999999993</v>
      </c>
      <c r="F822" s="95">
        <v>8847.7999999999993</v>
      </c>
      <c r="G822" s="6">
        <f>H822+I822+J822</f>
        <v>0</v>
      </c>
      <c r="H822" s="5"/>
      <c r="I822" s="5"/>
      <c r="J822" s="5"/>
      <c r="K822" s="6">
        <f>L822+M822+N822</f>
        <v>0</v>
      </c>
      <c r="L822" s="5"/>
      <c r="M822" s="5"/>
      <c r="N822" s="5"/>
      <c r="O822" s="6">
        <f t="shared" si="596"/>
        <v>25917.1</v>
      </c>
      <c r="P822" s="5">
        <v>6500</v>
      </c>
      <c r="Q822" s="5">
        <v>13428.3</v>
      </c>
      <c r="R822" s="5">
        <v>5988.8</v>
      </c>
      <c r="S822" s="6">
        <f>T822+U822+V822</f>
        <v>25917.099989999999</v>
      </c>
      <c r="T822" s="5">
        <f>T820</f>
        <v>6499.9999900000003</v>
      </c>
      <c r="U822" s="5">
        <v>13428.3</v>
      </c>
      <c r="V822" s="5">
        <v>5988.8</v>
      </c>
      <c r="W822" s="6">
        <f>X822+Y822+Z822</f>
        <v>25917.099989999999</v>
      </c>
      <c r="X822" s="5">
        <f>T822</f>
        <v>6499.9999900000003</v>
      </c>
      <c r="Y822" s="18">
        <f>U822</f>
        <v>13428.3</v>
      </c>
      <c r="Z822" s="18">
        <f>V822</f>
        <v>5988.8</v>
      </c>
      <c r="AA822" s="12">
        <f t="shared" si="594"/>
        <v>0</v>
      </c>
      <c r="AB822" s="5">
        <f t="shared" si="595"/>
        <v>0</v>
      </c>
      <c r="AC822" s="6">
        <f t="shared" si="595"/>
        <v>0</v>
      </c>
      <c r="AD822" s="7">
        <f t="shared" si="595"/>
        <v>0</v>
      </c>
      <c r="AE822" s="6">
        <f>AF822+AG822+AH822</f>
        <v>0</v>
      </c>
      <c r="AF822" s="5"/>
      <c r="AG822" s="6"/>
      <c r="AH822" s="7"/>
      <c r="AI822" s="6"/>
      <c r="AJ822" s="6"/>
      <c r="AL822" s="29">
        <f t="shared" si="553"/>
        <v>0</v>
      </c>
      <c r="AM822" s="29">
        <f t="shared" si="554"/>
        <v>0</v>
      </c>
      <c r="AW822" s="46">
        <f t="shared" si="555"/>
        <v>9.9999997473787516E-6</v>
      </c>
    </row>
    <row r="823" spans="1:64" ht="19.899999999999999" customHeight="1" x14ac:dyDescent="0.25">
      <c r="A823" s="40"/>
      <c r="B823" s="91" t="s">
        <v>34</v>
      </c>
      <c r="C823" s="95">
        <v>2385.6</v>
      </c>
      <c r="D823" s="95"/>
      <c r="E823" s="95"/>
      <c r="F823" s="95"/>
      <c r="G823" s="6">
        <f>H823+I823+J823</f>
        <v>0</v>
      </c>
      <c r="H823" s="5"/>
      <c r="I823" s="5"/>
      <c r="J823" s="5"/>
      <c r="K823" s="6">
        <f>L823+M823+N823</f>
        <v>0</v>
      </c>
      <c r="L823" s="5"/>
      <c r="M823" s="5"/>
      <c r="N823" s="5"/>
      <c r="O823" s="6">
        <f t="shared" si="596"/>
        <v>2378.5</v>
      </c>
      <c r="P823" s="5"/>
      <c r="Q823" s="5">
        <v>1657.8</v>
      </c>
      <c r="R823" s="5">
        <v>720.7</v>
      </c>
      <c r="S823" s="6">
        <f t="shared" ref="S823:S824" si="598">T823+U823+V823</f>
        <v>2378.5</v>
      </c>
      <c r="T823" s="5"/>
      <c r="U823" s="5">
        <v>1657.8</v>
      </c>
      <c r="V823" s="5">
        <v>720.7</v>
      </c>
      <c r="W823" s="6">
        <f t="shared" ref="W823:W824" si="599">X823+Y823+Z823</f>
        <v>2378.5</v>
      </c>
      <c r="X823" s="5"/>
      <c r="Y823" s="18">
        <f t="shared" ref="Y823:Y824" si="600">U823</f>
        <v>1657.8</v>
      </c>
      <c r="Z823" s="18">
        <f t="shared" ref="Z823:Z827" si="601">V823</f>
        <v>720.7</v>
      </c>
      <c r="AA823" s="12">
        <f t="shared" si="594"/>
        <v>0</v>
      </c>
      <c r="AB823" s="5">
        <f t="shared" si="595"/>
        <v>0</v>
      </c>
      <c r="AC823" s="6">
        <f t="shared" si="595"/>
        <v>0</v>
      </c>
      <c r="AD823" s="7">
        <f t="shared" si="595"/>
        <v>0</v>
      </c>
      <c r="AE823" s="6">
        <f>AF823+AG823+AH823</f>
        <v>0</v>
      </c>
      <c r="AF823" s="5"/>
      <c r="AG823" s="6"/>
      <c r="AH823" s="7"/>
      <c r="AI823" s="6"/>
      <c r="AJ823" s="6"/>
      <c r="AL823" s="29">
        <f t="shared" si="553"/>
        <v>0</v>
      </c>
      <c r="AM823" s="29">
        <f t="shared" si="554"/>
        <v>0</v>
      </c>
      <c r="AW823" s="46">
        <f t="shared" si="555"/>
        <v>0</v>
      </c>
    </row>
    <row r="824" spans="1:64" ht="19.899999999999999" customHeight="1" x14ac:dyDescent="0.25">
      <c r="A824" s="40"/>
      <c r="B824" s="91" t="s">
        <v>35</v>
      </c>
      <c r="C824" s="95">
        <v>516.6</v>
      </c>
      <c r="D824" s="95"/>
      <c r="E824" s="95"/>
      <c r="F824" s="95"/>
      <c r="G824" s="6">
        <f>H824+I824+J824</f>
        <v>0</v>
      </c>
      <c r="H824" s="5"/>
      <c r="I824" s="5"/>
      <c r="J824" s="5"/>
      <c r="K824" s="6">
        <f>L824+M824+N824</f>
        <v>0</v>
      </c>
      <c r="L824" s="5"/>
      <c r="M824" s="5"/>
      <c r="N824" s="5"/>
      <c r="O824" s="6">
        <f t="shared" si="596"/>
        <v>516.6</v>
      </c>
      <c r="P824" s="5"/>
      <c r="Q824" s="5">
        <v>313.5</v>
      </c>
      <c r="R824" s="5">
        <v>203.1</v>
      </c>
      <c r="S824" s="6">
        <f t="shared" si="598"/>
        <v>516.6</v>
      </c>
      <c r="T824" s="5"/>
      <c r="U824" s="5">
        <v>313.5</v>
      </c>
      <c r="V824" s="5">
        <v>203.1</v>
      </c>
      <c r="W824" s="6">
        <f t="shared" si="599"/>
        <v>516.6</v>
      </c>
      <c r="X824" s="5"/>
      <c r="Y824" s="18">
        <f t="shared" si="600"/>
        <v>313.5</v>
      </c>
      <c r="Z824" s="18">
        <f t="shared" si="601"/>
        <v>203.1</v>
      </c>
      <c r="AA824" s="12">
        <f t="shared" si="594"/>
        <v>0</v>
      </c>
      <c r="AB824" s="5">
        <f t="shared" si="595"/>
        <v>0</v>
      </c>
      <c r="AC824" s="6">
        <f t="shared" si="595"/>
        <v>0</v>
      </c>
      <c r="AD824" s="7">
        <f t="shared" si="595"/>
        <v>0</v>
      </c>
      <c r="AE824" s="6">
        <f>AF824+AG824+AH824</f>
        <v>0</v>
      </c>
      <c r="AF824" s="5"/>
      <c r="AG824" s="6"/>
      <c r="AH824" s="7"/>
      <c r="AI824" s="6"/>
      <c r="AJ824" s="6"/>
      <c r="AL824" s="29">
        <f t="shared" si="553"/>
        <v>0</v>
      </c>
      <c r="AM824" s="29">
        <f t="shared" si="554"/>
        <v>0</v>
      </c>
      <c r="AW824" s="46">
        <f t="shared" si="555"/>
        <v>0</v>
      </c>
    </row>
    <row r="825" spans="1:64" s="21" customFormat="1" ht="97.5" customHeight="1" x14ac:dyDescent="0.25">
      <c r="A825" s="40">
        <v>142</v>
      </c>
      <c r="B825" s="94" t="s">
        <v>235</v>
      </c>
      <c r="C825" s="96">
        <v>83900.1</v>
      </c>
      <c r="D825" s="96"/>
      <c r="E825" s="96">
        <f t="shared" ref="E825:N825" si="602">SUM(E828:E831)</f>
        <v>0</v>
      </c>
      <c r="F825" s="96">
        <f t="shared" si="602"/>
        <v>0</v>
      </c>
      <c r="G825" s="16">
        <f t="shared" si="602"/>
        <v>0</v>
      </c>
      <c r="H825" s="16">
        <f t="shared" si="602"/>
        <v>0</v>
      </c>
      <c r="I825" s="16">
        <f t="shared" si="602"/>
        <v>0</v>
      </c>
      <c r="J825" s="16">
        <f t="shared" si="602"/>
        <v>0</v>
      </c>
      <c r="K825" s="16">
        <f t="shared" si="602"/>
        <v>0</v>
      </c>
      <c r="L825" s="16">
        <f t="shared" si="602"/>
        <v>0</v>
      </c>
      <c r="M825" s="16">
        <f t="shared" si="602"/>
        <v>0</v>
      </c>
      <c r="N825" s="16">
        <f t="shared" si="602"/>
        <v>0</v>
      </c>
      <c r="O825" s="16">
        <f t="shared" si="596"/>
        <v>83900.052763819098</v>
      </c>
      <c r="P825" s="16">
        <v>65849.5</v>
      </c>
      <c r="Q825" s="16">
        <v>17960.3</v>
      </c>
      <c r="R825" s="16">
        <f>Q825*0.5/99.5</f>
        <v>90.252763819095478</v>
      </c>
      <c r="S825" s="12">
        <f>T825+U825+V825</f>
        <v>83868.192909999998</v>
      </c>
      <c r="T825" s="18">
        <v>65849.499979999993</v>
      </c>
      <c r="U825" s="18">
        <v>17960.294999999998</v>
      </c>
      <c r="V825" s="18">
        <v>58.397930000000002</v>
      </c>
      <c r="W825" s="12">
        <f t="shared" si="597"/>
        <v>83868.192909999998</v>
      </c>
      <c r="X825" s="18">
        <f t="shared" ref="X825:Y828" si="603">T825</f>
        <v>65849.499979999993</v>
      </c>
      <c r="Y825" s="18">
        <f t="shared" si="603"/>
        <v>17960.294999999998</v>
      </c>
      <c r="Z825" s="18">
        <f t="shared" si="601"/>
        <v>58.397930000000002</v>
      </c>
      <c r="AA825" s="12">
        <f t="shared" ref="AA825:AA827" si="604">AB825+AC825+AD825</f>
        <v>0</v>
      </c>
      <c r="AB825" s="18">
        <f t="shared" si="595"/>
        <v>0</v>
      </c>
      <c r="AC825" s="12">
        <f>Y825-U825</f>
        <v>0</v>
      </c>
      <c r="AD825" s="20">
        <f>Z825-V825</f>
        <v>0</v>
      </c>
      <c r="AE825" s="12">
        <f>AF825+AG825+AH825</f>
        <v>0</v>
      </c>
      <c r="AF825" s="18">
        <f>SUM(AF828:AF831)</f>
        <v>0</v>
      </c>
      <c r="AG825" s="12">
        <f>U825-Y825</f>
        <v>0</v>
      </c>
      <c r="AH825" s="20">
        <f>V825-Z825</f>
        <v>0</v>
      </c>
      <c r="AI825" s="12" t="s">
        <v>340</v>
      </c>
      <c r="AJ825" s="12" t="s">
        <v>340</v>
      </c>
      <c r="AK825" s="34">
        <v>43725</v>
      </c>
      <c r="AL825" s="29">
        <f t="shared" si="553"/>
        <v>0</v>
      </c>
      <c r="AM825" s="29">
        <f t="shared" si="554"/>
        <v>0</v>
      </c>
      <c r="AW825" s="46">
        <f t="shared" si="555"/>
        <v>2.0000006770715117E-5</v>
      </c>
    </row>
    <row r="826" spans="1:64" s="21" customFormat="1" ht="87.75" customHeight="1" x14ac:dyDescent="0.25">
      <c r="A826" s="40">
        <v>143</v>
      </c>
      <c r="B826" s="94" t="s">
        <v>243</v>
      </c>
      <c r="C826" s="96"/>
      <c r="D826" s="96"/>
      <c r="E826" s="96">
        <f t="shared" ref="E826:N826" si="605">SUM(E828:E831)</f>
        <v>0</v>
      </c>
      <c r="F826" s="96">
        <f t="shared" si="605"/>
        <v>0</v>
      </c>
      <c r="G826" s="16">
        <f t="shared" si="605"/>
        <v>0</v>
      </c>
      <c r="H826" s="16">
        <f t="shared" si="605"/>
        <v>0</v>
      </c>
      <c r="I826" s="16">
        <f t="shared" si="605"/>
        <v>0</v>
      </c>
      <c r="J826" s="16">
        <f t="shared" si="605"/>
        <v>0</v>
      </c>
      <c r="K826" s="16">
        <f t="shared" si="605"/>
        <v>0</v>
      </c>
      <c r="L826" s="16">
        <f t="shared" si="605"/>
        <v>0</v>
      </c>
      <c r="M826" s="16">
        <f t="shared" si="605"/>
        <v>0</v>
      </c>
      <c r="N826" s="16">
        <f t="shared" si="605"/>
        <v>0</v>
      </c>
      <c r="O826" s="16">
        <f t="shared" si="596"/>
        <v>132532.25734265737</v>
      </c>
      <c r="P826" s="16">
        <v>76049.600000000006</v>
      </c>
      <c r="Q826" s="16">
        <v>40385.1</v>
      </c>
      <c r="R826" s="16">
        <f>Q826*28.5/71.5</f>
        <v>16097.557342657341</v>
      </c>
      <c r="S826" s="12">
        <f>T826+U826+V826</f>
        <v>128394.334</v>
      </c>
      <c r="T826" s="18">
        <v>76049.600000000006</v>
      </c>
      <c r="U826" s="18">
        <v>37426.485000000001</v>
      </c>
      <c r="V826" s="18">
        <v>14918.249</v>
      </c>
      <c r="W826" s="12">
        <f t="shared" si="597"/>
        <v>128394.334</v>
      </c>
      <c r="X826" s="18">
        <f t="shared" si="603"/>
        <v>76049.600000000006</v>
      </c>
      <c r="Y826" s="18">
        <f t="shared" si="603"/>
        <v>37426.485000000001</v>
      </c>
      <c r="Z826" s="18">
        <f t="shared" si="601"/>
        <v>14918.249</v>
      </c>
      <c r="AA826" s="12">
        <f t="shared" si="604"/>
        <v>0</v>
      </c>
      <c r="AB826" s="18">
        <f t="shared" si="595"/>
        <v>0</v>
      </c>
      <c r="AC826" s="12">
        <f t="shared" ref="AC826:AC828" si="606">Y826-U826</f>
        <v>0</v>
      </c>
      <c r="AD826" s="20">
        <f t="shared" ref="AD826:AD828" si="607">Z826-V826</f>
        <v>0</v>
      </c>
      <c r="AE826" s="12">
        <f t="shared" ref="AE826:AE828" si="608">AF826+AG826+AH826</f>
        <v>0</v>
      </c>
      <c r="AF826" s="18">
        <f>SUM(AF828:AF831)</f>
        <v>0</v>
      </c>
      <c r="AG826" s="12">
        <f t="shared" ref="AG826:AG828" si="609">U826-Y826</f>
        <v>0</v>
      </c>
      <c r="AH826" s="20">
        <f t="shared" ref="AH826:AH828" si="610">V826-Z826</f>
        <v>0</v>
      </c>
      <c r="AI826" s="12" t="s">
        <v>340</v>
      </c>
      <c r="AJ826" s="12" t="s">
        <v>340</v>
      </c>
      <c r="AK826" s="34">
        <v>43725</v>
      </c>
      <c r="AL826" s="29">
        <f t="shared" si="553"/>
        <v>0</v>
      </c>
      <c r="AM826" s="29">
        <f t="shared" si="554"/>
        <v>0</v>
      </c>
      <c r="AW826" s="46">
        <f t="shared" si="555"/>
        <v>0</v>
      </c>
    </row>
    <row r="827" spans="1:64" s="21" customFormat="1" ht="99" customHeight="1" x14ac:dyDescent="0.25">
      <c r="A827" s="40">
        <v>144</v>
      </c>
      <c r="B827" s="94" t="s">
        <v>244</v>
      </c>
      <c r="C827" s="96"/>
      <c r="D827" s="96"/>
      <c r="E827" s="96">
        <f t="shared" ref="E827:N828" si="611">SUM(E828:E831)</f>
        <v>0</v>
      </c>
      <c r="F827" s="96">
        <f t="shared" si="611"/>
        <v>0</v>
      </c>
      <c r="G827" s="16">
        <f t="shared" si="611"/>
        <v>0</v>
      </c>
      <c r="H827" s="16">
        <f t="shared" si="611"/>
        <v>0</v>
      </c>
      <c r="I827" s="16">
        <f t="shared" si="611"/>
        <v>0</v>
      </c>
      <c r="J827" s="16">
        <f t="shared" si="611"/>
        <v>0</v>
      </c>
      <c r="K827" s="16">
        <f t="shared" si="611"/>
        <v>0</v>
      </c>
      <c r="L827" s="16">
        <f t="shared" si="611"/>
        <v>0</v>
      </c>
      <c r="M827" s="16">
        <f t="shared" si="611"/>
        <v>0</v>
      </c>
      <c r="N827" s="16">
        <f t="shared" si="611"/>
        <v>0</v>
      </c>
      <c r="O827" s="16">
        <f t="shared" si="596"/>
        <v>105015.5</v>
      </c>
      <c r="P827" s="16">
        <v>56015.5</v>
      </c>
      <c r="Q827" s="16">
        <v>35035</v>
      </c>
      <c r="R827" s="16">
        <f>Q827*28.5/71.5</f>
        <v>13965</v>
      </c>
      <c r="S827" s="12">
        <f>T827+U827+V827</f>
        <v>98580.534329999995</v>
      </c>
      <c r="T827" s="18">
        <v>56015.494330000001</v>
      </c>
      <c r="U827" s="18">
        <v>30434.004000000001</v>
      </c>
      <c r="V827" s="18">
        <v>12131.036</v>
      </c>
      <c r="W827" s="12">
        <f t="shared" si="597"/>
        <v>98580.534329999995</v>
      </c>
      <c r="X827" s="18">
        <f t="shared" si="603"/>
        <v>56015.494330000001</v>
      </c>
      <c r="Y827" s="18">
        <f t="shared" si="603"/>
        <v>30434.004000000001</v>
      </c>
      <c r="Z827" s="18">
        <f t="shared" si="601"/>
        <v>12131.036</v>
      </c>
      <c r="AA827" s="12">
        <f t="shared" si="604"/>
        <v>0</v>
      </c>
      <c r="AB827" s="18">
        <f t="shared" si="595"/>
        <v>0</v>
      </c>
      <c r="AC827" s="12">
        <f t="shared" si="606"/>
        <v>0</v>
      </c>
      <c r="AD827" s="20">
        <f t="shared" si="607"/>
        <v>0</v>
      </c>
      <c r="AE827" s="12">
        <f t="shared" si="608"/>
        <v>0</v>
      </c>
      <c r="AF827" s="18">
        <f t="shared" ref="AF827:AF828" si="612">SUM(AF828:AF831)</f>
        <v>0</v>
      </c>
      <c r="AG827" s="12">
        <f t="shared" si="609"/>
        <v>0</v>
      </c>
      <c r="AH827" s="20">
        <f t="shared" si="610"/>
        <v>0</v>
      </c>
      <c r="AI827" s="12" t="s">
        <v>340</v>
      </c>
      <c r="AJ827" s="12" t="s">
        <v>340</v>
      </c>
      <c r="AK827" s="34">
        <v>43725</v>
      </c>
      <c r="AL827" s="29">
        <f t="shared" si="553"/>
        <v>0</v>
      </c>
      <c r="AM827" s="29">
        <f t="shared" si="554"/>
        <v>0</v>
      </c>
      <c r="AW827" s="46">
        <f t="shared" si="555"/>
        <v>5.6699999986449257E-3</v>
      </c>
    </row>
    <row r="828" spans="1:64" s="21" customFormat="1" ht="115.5" customHeight="1" x14ac:dyDescent="0.25">
      <c r="A828" s="40">
        <v>145</v>
      </c>
      <c r="B828" s="94" t="s">
        <v>245</v>
      </c>
      <c r="C828" s="96"/>
      <c r="D828" s="96"/>
      <c r="E828" s="96">
        <f t="shared" si="611"/>
        <v>0</v>
      </c>
      <c r="F828" s="96">
        <f t="shared" si="611"/>
        <v>0</v>
      </c>
      <c r="G828" s="16">
        <f t="shared" si="611"/>
        <v>0</v>
      </c>
      <c r="H828" s="16">
        <f t="shared" si="611"/>
        <v>0</v>
      </c>
      <c r="I828" s="16">
        <f t="shared" si="611"/>
        <v>0</v>
      </c>
      <c r="J828" s="16">
        <f t="shared" si="611"/>
        <v>0</v>
      </c>
      <c r="K828" s="16">
        <f t="shared" si="611"/>
        <v>0</v>
      </c>
      <c r="L828" s="16">
        <f t="shared" si="611"/>
        <v>0</v>
      </c>
      <c r="M828" s="16">
        <f t="shared" si="611"/>
        <v>0</v>
      </c>
      <c r="N828" s="16">
        <f t="shared" si="611"/>
        <v>0</v>
      </c>
      <c r="O828" s="16">
        <f t="shared" si="596"/>
        <v>197609.49860139861</v>
      </c>
      <c r="P828" s="16">
        <v>104268.1</v>
      </c>
      <c r="Q828" s="16">
        <v>66739.100000000006</v>
      </c>
      <c r="R828" s="16">
        <f>Q828*28.5/71.5</f>
        <v>26602.298601398601</v>
      </c>
      <c r="S828" s="12">
        <f>T828+U828+V828</f>
        <v>183600.43599999999</v>
      </c>
      <c r="T828" s="18">
        <v>104268.091</v>
      </c>
      <c r="U828" s="18">
        <v>56722.627</v>
      </c>
      <c r="V828" s="18">
        <v>22609.718000000001</v>
      </c>
      <c r="W828" s="12">
        <f t="shared" si="597"/>
        <v>183600.43599999999</v>
      </c>
      <c r="X828" s="18">
        <f t="shared" si="603"/>
        <v>104268.091</v>
      </c>
      <c r="Y828" s="18">
        <f t="shared" si="603"/>
        <v>56722.627</v>
      </c>
      <c r="Z828" s="18">
        <f t="shared" ref="Z828" si="613">V828</f>
        <v>22609.718000000001</v>
      </c>
      <c r="AA828" s="12">
        <f t="shared" si="594"/>
        <v>0</v>
      </c>
      <c r="AB828" s="18">
        <f t="shared" ref="AB828" si="614">X828+H828-L828-(T828-AF828)</f>
        <v>0</v>
      </c>
      <c r="AC828" s="12">
        <f t="shared" si="606"/>
        <v>0</v>
      </c>
      <c r="AD828" s="20">
        <f t="shared" si="607"/>
        <v>0</v>
      </c>
      <c r="AE828" s="12">
        <f t="shared" si="608"/>
        <v>0</v>
      </c>
      <c r="AF828" s="18">
        <f t="shared" si="612"/>
        <v>0</v>
      </c>
      <c r="AG828" s="12">
        <f t="shared" si="609"/>
        <v>0</v>
      </c>
      <c r="AH828" s="20">
        <f t="shared" si="610"/>
        <v>0</v>
      </c>
      <c r="AI828" s="12" t="s">
        <v>340</v>
      </c>
      <c r="AJ828" s="12" t="s">
        <v>340</v>
      </c>
      <c r="AK828" s="34">
        <v>43725</v>
      </c>
      <c r="AL828" s="29">
        <f t="shared" si="553"/>
        <v>0</v>
      </c>
      <c r="AM828" s="29">
        <f t="shared" si="554"/>
        <v>0</v>
      </c>
      <c r="AW828" s="46">
        <f t="shared" si="555"/>
        <v>9.0000000054715201E-3</v>
      </c>
    </row>
    <row r="829" spans="1:64" ht="123" customHeight="1" x14ac:dyDescent="0.25">
      <c r="A829" s="48"/>
      <c r="B829" s="59" t="s">
        <v>134</v>
      </c>
      <c r="C829" s="60">
        <f>C830+C835+C840+C845+C850+C855+C860+C865+C875+C880+C885+C890+C895+C905</f>
        <v>1579709.14784</v>
      </c>
      <c r="D829" s="60">
        <f t="shared" ref="D829:AH829" si="615">D830+D835+D840+D845+D850+D855+D860+D865+D875+D880+D885+D890+D895+D905</f>
        <v>3862.2120199999999</v>
      </c>
      <c r="E829" s="60">
        <f t="shared" si="615"/>
        <v>0</v>
      </c>
      <c r="F829" s="60">
        <f t="shared" si="615"/>
        <v>0</v>
      </c>
      <c r="G829" s="60">
        <f t="shared" si="615"/>
        <v>0</v>
      </c>
      <c r="H829" s="60">
        <f t="shared" si="615"/>
        <v>0</v>
      </c>
      <c r="I829" s="60">
        <f t="shared" si="615"/>
        <v>0</v>
      </c>
      <c r="J829" s="60">
        <f t="shared" si="615"/>
        <v>0</v>
      </c>
      <c r="K829" s="60">
        <f t="shared" si="615"/>
        <v>0</v>
      </c>
      <c r="L829" s="60">
        <f t="shared" si="615"/>
        <v>0</v>
      </c>
      <c r="M829" s="60">
        <f t="shared" si="615"/>
        <v>0</v>
      </c>
      <c r="N829" s="60">
        <f t="shared" si="615"/>
        <v>0</v>
      </c>
      <c r="O829" s="60">
        <f t="shared" si="615"/>
        <v>370152.2871586713</v>
      </c>
      <c r="P829" s="60">
        <f t="shared" si="615"/>
        <v>246669.89999999997</v>
      </c>
      <c r="Q829" s="60">
        <f t="shared" si="615"/>
        <v>99074.89999999998</v>
      </c>
      <c r="R829" s="60">
        <f t="shared" si="615"/>
        <v>24407.321732097902</v>
      </c>
      <c r="S829" s="60">
        <f t="shared" si="615"/>
        <v>359422.39271999995</v>
      </c>
      <c r="T829" s="97">
        <f t="shared" si="615"/>
        <v>245516.59496999998</v>
      </c>
      <c r="U829" s="60">
        <f t="shared" si="615"/>
        <v>89493.281969999996</v>
      </c>
      <c r="V829" s="60">
        <f t="shared" si="615"/>
        <v>24412.515779999998</v>
      </c>
      <c r="W829" s="60">
        <f t="shared" si="615"/>
        <v>352311.32396999997</v>
      </c>
      <c r="X829" s="60">
        <f t="shared" si="615"/>
        <v>245516.59496999998</v>
      </c>
      <c r="Y829" s="60">
        <f t="shared" si="615"/>
        <v>82396.435359999989</v>
      </c>
      <c r="Z829" s="60">
        <f t="shared" si="615"/>
        <v>24398.293639999996</v>
      </c>
      <c r="AA829" s="60">
        <f t="shared" si="615"/>
        <v>1.9999999985884642E-3</v>
      </c>
      <c r="AB829" s="60">
        <f t="shared" si="615"/>
        <v>0</v>
      </c>
      <c r="AC829" s="60">
        <f t="shared" si="615"/>
        <v>1.9999999985884642E-3</v>
      </c>
      <c r="AD829" s="60">
        <f t="shared" si="615"/>
        <v>0</v>
      </c>
      <c r="AE829" s="60">
        <f t="shared" si="615"/>
        <v>7111.0707499999999</v>
      </c>
      <c r="AF829" s="60">
        <f t="shared" si="615"/>
        <v>0</v>
      </c>
      <c r="AG829" s="60">
        <f t="shared" si="615"/>
        <v>7096.84861</v>
      </c>
      <c r="AH829" s="60">
        <f t="shared" si="615"/>
        <v>14.22214</v>
      </c>
      <c r="AI829" s="60"/>
      <c r="AJ829" s="60"/>
      <c r="AL829" s="29">
        <f t="shared" si="553"/>
        <v>-7111.0687499999767</v>
      </c>
      <c r="AM829" s="29">
        <f t="shared" si="554"/>
        <v>-7111.0687500000013</v>
      </c>
      <c r="AW829" s="46">
        <f t="shared" si="555"/>
        <v>1153.3050299999886</v>
      </c>
    </row>
    <row r="830" spans="1:64" ht="60.75" customHeight="1" x14ac:dyDescent="0.25">
      <c r="A830" s="40">
        <v>146</v>
      </c>
      <c r="B830" s="68" t="s">
        <v>135</v>
      </c>
      <c r="C830" s="62">
        <f>C831+C832+C833+C834</f>
        <v>121451.6</v>
      </c>
      <c r="D830" s="62">
        <f>SUM(D831:D834)</f>
        <v>0</v>
      </c>
      <c r="E830" s="62">
        <v>0</v>
      </c>
      <c r="F830" s="62">
        <v>0</v>
      </c>
      <c r="G830" s="63">
        <f t="shared" ref="G830" si="616">H830+I830+J830</f>
        <v>0</v>
      </c>
      <c r="H830" s="43"/>
      <c r="I830" s="43"/>
      <c r="J830" s="43"/>
      <c r="K830" s="63">
        <f>L830+M830+N830</f>
        <v>0</v>
      </c>
      <c r="L830" s="43"/>
      <c r="M830" s="43"/>
      <c r="N830" s="43"/>
      <c r="O830" s="63">
        <f t="shared" ref="O830:O859" si="617">P830+Q830+R830</f>
        <v>23609</v>
      </c>
      <c r="P830" s="43">
        <v>17530.5</v>
      </c>
      <c r="Q830" s="43">
        <v>6054.2</v>
      </c>
      <c r="R830" s="43">
        <f>R831+R832+R833+R834</f>
        <v>24.3</v>
      </c>
      <c r="S830" s="6">
        <f>SUM(T830,U830,V830)</f>
        <v>20491.010000000002</v>
      </c>
      <c r="T830" s="5">
        <f>T831+T832+T833+T834</f>
        <v>16387.63</v>
      </c>
      <c r="U830" s="5">
        <f t="shared" ref="U830:V830" si="618">U831+U832+U833+U834</f>
        <v>4087</v>
      </c>
      <c r="V830" s="5">
        <f t="shared" si="618"/>
        <v>16.380000000000003</v>
      </c>
      <c r="W830" s="63">
        <f>SUM(X830,Y830,Z830)</f>
        <v>20491.010000000002</v>
      </c>
      <c r="X830" s="43">
        <f>T830</f>
        <v>16387.63</v>
      </c>
      <c r="Y830" s="43">
        <f>U830</f>
        <v>4087</v>
      </c>
      <c r="Z830" s="43">
        <f>V830</f>
        <v>16.380000000000003</v>
      </c>
      <c r="AA830" s="12">
        <f t="shared" ref="AA830:AA834" si="619">SUM(AB830:AD830)</f>
        <v>0</v>
      </c>
      <c r="AB830" s="5">
        <f t="shared" ref="AB830:AB834" si="620">SUM(X830,H830)-SUM(L830)-SUM(T830,-AF830)</f>
        <v>0</v>
      </c>
      <c r="AC830" s="6">
        <f t="shared" ref="AC830:AD834" si="621">SUM(Y830,I830)-SUM(M830)-SUM(U830,-AG830)</f>
        <v>0</v>
      </c>
      <c r="AD830" s="7">
        <f t="shared" si="621"/>
        <v>0</v>
      </c>
      <c r="AE830" s="63">
        <f t="shared" ref="AE830:AE859" si="622">AF830+AG830+AH830</f>
        <v>0</v>
      </c>
      <c r="AF830" s="43"/>
      <c r="AG830" s="63"/>
      <c r="AH830" s="44"/>
      <c r="AI830" s="63"/>
      <c r="AJ830" s="63"/>
      <c r="AL830" s="29">
        <f t="shared" si="553"/>
        <v>0</v>
      </c>
      <c r="AM830" s="29">
        <f t="shared" si="554"/>
        <v>0</v>
      </c>
      <c r="AN830" s="30">
        <f>AA830-AE830</f>
        <v>0</v>
      </c>
      <c r="AO830" s="31">
        <f>AM830-AN830</f>
        <v>0</v>
      </c>
      <c r="AQ830" s="30">
        <f>$C830-SUM($C831:$C834)</f>
        <v>0</v>
      </c>
      <c r="AR830" s="30">
        <f>$D830-SUM($D831:$D834)</f>
        <v>0</v>
      </c>
      <c r="AS830" s="30">
        <f>$E830-SUM($E831:$E834)</f>
        <v>0</v>
      </c>
      <c r="AT830" s="30">
        <f>$F830-SUM($F831:$F834)</f>
        <v>0</v>
      </c>
      <c r="AU830" s="30">
        <f>$O830-SUM($O831:$O834)</f>
        <v>0</v>
      </c>
      <c r="AV830" s="30">
        <f>$P830-SUM($P831:$P834)</f>
        <v>0</v>
      </c>
      <c r="AW830" s="46">
        <f t="shared" si="555"/>
        <v>1142.869999999999</v>
      </c>
      <c r="AX830" s="30">
        <f>$R830-SUM($R831:$R834)</f>
        <v>0</v>
      </c>
      <c r="AY830" s="30"/>
      <c r="AZ830" s="30">
        <f>$S830-SUM($S831:$S834)</f>
        <v>16946.866800000003</v>
      </c>
      <c r="BA830" s="30">
        <f>SUM($T830)-SUM($T831:$T834)</f>
        <v>0</v>
      </c>
      <c r="BB830" s="30">
        <f>SUM($U830)-SUM($U831:$U834)</f>
        <v>0</v>
      </c>
      <c r="BC830" s="30">
        <f>SUM($V830)-SUM($V831:$V834)</f>
        <v>0</v>
      </c>
      <c r="BD830" s="30">
        <f>$W830-SUM($W831:$W834)</f>
        <v>16946.866800000003</v>
      </c>
      <c r="BE830" s="30">
        <f>SUM($X830)-SUM($X831:$X834)</f>
        <v>0</v>
      </c>
      <c r="BF830" s="30">
        <f>SUM($Y830)-SUM($Y831:$Y834)</f>
        <v>0</v>
      </c>
      <c r="BG830" s="30">
        <f>SUM($Z830)-SUM($Z831:$Z834)</f>
        <v>0</v>
      </c>
      <c r="BJ830" s="32"/>
      <c r="BK830" s="33"/>
      <c r="BL830" s="22"/>
    </row>
    <row r="831" spans="1:64" ht="19.899999999999999" customHeight="1" x14ac:dyDescent="0.25">
      <c r="A831" s="40"/>
      <c r="B831" s="78" t="s">
        <v>32</v>
      </c>
      <c r="C831" s="5">
        <v>0</v>
      </c>
      <c r="D831" s="5">
        <f>C831</f>
        <v>0</v>
      </c>
      <c r="E831" s="5">
        <v>0</v>
      </c>
      <c r="F831" s="5">
        <v>0</v>
      </c>
      <c r="G831" s="6">
        <f>H831+I831+J831</f>
        <v>0</v>
      </c>
      <c r="H831" s="5"/>
      <c r="I831" s="5"/>
      <c r="J831" s="5"/>
      <c r="K831" s="6"/>
      <c r="L831" s="5"/>
      <c r="M831" s="5"/>
      <c r="N831" s="5"/>
      <c r="O831" s="6">
        <f t="shared" si="617"/>
        <v>2970.23</v>
      </c>
      <c r="P831" s="5">
        <v>0</v>
      </c>
      <c r="Q831" s="5">
        <v>2958.35</v>
      </c>
      <c r="R831" s="5">
        <v>11.88</v>
      </c>
      <c r="S831" s="6">
        <v>0</v>
      </c>
      <c r="T831" s="5">
        <v>0</v>
      </c>
      <c r="U831" s="5">
        <v>2958.35</v>
      </c>
      <c r="V831" s="5">
        <v>11.88</v>
      </c>
      <c r="W831" s="6">
        <v>0</v>
      </c>
      <c r="X831" s="43">
        <f t="shared" ref="X831:X834" si="623">T831</f>
        <v>0</v>
      </c>
      <c r="Y831" s="43">
        <f t="shared" ref="Y831:Y834" si="624">U831</f>
        <v>2958.35</v>
      </c>
      <c r="Z831" s="43">
        <f t="shared" ref="Z831:Z834" si="625">V831</f>
        <v>11.88</v>
      </c>
      <c r="AA831" s="12">
        <f t="shared" si="619"/>
        <v>0</v>
      </c>
      <c r="AB831" s="5">
        <f t="shared" si="620"/>
        <v>0</v>
      </c>
      <c r="AC831" s="6">
        <f t="shared" si="621"/>
        <v>0</v>
      </c>
      <c r="AD831" s="7">
        <f t="shared" si="621"/>
        <v>0</v>
      </c>
      <c r="AE831" s="6">
        <f t="shared" si="622"/>
        <v>0</v>
      </c>
      <c r="AF831" s="5"/>
      <c r="AG831" s="6"/>
      <c r="AH831" s="7"/>
      <c r="AI831" s="6"/>
      <c r="AJ831" s="6"/>
      <c r="AL831" s="29">
        <f t="shared" si="553"/>
        <v>0</v>
      </c>
      <c r="AM831" s="29">
        <f t="shared" si="554"/>
        <v>0</v>
      </c>
      <c r="AN831" s="30"/>
      <c r="AO831" s="31"/>
      <c r="AW831" s="46">
        <f t="shared" si="555"/>
        <v>0</v>
      </c>
      <c r="BJ831" s="32"/>
      <c r="BK831" s="33"/>
      <c r="BL831" s="22"/>
    </row>
    <row r="832" spans="1:64" ht="19.899999999999999" customHeight="1" x14ac:dyDescent="0.25">
      <c r="A832" s="40"/>
      <c r="B832" s="78" t="s">
        <v>33</v>
      </c>
      <c r="C832" s="5">
        <v>100602.6</v>
      </c>
      <c r="D832" s="5"/>
      <c r="E832" s="5">
        <v>0</v>
      </c>
      <c r="F832" s="5">
        <v>0</v>
      </c>
      <c r="G832" s="6">
        <f t="shared" ref="G832" si="626">H832+I832+J832</f>
        <v>0</v>
      </c>
      <c r="H832" s="5"/>
      <c r="I832" s="5"/>
      <c r="J832" s="5"/>
      <c r="K832" s="6"/>
      <c r="L832" s="5"/>
      <c r="M832" s="5"/>
      <c r="N832" s="5"/>
      <c r="O832" s="6">
        <f t="shared" si="617"/>
        <v>19435.09</v>
      </c>
      <c r="P832" s="5">
        <v>17530.5</v>
      </c>
      <c r="Q832" s="5">
        <v>1892.65</v>
      </c>
      <c r="R832" s="5">
        <v>11.94</v>
      </c>
      <c r="S832" s="6">
        <v>2746.7432000000003</v>
      </c>
      <c r="T832" s="5">
        <v>16387.63</v>
      </c>
      <c r="U832" s="5">
        <v>334.44</v>
      </c>
      <c r="V832" s="5">
        <v>1.31</v>
      </c>
      <c r="W832" s="6">
        <v>2746.7432000000003</v>
      </c>
      <c r="X832" s="43">
        <f t="shared" si="623"/>
        <v>16387.63</v>
      </c>
      <c r="Y832" s="43">
        <f t="shared" si="624"/>
        <v>334.44</v>
      </c>
      <c r="Z832" s="43">
        <f t="shared" si="625"/>
        <v>1.31</v>
      </c>
      <c r="AA832" s="12">
        <f t="shared" si="619"/>
        <v>0</v>
      </c>
      <c r="AB832" s="5">
        <f t="shared" si="620"/>
        <v>0</v>
      </c>
      <c r="AC832" s="6">
        <f t="shared" si="621"/>
        <v>0</v>
      </c>
      <c r="AD832" s="7">
        <f t="shared" si="621"/>
        <v>0</v>
      </c>
      <c r="AE832" s="6">
        <f t="shared" si="622"/>
        <v>0</v>
      </c>
      <c r="AF832" s="5"/>
      <c r="AG832" s="6"/>
      <c r="AH832" s="7"/>
      <c r="AI832" s="6"/>
      <c r="AJ832" s="6"/>
      <c r="AL832" s="29">
        <f t="shared" si="553"/>
        <v>0</v>
      </c>
      <c r="AM832" s="29">
        <f t="shared" si="554"/>
        <v>0</v>
      </c>
      <c r="AN832" s="30"/>
      <c r="AO832" s="31"/>
      <c r="AW832" s="46">
        <f t="shared" si="555"/>
        <v>1142.869999999999</v>
      </c>
      <c r="BJ832" s="32"/>
      <c r="BK832" s="33"/>
      <c r="BL832" s="22"/>
    </row>
    <row r="833" spans="1:64" ht="19.899999999999999" customHeight="1" x14ac:dyDescent="0.25">
      <c r="A833" s="40"/>
      <c r="B833" s="78" t="s">
        <v>34</v>
      </c>
      <c r="C833" s="5">
        <v>15856.4</v>
      </c>
      <c r="D833" s="5"/>
      <c r="E833" s="5">
        <v>0</v>
      </c>
      <c r="F833" s="5">
        <v>0</v>
      </c>
      <c r="G833" s="6">
        <f>H833+I833+J833</f>
        <v>0</v>
      </c>
      <c r="H833" s="5"/>
      <c r="I833" s="5"/>
      <c r="J833" s="5"/>
      <c r="K833" s="6"/>
      <c r="L833" s="5"/>
      <c r="M833" s="5"/>
      <c r="N833" s="5"/>
      <c r="O833" s="6">
        <f t="shared" si="617"/>
        <v>0</v>
      </c>
      <c r="P833" s="5">
        <v>0</v>
      </c>
      <c r="Q833" s="5">
        <v>0</v>
      </c>
      <c r="R833" s="5">
        <v>0</v>
      </c>
      <c r="S833" s="6">
        <v>0</v>
      </c>
      <c r="T833" s="5">
        <v>0</v>
      </c>
      <c r="U833" s="5">
        <v>0</v>
      </c>
      <c r="V833" s="5">
        <v>0</v>
      </c>
      <c r="W833" s="6">
        <v>0</v>
      </c>
      <c r="X833" s="43">
        <f t="shared" si="623"/>
        <v>0</v>
      </c>
      <c r="Y833" s="43">
        <f t="shared" si="624"/>
        <v>0</v>
      </c>
      <c r="Z833" s="43">
        <f t="shared" si="625"/>
        <v>0</v>
      </c>
      <c r="AA833" s="12">
        <f t="shared" si="619"/>
        <v>0</v>
      </c>
      <c r="AB833" s="5">
        <f t="shared" si="620"/>
        <v>0</v>
      </c>
      <c r="AC833" s="6">
        <f t="shared" si="621"/>
        <v>0</v>
      </c>
      <c r="AD833" s="7">
        <f t="shared" si="621"/>
        <v>0</v>
      </c>
      <c r="AE833" s="6">
        <f t="shared" si="622"/>
        <v>0</v>
      </c>
      <c r="AF833" s="5"/>
      <c r="AG833" s="6"/>
      <c r="AH833" s="7"/>
      <c r="AI833" s="6"/>
      <c r="AJ833" s="6"/>
      <c r="AL833" s="29">
        <f t="shared" si="553"/>
        <v>0</v>
      </c>
      <c r="AM833" s="29">
        <f t="shared" si="554"/>
        <v>0</v>
      </c>
      <c r="AN833" s="30"/>
      <c r="AO833" s="31"/>
      <c r="AW833" s="46">
        <f t="shared" si="555"/>
        <v>0</v>
      </c>
      <c r="BJ833" s="32"/>
      <c r="BK833" s="33"/>
      <c r="BL833" s="22"/>
    </row>
    <row r="834" spans="1:64" ht="19.899999999999999" customHeight="1" x14ac:dyDescent="0.25">
      <c r="A834" s="40"/>
      <c r="B834" s="78" t="s">
        <v>35</v>
      </c>
      <c r="C834" s="5">
        <v>4992.6000000000004</v>
      </c>
      <c r="D834" s="5"/>
      <c r="E834" s="5">
        <v>0</v>
      </c>
      <c r="F834" s="5">
        <v>0</v>
      </c>
      <c r="G834" s="6">
        <f t="shared" ref="G834:G840" si="627">H834+I834+J834</f>
        <v>0</v>
      </c>
      <c r="H834" s="5"/>
      <c r="I834" s="5"/>
      <c r="J834" s="5"/>
      <c r="K834" s="6"/>
      <c r="L834" s="5"/>
      <c r="M834" s="5"/>
      <c r="N834" s="5"/>
      <c r="O834" s="6">
        <f t="shared" si="617"/>
        <v>1203.68</v>
      </c>
      <c r="P834" s="5">
        <v>0</v>
      </c>
      <c r="Q834" s="5">
        <v>1203.2</v>
      </c>
      <c r="R834" s="5">
        <v>0.48</v>
      </c>
      <c r="S834" s="6">
        <f>SUM(T834:V834)</f>
        <v>797.40000000000009</v>
      </c>
      <c r="T834" s="5">
        <v>0</v>
      </c>
      <c r="U834" s="5">
        <v>794.21</v>
      </c>
      <c r="V834" s="5">
        <v>3.19</v>
      </c>
      <c r="W834" s="6">
        <f>SUM(X834:Z834)</f>
        <v>797.40000000000009</v>
      </c>
      <c r="X834" s="43">
        <f t="shared" si="623"/>
        <v>0</v>
      </c>
      <c r="Y834" s="43">
        <f t="shared" si="624"/>
        <v>794.21</v>
      </c>
      <c r="Z834" s="43">
        <f t="shared" si="625"/>
        <v>3.19</v>
      </c>
      <c r="AA834" s="12">
        <f t="shared" si="619"/>
        <v>0</v>
      </c>
      <c r="AB834" s="5">
        <f t="shared" si="620"/>
        <v>0</v>
      </c>
      <c r="AC834" s="6">
        <f t="shared" si="621"/>
        <v>0</v>
      </c>
      <c r="AD834" s="7">
        <f t="shared" si="621"/>
        <v>0</v>
      </c>
      <c r="AE834" s="6">
        <f t="shared" si="622"/>
        <v>0</v>
      </c>
      <c r="AF834" s="5"/>
      <c r="AG834" s="6"/>
      <c r="AH834" s="7"/>
      <c r="AI834" s="6"/>
      <c r="AJ834" s="6"/>
      <c r="AL834" s="29">
        <f t="shared" si="553"/>
        <v>0</v>
      </c>
      <c r="AM834" s="29">
        <f t="shared" si="554"/>
        <v>0</v>
      </c>
      <c r="AN834" s="30"/>
      <c r="AO834" s="31"/>
      <c r="AW834" s="46">
        <f t="shared" si="555"/>
        <v>0</v>
      </c>
      <c r="BJ834" s="32"/>
      <c r="BK834" s="33"/>
      <c r="BL834" s="22"/>
    </row>
    <row r="835" spans="1:64" ht="72.75" customHeight="1" x14ac:dyDescent="0.25">
      <c r="A835" s="40">
        <v>147</v>
      </c>
      <c r="B835" s="68" t="s">
        <v>315</v>
      </c>
      <c r="C835" s="62">
        <v>39132.671000000002</v>
      </c>
      <c r="D835" s="62">
        <f>SUM(D836:D839)</f>
        <v>0</v>
      </c>
      <c r="E835" s="62">
        <v>0</v>
      </c>
      <c r="F835" s="62">
        <v>0</v>
      </c>
      <c r="G835" s="63">
        <f t="shared" si="627"/>
        <v>0</v>
      </c>
      <c r="H835" s="43"/>
      <c r="I835" s="43"/>
      <c r="J835" s="43"/>
      <c r="K835" s="63">
        <f>L835+M835+N835</f>
        <v>0</v>
      </c>
      <c r="L835" s="43"/>
      <c r="M835" s="43"/>
      <c r="N835" s="43"/>
      <c r="O835" s="63">
        <f t="shared" si="617"/>
        <v>16353.5</v>
      </c>
      <c r="P835" s="43">
        <v>6375</v>
      </c>
      <c r="Q835" s="43">
        <v>6955</v>
      </c>
      <c r="R835" s="43">
        <v>3023.5</v>
      </c>
      <c r="S835" s="6">
        <f>SUM(T835,U835,V835)</f>
        <v>16353.339250000001</v>
      </c>
      <c r="T835" s="5">
        <v>6374.8741300000002</v>
      </c>
      <c r="U835" s="5">
        <v>6954.9651199999998</v>
      </c>
      <c r="V835" s="5">
        <v>3023.5</v>
      </c>
      <c r="W835" s="63">
        <f>SUM(X835,Y835,Z835)</f>
        <v>16353.339250000001</v>
      </c>
      <c r="X835" s="43">
        <v>6374.8741300000002</v>
      </c>
      <c r="Y835" s="43">
        <v>6954.9651199999998</v>
      </c>
      <c r="Z835" s="43">
        <v>3023.5</v>
      </c>
      <c r="AA835" s="12">
        <f t="shared" ref="AA835:AA859" si="628">SUM(AB835:AD835)</f>
        <v>0</v>
      </c>
      <c r="AB835" s="5">
        <f t="shared" ref="AB835:AD850" si="629">SUM(X835,H835)-SUM(L835)-SUM(T835,-AF835)</f>
        <v>0</v>
      </c>
      <c r="AC835" s="6">
        <f t="shared" si="629"/>
        <v>0</v>
      </c>
      <c r="AD835" s="7">
        <f t="shared" si="629"/>
        <v>0</v>
      </c>
      <c r="AE835" s="63">
        <f t="shared" si="622"/>
        <v>0</v>
      </c>
      <c r="AF835" s="43"/>
      <c r="AG835" s="63"/>
      <c r="AH835" s="44"/>
      <c r="AI835" s="63"/>
      <c r="AJ835" s="63"/>
      <c r="AL835" s="13"/>
      <c r="AM835" s="13"/>
      <c r="AW835" s="46">
        <f t="shared" si="555"/>
        <v>0.12586999999984982</v>
      </c>
    </row>
    <row r="836" spans="1:64" ht="19.899999999999999" customHeight="1" x14ac:dyDescent="0.25">
      <c r="A836" s="40"/>
      <c r="B836" s="78" t="s">
        <v>32</v>
      </c>
      <c r="C836" s="5">
        <v>0</v>
      </c>
      <c r="D836" s="5">
        <f>C836</f>
        <v>0</v>
      </c>
      <c r="E836" s="5">
        <v>0</v>
      </c>
      <c r="F836" s="5">
        <v>0</v>
      </c>
      <c r="G836" s="6">
        <f>H836+I836+J836</f>
        <v>0</v>
      </c>
      <c r="H836" s="5"/>
      <c r="I836" s="5"/>
      <c r="J836" s="5"/>
      <c r="K836" s="6"/>
      <c r="L836" s="5"/>
      <c r="M836" s="5"/>
      <c r="N836" s="5"/>
      <c r="O836" s="6">
        <f t="shared" si="617"/>
        <v>0</v>
      </c>
      <c r="P836" s="5">
        <v>0</v>
      </c>
      <c r="Q836" s="5">
        <v>0</v>
      </c>
      <c r="R836" s="5">
        <v>0</v>
      </c>
      <c r="S836" s="6">
        <v>0</v>
      </c>
      <c r="T836" s="5" t="s">
        <v>185</v>
      </c>
      <c r="U836" s="5" t="s">
        <v>185</v>
      </c>
      <c r="V836" s="5" t="s">
        <v>185</v>
      </c>
      <c r="W836" s="6">
        <v>0</v>
      </c>
      <c r="X836" s="5" t="s">
        <v>185</v>
      </c>
      <c r="Y836" s="5" t="s">
        <v>185</v>
      </c>
      <c r="Z836" s="5" t="s">
        <v>185</v>
      </c>
      <c r="AA836" s="12">
        <f t="shared" si="628"/>
        <v>0</v>
      </c>
      <c r="AB836" s="5">
        <f t="shared" si="629"/>
        <v>0</v>
      </c>
      <c r="AC836" s="6">
        <f t="shared" si="629"/>
        <v>0</v>
      </c>
      <c r="AD836" s="7">
        <f t="shared" si="629"/>
        <v>0</v>
      </c>
      <c r="AE836" s="6">
        <f t="shared" si="622"/>
        <v>0</v>
      </c>
      <c r="AF836" s="5"/>
      <c r="AG836" s="6"/>
      <c r="AH836" s="7"/>
      <c r="AI836" s="6"/>
      <c r="AJ836" s="6"/>
      <c r="AL836" s="13"/>
      <c r="AM836" s="13"/>
      <c r="AW836" s="46"/>
    </row>
    <row r="837" spans="1:64" ht="19.899999999999999" customHeight="1" x14ac:dyDescent="0.25">
      <c r="A837" s="40"/>
      <c r="B837" s="78" t="s">
        <v>33</v>
      </c>
      <c r="C837" s="5">
        <v>36273.194000000003</v>
      </c>
      <c r="D837" s="5"/>
      <c r="E837" s="5">
        <v>0</v>
      </c>
      <c r="F837" s="5">
        <v>0</v>
      </c>
      <c r="G837" s="6">
        <f t="shared" ref="G837" si="630">H837+I837+J837</f>
        <v>0</v>
      </c>
      <c r="H837" s="5"/>
      <c r="I837" s="5"/>
      <c r="J837" s="5"/>
      <c r="K837" s="6"/>
      <c r="L837" s="5"/>
      <c r="M837" s="5"/>
      <c r="N837" s="5"/>
      <c r="O837" s="6">
        <f t="shared" si="617"/>
        <v>15990.697161477727</v>
      </c>
      <c r="P837" s="5">
        <v>6375</v>
      </c>
      <c r="Q837" s="5">
        <v>6702.0971614777263</v>
      </c>
      <c r="R837" s="5">
        <v>2913.6</v>
      </c>
      <c r="S837" s="6">
        <v>15990.498</v>
      </c>
      <c r="T837" s="5">
        <v>6374.8741300000002</v>
      </c>
      <c r="U837" s="5">
        <v>6702.06477</v>
      </c>
      <c r="V837" s="5">
        <v>2913.6</v>
      </c>
      <c r="W837" s="6">
        <v>15990.498</v>
      </c>
      <c r="X837" s="5">
        <v>6374.8741300000002</v>
      </c>
      <c r="Y837" s="5">
        <v>6702.06477</v>
      </c>
      <c r="Z837" s="5">
        <f>V837</f>
        <v>2913.6</v>
      </c>
      <c r="AA837" s="12">
        <f t="shared" si="628"/>
        <v>0</v>
      </c>
      <c r="AB837" s="5">
        <f t="shared" si="629"/>
        <v>0</v>
      </c>
      <c r="AC837" s="6">
        <f t="shared" si="629"/>
        <v>0</v>
      </c>
      <c r="AD837" s="7">
        <f t="shared" si="629"/>
        <v>0</v>
      </c>
      <c r="AE837" s="6">
        <f t="shared" si="622"/>
        <v>0</v>
      </c>
      <c r="AF837" s="5"/>
      <c r="AG837" s="6"/>
      <c r="AH837" s="7"/>
      <c r="AI837" s="6"/>
      <c r="AJ837" s="6"/>
      <c r="AL837" s="13"/>
      <c r="AM837" s="13"/>
      <c r="AW837" s="46">
        <f t="shared" si="555"/>
        <v>0.12586999999984982</v>
      </c>
    </row>
    <row r="838" spans="1:64" ht="19.899999999999999" customHeight="1" x14ac:dyDescent="0.25">
      <c r="A838" s="40"/>
      <c r="B838" s="78" t="s">
        <v>34</v>
      </c>
      <c r="C838" s="5">
        <v>2036.4</v>
      </c>
      <c r="D838" s="5"/>
      <c r="E838" s="5">
        <v>0</v>
      </c>
      <c r="F838" s="5">
        <v>0</v>
      </c>
      <c r="G838" s="6">
        <f>H838+I838+J838</f>
        <v>0</v>
      </c>
      <c r="H838" s="5"/>
      <c r="I838" s="5"/>
      <c r="J838" s="5"/>
      <c r="K838" s="6"/>
      <c r="L838" s="5"/>
      <c r="M838" s="5"/>
      <c r="N838" s="5"/>
      <c r="O838" s="6">
        <f t="shared" si="617"/>
        <v>0</v>
      </c>
      <c r="P838" s="5">
        <v>0</v>
      </c>
      <c r="Q838" s="5">
        <v>0</v>
      </c>
      <c r="R838" s="5">
        <v>0</v>
      </c>
      <c r="S838" s="6">
        <v>0</v>
      </c>
      <c r="T838" s="5" t="s">
        <v>185</v>
      </c>
      <c r="U838" s="5" t="s">
        <v>185</v>
      </c>
      <c r="V838" s="5" t="s">
        <v>185</v>
      </c>
      <c r="W838" s="6">
        <v>0</v>
      </c>
      <c r="X838" s="5" t="s">
        <v>185</v>
      </c>
      <c r="Y838" s="5" t="s">
        <v>185</v>
      </c>
      <c r="Z838" s="5" t="s">
        <v>185</v>
      </c>
      <c r="AA838" s="12">
        <f t="shared" si="628"/>
        <v>0</v>
      </c>
      <c r="AB838" s="5">
        <f t="shared" si="629"/>
        <v>0</v>
      </c>
      <c r="AC838" s="6">
        <f t="shared" si="629"/>
        <v>0</v>
      </c>
      <c r="AD838" s="7">
        <f t="shared" si="629"/>
        <v>0</v>
      </c>
      <c r="AE838" s="6">
        <f t="shared" si="622"/>
        <v>0</v>
      </c>
      <c r="AF838" s="5"/>
      <c r="AG838" s="6"/>
      <c r="AH838" s="7"/>
      <c r="AI838" s="6"/>
      <c r="AJ838" s="6"/>
      <c r="AL838" s="13"/>
      <c r="AM838" s="13"/>
      <c r="AW838" s="46"/>
    </row>
    <row r="839" spans="1:64" ht="19.899999999999999" customHeight="1" x14ac:dyDescent="0.25">
      <c r="A839" s="40"/>
      <c r="B839" s="78" t="s">
        <v>35</v>
      </c>
      <c r="C839" s="5">
        <v>823.077</v>
      </c>
      <c r="D839" s="5"/>
      <c r="E839" s="5">
        <v>0</v>
      </c>
      <c r="F839" s="5">
        <v>0</v>
      </c>
      <c r="G839" s="6">
        <f t="shared" ref="G839" si="631">H839+I839+J839</f>
        <v>0</v>
      </c>
      <c r="H839" s="5"/>
      <c r="I839" s="5"/>
      <c r="J839" s="5"/>
      <c r="K839" s="6"/>
      <c r="L839" s="5"/>
      <c r="M839" s="5"/>
      <c r="N839" s="5"/>
      <c r="O839" s="6">
        <f t="shared" si="617"/>
        <v>362.80283852227365</v>
      </c>
      <c r="P839" s="5">
        <v>0</v>
      </c>
      <c r="Q839" s="5">
        <v>252.90283852227361</v>
      </c>
      <c r="R839" s="5">
        <v>109.9</v>
      </c>
      <c r="S839" s="6">
        <f>SUM(T839:V839)</f>
        <v>362.80034999999998</v>
      </c>
      <c r="T839" s="5">
        <f>SUM(T835)-SUM(T836:T838)</f>
        <v>0</v>
      </c>
      <c r="U839" s="5">
        <f>SUM(U835)-SUM(U836:U838)</f>
        <v>252.90034999999989</v>
      </c>
      <c r="V839" s="5">
        <f>SUM(V835)-SUM(V836:V838)</f>
        <v>109.90000000000009</v>
      </c>
      <c r="W839" s="6">
        <f>SUM(X839:Z839)</f>
        <v>362.80034999999998</v>
      </c>
      <c r="X839" s="5">
        <f>SUM(X835)-SUM(X836:X838)</f>
        <v>0</v>
      </c>
      <c r="Y839" s="5">
        <f>SUM(Y835)-SUM(Y836:Y838)</f>
        <v>252.90034999999989</v>
      </c>
      <c r="Z839" s="5">
        <f>SUM(Z835)-SUM(Z836:Z838)</f>
        <v>109.90000000000009</v>
      </c>
      <c r="AA839" s="12">
        <f t="shared" si="628"/>
        <v>0</v>
      </c>
      <c r="AB839" s="5">
        <f t="shared" si="629"/>
        <v>0</v>
      </c>
      <c r="AC839" s="6">
        <f t="shared" si="629"/>
        <v>0</v>
      </c>
      <c r="AD839" s="7">
        <f t="shared" si="629"/>
        <v>0</v>
      </c>
      <c r="AE839" s="6">
        <f t="shared" si="622"/>
        <v>0</v>
      </c>
      <c r="AF839" s="5"/>
      <c r="AG839" s="6"/>
      <c r="AH839" s="7"/>
      <c r="AI839" s="6"/>
      <c r="AJ839" s="6"/>
      <c r="AL839" s="13"/>
      <c r="AM839" s="13"/>
      <c r="AW839" s="46">
        <f t="shared" si="555"/>
        <v>0</v>
      </c>
    </row>
    <row r="840" spans="1:64" ht="72.75" customHeight="1" x14ac:dyDescent="0.25">
      <c r="A840" s="40">
        <v>148</v>
      </c>
      <c r="B840" s="68" t="s">
        <v>136</v>
      </c>
      <c r="C840" s="62">
        <v>48348.415239999995</v>
      </c>
      <c r="D840" s="62">
        <f>SUM(D841:D844)</f>
        <v>0</v>
      </c>
      <c r="E840" s="62">
        <v>0</v>
      </c>
      <c r="F840" s="62">
        <v>0</v>
      </c>
      <c r="G840" s="63">
        <f t="shared" si="627"/>
        <v>0</v>
      </c>
      <c r="H840" s="43"/>
      <c r="I840" s="43"/>
      <c r="J840" s="43"/>
      <c r="K840" s="63">
        <f>L840+M840+N840</f>
        <v>0</v>
      </c>
      <c r="L840" s="43"/>
      <c r="M840" s="43"/>
      <c r="N840" s="43"/>
      <c r="O840" s="63">
        <f t="shared" si="617"/>
        <v>17510.3</v>
      </c>
      <c r="P840" s="43">
        <v>8854</v>
      </c>
      <c r="Q840" s="43">
        <v>6033.4</v>
      </c>
      <c r="R840" s="43">
        <v>2622.9</v>
      </c>
      <c r="S840" s="6">
        <f>SUM(T840,U840,V840)</f>
        <v>17510.011119999999</v>
      </c>
      <c r="T840" s="5">
        <v>8854</v>
      </c>
      <c r="U840" s="5">
        <v>6033.2111200000008</v>
      </c>
      <c r="V840" s="5">
        <f>V842+V844</f>
        <v>2622.8</v>
      </c>
      <c r="W840" s="63">
        <f>SUM(X840,Y840,Z840)</f>
        <v>17510.011119999999</v>
      </c>
      <c r="X840" s="43">
        <v>8854</v>
      </c>
      <c r="Y840" s="43">
        <v>6033.211119999999</v>
      </c>
      <c r="Z840" s="43">
        <f>Z842+Z844</f>
        <v>2622.8</v>
      </c>
      <c r="AA840" s="12">
        <f t="shared" si="628"/>
        <v>0</v>
      </c>
      <c r="AB840" s="5">
        <f t="shared" si="629"/>
        <v>0</v>
      </c>
      <c r="AC840" s="6">
        <f t="shared" si="629"/>
        <v>0</v>
      </c>
      <c r="AD840" s="7">
        <f t="shared" si="629"/>
        <v>0</v>
      </c>
      <c r="AE840" s="63">
        <f t="shared" si="622"/>
        <v>0</v>
      </c>
      <c r="AF840" s="43"/>
      <c r="AG840" s="63"/>
      <c r="AH840" s="44"/>
      <c r="AI840" s="63"/>
      <c r="AJ840" s="63"/>
      <c r="AL840" s="13"/>
      <c r="AM840" s="13"/>
      <c r="AW840" s="46">
        <f t="shared" si="555"/>
        <v>0</v>
      </c>
    </row>
    <row r="841" spans="1:64" ht="19.899999999999999" customHeight="1" x14ac:dyDescent="0.25">
      <c r="A841" s="40"/>
      <c r="B841" s="78" t="s">
        <v>32</v>
      </c>
      <c r="C841" s="5">
        <v>0</v>
      </c>
      <c r="D841" s="5">
        <f>C841</f>
        <v>0</v>
      </c>
      <c r="E841" s="5">
        <v>0</v>
      </c>
      <c r="F841" s="5">
        <v>0</v>
      </c>
      <c r="G841" s="6">
        <f>H841+I841+J841</f>
        <v>0</v>
      </c>
      <c r="H841" s="5"/>
      <c r="I841" s="5"/>
      <c r="J841" s="5"/>
      <c r="K841" s="6"/>
      <c r="L841" s="5"/>
      <c r="M841" s="5"/>
      <c r="N841" s="5"/>
      <c r="O841" s="6">
        <f t="shared" si="617"/>
        <v>0</v>
      </c>
      <c r="P841" s="5">
        <v>0</v>
      </c>
      <c r="Q841" s="5">
        <v>0</v>
      </c>
      <c r="R841" s="5">
        <v>0</v>
      </c>
      <c r="S841" s="6">
        <v>0</v>
      </c>
      <c r="T841" s="5" t="s">
        <v>185</v>
      </c>
      <c r="U841" s="5" t="s">
        <v>185</v>
      </c>
      <c r="V841" s="5" t="s">
        <v>185</v>
      </c>
      <c r="W841" s="6">
        <v>0</v>
      </c>
      <c r="X841" s="5"/>
      <c r="Y841" s="5"/>
      <c r="Z841" s="5"/>
      <c r="AA841" s="12">
        <f t="shared" si="628"/>
        <v>0</v>
      </c>
      <c r="AB841" s="5">
        <f t="shared" si="629"/>
        <v>0</v>
      </c>
      <c r="AC841" s="6">
        <f t="shared" si="629"/>
        <v>0</v>
      </c>
      <c r="AD841" s="7">
        <f t="shared" si="629"/>
        <v>0</v>
      </c>
      <c r="AE841" s="6">
        <f t="shared" si="622"/>
        <v>0</v>
      </c>
      <c r="AF841" s="5"/>
      <c r="AG841" s="6"/>
      <c r="AH841" s="7"/>
      <c r="AI841" s="6"/>
      <c r="AJ841" s="6"/>
      <c r="AL841" s="13"/>
      <c r="AM841" s="13"/>
      <c r="AW841" s="46"/>
    </row>
    <row r="842" spans="1:64" ht="19.899999999999999" customHeight="1" x14ac:dyDescent="0.25">
      <c r="A842" s="40"/>
      <c r="B842" s="78" t="s">
        <v>33</v>
      </c>
      <c r="C842" s="5">
        <v>45060.409</v>
      </c>
      <c r="D842" s="5"/>
      <c r="E842" s="5">
        <v>0</v>
      </c>
      <c r="F842" s="5">
        <v>0</v>
      </c>
      <c r="G842" s="6">
        <f t="shared" ref="G842" si="632">H842+I842+J842</f>
        <v>0</v>
      </c>
      <c r="H842" s="5"/>
      <c r="I842" s="5"/>
      <c r="J842" s="5"/>
      <c r="K842" s="6"/>
      <c r="L842" s="5"/>
      <c r="M842" s="5"/>
      <c r="N842" s="5"/>
      <c r="O842" s="6">
        <f t="shared" si="617"/>
        <v>17233.097570895301</v>
      </c>
      <c r="P842" s="5">
        <v>8854</v>
      </c>
      <c r="Q842" s="5">
        <v>5840.2</v>
      </c>
      <c r="R842" s="5">
        <v>2538.8975708953008</v>
      </c>
      <c r="S842" s="6">
        <v>17232.757659999999</v>
      </c>
      <c r="T842" s="5">
        <v>8854</v>
      </c>
      <c r="U842" s="5">
        <v>5839.9812500000007</v>
      </c>
      <c r="V842" s="5">
        <v>2538.8000000000002</v>
      </c>
      <c r="W842" s="6">
        <v>17232.757659999999</v>
      </c>
      <c r="X842" s="5">
        <v>8854</v>
      </c>
      <c r="Y842" s="5">
        <v>5839.9812500000007</v>
      </c>
      <c r="Z842" s="5">
        <f>V842</f>
        <v>2538.8000000000002</v>
      </c>
      <c r="AA842" s="12">
        <f t="shared" si="628"/>
        <v>0</v>
      </c>
      <c r="AB842" s="5">
        <f t="shared" si="629"/>
        <v>0</v>
      </c>
      <c r="AC842" s="6">
        <f t="shared" si="629"/>
        <v>0</v>
      </c>
      <c r="AD842" s="7">
        <f t="shared" si="629"/>
        <v>0</v>
      </c>
      <c r="AE842" s="6">
        <f t="shared" si="622"/>
        <v>0</v>
      </c>
      <c r="AF842" s="5"/>
      <c r="AG842" s="6"/>
      <c r="AH842" s="7"/>
      <c r="AI842" s="6"/>
      <c r="AJ842" s="6"/>
      <c r="AL842" s="13"/>
      <c r="AM842" s="13"/>
      <c r="AW842" s="46">
        <f t="shared" si="555"/>
        <v>0</v>
      </c>
    </row>
    <row r="843" spans="1:64" ht="19.899999999999999" customHeight="1" x14ac:dyDescent="0.25">
      <c r="A843" s="40"/>
      <c r="B843" s="78" t="s">
        <v>34</v>
      </c>
      <c r="C843" s="5">
        <v>2563.1</v>
      </c>
      <c r="D843" s="5"/>
      <c r="E843" s="5">
        <v>0</v>
      </c>
      <c r="F843" s="5">
        <v>0</v>
      </c>
      <c r="G843" s="6">
        <f>H843+I843+J843</f>
        <v>0</v>
      </c>
      <c r="H843" s="5"/>
      <c r="I843" s="5"/>
      <c r="J843" s="5"/>
      <c r="K843" s="6"/>
      <c r="L843" s="5"/>
      <c r="M843" s="5"/>
      <c r="N843" s="5"/>
      <c r="O843" s="6">
        <f t="shared" si="617"/>
        <v>0</v>
      </c>
      <c r="P843" s="5">
        <v>0</v>
      </c>
      <c r="Q843" s="5">
        <v>0</v>
      </c>
      <c r="R843" s="5">
        <v>0</v>
      </c>
      <c r="S843" s="6">
        <v>0</v>
      </c>
      <c r="T843" s="5" t="s">
        <v>185</v>
      </c>
      <c r="U843" s="5" t="s">
        <v>185</v>
      </c>
      <c r="V843" s="5" t="s">
        <v>185</v>
      </c>
      <c r="W843" s="6">
        <v>0</v>
      </c>
      <c r="X843" s="5"/>
      <c r="Y843" s="5"/>
      <c r="Z843" s="5" t="str">
        <f t="shared" ref="Z843:Z844" si="633">V843</f>
        <v/>
      </c>
      <c r="AA843" s="12">
        <f t="shared" si="628"/>
        <v>0</v>
      </c>
      <c r="AB843" s="5">
        <f t="shared" si="629"/>
        <v>0</v>
      </c>
      <c r="AC843" s="6">
        <f t="shared" si="629"/>
        <v>0</v>
      </c>
      <c r="AD843" s="7">
        <f t="shared" si="629"/>
        <v>0</v>
      </c>
      <c r="AE843" s="6">
        <f t="shared" si="622"/>
        <v>0</v>
      </c>
      <c r="AF843" s="5"/>
      <c r="AG843" s="6"/>
      <c r="AH843" s="7"/>
      <c r="AI843" s="6"/>
      <c r="AJ843" s="6"/>
      <c r="AL843" s="13"/>
      <c r="AM843" s="13"/>
      <c r="AW843" s="46"/>
    </row>
    <row r="844" spans="1:64" ht="19.899999999999999" customHeight="1" x14ac:dyDescent="0.25">
      <c r="A844" s="40"/>
      <c r="B844" s="78" t="s">
        <v>35</v>
      </c>
      <c r="C844" s="5">
        <v>724.90624000000003</v>
      </c>
      <c r="D844" s="5"/>
      <c r="E844" s="5">
        <v>0</v>
      </c>
      <c r="F844" s="5">
        <v>0</v>
      </c>
      <c r="G844" s="6">
        <f t="shared" ref="G844:G850" si="634">H844+I844+J844</f>
        <v>0</v>
      </c>
      <c r="H844" s="5"/>
      <c r="I844" s="5"/>
      <c r="J844" s="5"/>
      <c r="K844" s="6"/>
      <c r="L844" s="5"/>
      <c r="M844" s="5"/>
      <c r="N844" s="5"/>
      <c r="O844" s="6">
        <f t="shared" si="617"/>
        <v>277.20242910469949</v>
      </c>
      <c r="P844" s="5">
        <v>0</v>
      </c>
      <c r="Q844" s="5">
        <v>193.2</v>
      </c>
      <c r="R844" s="5">
        <v>84.002429104699473</v>
      </c>
      <c r="S844" s="6">
        <f>SUM(T844:V844)</f>
        <v>277.22987000000012</v>
      </c>
      <c r="T844" s="5">
        <f>SUM(T840)-SUM(T841:T843)</f>
        <v>0</v>
      </c>
      <c r="U844" s="5">
        <f>SUM(U840)-SUM(U841:U843)</f>
        <v>193.22987000000012</v>
      </c>
      <c r="V844" s="5">
        <v>84</v>
      </c>
      <c r="W844" s="6">
        <f>SUM(X844:Z844)</f>
        <v>277.2298699999983</v>
      </c>
      <c r="X844" s="5">
        <f>SUM(X840)-SUM(X841:X843)</f>
        <v>0</v>
      </c>
      <c r="Y844" s="5">
        <f>SUM(Y840)-SUM(Y841:Y843)</f>
        <v>193.2298699999983</v>
      </c>
      <c r="Z844" s="5">
        <f t="shared" si="633"/>
        <v>84</v>
      </c>
      <c r="AA844" s="12">
        <f t="shared" si="628"/>
        <v>-1.8189894035458565E-12</v>
      </c>
      <c r="AB844" s="5">
        <f t="shared" si="629"/>
        <v>0</v>
      </c>
      <c r="AC844" s="6">
        <f t="shared" si="629"/>
        <v>-1.8189894035458565E-12</v>
      </c>
      <c r="AD844" s="7">
        <f t="shared" si="629"/>
        <v>0</v>
      </c>
      <c r="AE844" s="6">
        <f t="shared" si="622"/>
        <v>0</v>
      </c>
      <c r="AF844" s="5"/>
      <c r="AG844" s="6"/>
      <c r="AH844" s="7"/>
      <c r="AI844" s="6"/>
      <c r="AJ844" s="6"/>
      <c r="AL844" s="13"/>
      <c r="AM844" s="13"/>
      <c r="AW844" s="46">
        <f t="shared" ref="AW844:AW906" si="635">P844-T844</f>
        <v>0</v>
      </c>
    </row>
    <row r="845" spans="1:64" ht="33.75" customHeight="1" x14ac:dyDescent="0.25">
      <c r="A845" s="40">
        <v>149</v>
      </c>
      <c r="B845" s="68" t="s">
        <v>137</v>
      </c>
      <c r="C845" s="62">
        <v>232267.57392</v>
      </c>
      <c r="D845" s="62">
        <f>SUM(D846:D849)</f>
        <v>0</v>
      </c>
      <c r="E845" s="62">
        <v>0</v>
      </c>
      <c r="F845" s="62">
        <v>0</v>
      </c>
      <c r="G845" s="63">
        <f t="shared" si="634"/>
        <v>0</v>
      </c>
      <c r="H845" s="43"/>
      <c r="I845" s="43"/>
      <c r="J845" s="43"/>
      <c r="K845" s="63">
        <f>L845+M845+N845</f>
        <v>0</v>
      </c>
      <c r="L845" s="43"/>
      <c r="M845" s="43"/>
      <c r="N845" s="43"/>
      <c r="O845" s="63">
        <f t="shared" si="617"/>
        <v>73400.399999999994</v>
      </c>
      <c r="P845" s="43">
        <v>50000</v>
      </c>
      <c r="Q845" s="43">
        <v>23353.5</v>
      </c>
      <c r="R845" s="43">
        <v>46.9</v>
      </c>
      <c r="S845" s="6">
        <f>SUM(T845,U845,V845)</f>
        <v>65910.426089999994</v>
      </c>
      <c r="T845" s="5">
        <f>T847</f>
        <v>49997.829570000002</v>
      </c>
      <c r="U845" s="5">
        <v>15880.81645</v>
      </c>
      <c r="V845" s="5">
        <v>31.780070000000002</v>
      </c>
      <c r="W845" s="63">
        <f>SUM(X845,Y845,Z845)</f>
        <v>58799.357340000002</v>
      </c>
      <c r="X845" s="43">
        <v>49997.829570000002</v>
      </c>
      <c r="Y845" s="43">
        <v>8783.9698399999997</v>
      </c>
      <c r="Z845" s="43">
        <v>17.557929999999999</v>
      </c>
      <c r="AA845" s="12">
        <f t="shared" si="628"/>
        <v>1.9999999985884642E-3</v>
      </c>
      <c r="AB845" s="5">
        <f t="shared" si="629"/>
        <v>0</v>
      </c>
      <c r="AC845" s="6">
        <f t="shared" si="629"/>
        <v>1.9999999985884642E-3</v>
      </c>
      <c r="AD845" s="7">
        <f t="shared" si="629"/>
        <v>0</v>
      </c>
      <c r="AE845" s="63">
        <f t="shared" si="622"/>
        <v>7111.0707499999999</v>
      </c>
      <c r="AF845" s="43"/>
      <c r="AG845" s="63">
        <f>SUM(AG846:AG849)</f>
        <v>7096.84861</v>
      </c>
      <c r="AH845" s="44">
        <f>SUM(AH846:AH849)</f>
        <v>14.22214</v>
      </c>
      <c r="AI845" s="63"/>
      <c r="AJ845" s="63"/>
      <c r="AL845" s="13"/>
      <c r="AM845" s="13"/>
      <c r="AW845" s="46">
        <f t="shared" si="635"/>
        <v>2.170429999998305</v>
      </c>
    </row>
    <row r="846" spans="1:64" ht="19.899999999999999" customHeight="1" x14ac:dyDescent="0.25">
      <c r="A846" s="40"/>
      <c r="B846" s="78" t="s">
        <v>32</v>
      </c>
      <c r="C846" s="5">
        <v>0</v>
      </c>
      <c r="D846" s="5">
        <f>C846</f>
        <v>0</v>
      </c>
      <c r="E846" s="5">
        <v>0</v>
      </c>
      <c r="F846" s="5">
        <v>0</v>
      </c>
      <c r="G846" s="6">
        <f>H846+I846+J846</f>
        <v>0</v>
      </c>
      <c r="H846" s="5"/>
      <c r="I846" s="5"/>
      <c r="J846" s="5"/>
      <c r="K846" s="6"/>
      <c r="L846" s="5"/>
      <c r="M846" s="5"/>
      <c r="N846" s="5"/>
      <c r="O846" s="6">
        <f t="shared" si="617"/>
        <v>0</v>
      </c>
      <c r="P846" s="5">
        <v>0</v>
      </c>
      <c r="Q846" s="5">
        <v>0</v>
      </c>
      <c r="R846" s="5">
        <v>0</v>
      </c>
      <c r="S846" s="6">
        <v>0</v>
      </c>
      <c r="T846" s="5"/>
      <c r="U846" s="5"/>
      <c r="V846" s="5"/>
      <c r="W846" s="6">
        <v>0</v>
      </c>
      <c r="X846" s="5"/>
      <c r="Y846" s="5"/>
      <c r="Z846" s="5"/>
      <c r="AA846" s="12">
        <f t="shared" si="628"/>
        <v>0</v>
      </c>
      <c r="AB846" s="5">
        <f t="shared" si="629"/>
        <v>0</v>
      </c>
      <c r="AC846" s="6">
        <f t="shared" si="629"/>
        <v>0</v>
      </c>
      <c r="AD846" s="7">
        <f t="shared" si="629"/>
        <v>0</v>
      </c>
      <c r="AE846" s="6">
        <f t="shared" si="622"/>
        <v>0</v>
      </c>
      <c r="AF846" s="5"/>
      <c r="AG846" s="6"/>
      <c r="AH846" s="7"/>
      <c r="AI846" s="6"/>
      <c r="AJ846" s="6"/>
      <c r="AL846" s="13"/>
      <c r="AM846" s="13"/>
      <c r="AW846" s="46">
        <f t="shared" si="635"/>
        <v>0</v>
      </c>
    </row>
    <row r="847" spans="1:64" ht="19.899999999999999" customHeight="1" x14ac:dyDescent="0.25">
      <c r="A847" s="40"/>
      <c r="B847" s="78" t="s">
        <v>33</v>
      </c>
      <c r="C847" s="5">
        <v>188433.693</v>
      </c>
      <c r="D847" s="5"/>
      <c r="E847" s="5">
        <v>0</v>
      </c>
      <c r="F847" s="5">
        <v>0</v>
      </c>
      <c r="G847" s="6">
        <f t="shared" ref="G847" si="636">H847+I847+J847</f>
        <v>0</v>
      </c>
      <c r="H847" s="5"/>
      <c r="I847" s="5"/>
      <c r="J847" s="5"/>
      <c r="K847" s="6"/>
      <c r="L847" s="5"/>
      <c r="M847" s="5"/>
      <c r="N847" s="5"/>
      <c r="O847" s="6">
        <f t="shared" si="617"/>
        <v>57987.380039999996</v>
      </c>
      <c r="P847" s="5">
        <v>50000</v>
      </c>
      <c r="Q847" s="5">
        <v>7971.4052799199962</v>
      </c>
      <c r="R847" s="5">
        <v>15.974760079999994</v>
      </c>
      <c r="S847" s="6">
        <v>35155.777829999992</v>
      </c>
      <c r="T847" s="5">
        <v>49997.829570000002</v>
      </c>
      <c r="U847" s="5">
        <v>7972.0578599999999</v>
      </c>
      <c r="V847" s="5">
        <v>15.9308</v>
      </c>
      <c r="W847" s="6">
        <v>57987.38609</v>
      </c>
      <c r="X847" s="5">
        <v>49997.829570000002</v>
      </c>
      <c r="Y847" s="5">
        <v>7972.0578599999999</v>
      </c>
      <c r="Z847" s="5">
        <v>15.9308</v>
      </c>
      <c r="AA847" s="12">
        <f t="shared" si="628"/>
        <v>0</v>
      </c>
      <c r="AB847" s="5">
        <f t="shared" si="629"/>
        <v>0</v>
      </c>
      <c r="AC847" s="6">
        <f t="shared" si="629"/>
        <v>0</v>
      </c>
      <c r="AD847" s="7">
        <f t="shared" si="629"/>
        <v>0</v>
      </c>
      <c r="AE847" s="6">
        <f t="shared" si="622"/>
        <v>0</v>
      </c>
      <c r="AF847" s="5"/>
      <c r="AG847" s="6"/>
      <c r="AH847" s="7"/>
      <c r="AI847" s="6"/>
      <c r="AJ847" s="6"/>
      <c r="AL847" s="13"/>
      <c r="AM847" s="13"/>
      <c r="AW847" s="46">
        <f t="shared" si="635"/>
        <v>2.170429999998305</v>
      </c>
    </row>
    <row r="848" spans="1:64" ht="19.899999999999999" customHeight="1" x14ac:dyDescent="0.25">
      <c r="A848" s="40"/>
      <c r="B848" s="78" t="s">
        <v>34</v>
      </c>
      <c r="C848" s="5">
        <v>20342.557000000001</v>
      </c>
      <c r="D848" s="5"/>
      <c r="E848" s="5">
        <v>0</v>
      </c>
      <c r="F848" s="5">
        <v>0</v>
      </c>
      <c r="G848" s="6">
        <f>H848+I848+J848</f>
        <v>0</v>
      </c>
      <c r="H848" s="5"/>
      <c r="I848" s="5"/>
      <c r="J848" s="5"/>
      <c r="K848" s="6"/>
      <c r="L848" s="5"/>
      <c r="M848" s="5"/>
      <c r="N848" s="5"/>
      <c r="O848" s="6">
        <f t="shared" si="617"/>
        <v>0</v>
      </c>
      <c r="P848" s="5">
        <v>0</v>
      </c>
      <c r="Q848" s="5">
        <v>0</v>
      </c>
      <c r="R848" s="5">
        <v>0</v>
      </c>
      <c r="S848" s="6">
        <v>0</v>
      </c>
      <c r="T848" s="5" t="s">
        <v>185</v>
      </c>
      <c r="U848" s="5" t="s">
        <v>185</v>
      </c>
      <c r="V848" s="5" t="s">
        <v>185</v>
      </c>
      <c r="W848" s="6">
        <v>0</v>
      </c>
      <c r="X848" s="5"/>
      <c r="Y848" s="5"/>
      <c r="Z848" s="5"/>
      <c r="AA848" s="12">
        <f t="shared" si="628"/>
        <v>0</v>
      </c>
      <c r="AB848" s="5">
        <f t="shared" si="629"/>
        <v>0</v>
      </c>
      <c r="AC848" s="6">
        <f t="shared" si="629"/>
        <v>0</v>
      </c>
      <c r="AD848" s="7">
        <f t="shared" si="629"/>
        <v>0</v>
      </c>
      <c r="AE848" s="6">
        <f t="shared" si="622"/>
        <v>0</v>
      </c>
      <c r="AF848" s="5"/>
      <c r="AG848" s="6"/>
      <c r="AH848" s="7"/>
      <c r="AI848" s="6"/>
      <c r="AJ848" s="6"/>
      <c r="AL848" s="13"/>
      <c r="AM848" s="13"/>
      <c r="AW848" s="46"/>
    </row>
    <row r="849" spans="1:49" ht="19.899999999999999" customHeight="1" x14ac:dyDescent="0.25">
      <c r="A849" s="40"/>
      <c r="B849" s="78" t="s">
        <v>35</v>
      </c>
      <c r="C849" s="5">
        <v>23491.323920000003</v>
      </c>
      <c r="D849" s="5"/>
      <c r="E849" s="5">
        <v>0</v>
      </c>
      <c r="F849" s="5">
        <v>0</v>
      </c>
      <c r="G849" s="6">
        <f t="shared" ref="G849" si="637">H849+I849+J849</f>
        <v>0</v>
      </c>
      <c r="H849" s="5"/>
      <c r="I849" s="5"/>
      <c r="J849" s="5"/>
      <c r="K849" s="6"/>
      <c r="L849" s="5"/>
      <c r="M849" s="5"/>
      <c r="N849" s="5"/>
      <c r="O849" s="6">
        <f t="shared" si="617"/>
        <v>15412.919964706025</v>
      </c>
      <c r="P849" s="5">
        <v>0</v>
      </c>
      <c r="Q849" s="5">
        <v>15382.094124776613</v>
      </c>
      <c r="R849" s="5">
        <v>30.825839929412052</v>
      </c>
      <c r="S849" s="6">
        <f>SUM(T849:V849)</f>
        <v>7924.6078600000001</v>
      </c>
      <c r="T849" s="5"/>
      <c r="U849" s="5">
        <f>SUM(U845)-SUM(U846:U848)</f>
        <v>7908.7585900000004</v>
      </c>
      <c r="V849" s="5">
        <f>SUM(V845)-SUM(V846:V848)</f>
        <v>15.849270000000002</v>
      </c>
      <c r="W849" s="6">
        <f>SUM(X849:Z849)</f>
        <v>813.53910999999982</v>
      </c>
      <c r="X849" s="5">
        <f>SUM(X845)-SUM(X846:X848)</f>
        <v>0</v>
      </c>
      <c r="Y849" s="5">
        <f>SUM(Y845)-SUM(Y846:Y848)</f>
        <v>811.91197999999986</v>
      </c>
      <c r="Z849" s="5">
        <f>SUM(Z845)-SUM(Z846:Z848)</f>
        <v>1.6271299999999993</v>
      </c>
      <c r="AA849" s="12">
        <f t="shared" si="628"/>
        <v>1.9999999994944062E-3</v>
      </c>
      <c r="AB849" s="5">
        <f t="shared" si="629"/>
        <v>0</v>
      </c>
      <c r="AC849" s="6">
        <f t="shared" si="629"/>
        <v>1.9999999994979589E-3</v>
      </c>
      <c r="AD849" s="7">
        <f t="shared" si="629"/>
        <v>-3.5527136788005009E-15</v>
      </c>
      <c r="AE849" s="6">
        <f t="shared" si="622"/>
        <v>7111.0707499999999</v>
      </c>
      <c r="AF849" s="5"/>
      <c r="AG849" s="6">
        <f>4731.2324+2365.61621</f>
        <v>7096.84861</v>
      </c>
      <c r="AH849" s="7">
        <f>9.48143+4.74071</f>
        <v>14.22214</v>
      </c>
      <c r="AI849" s="6"/>
      <c r="AJ849" s="6"/>
      <c r="AL849" s="13"/>
      <c r="AM849" s="13"/>
      <c r="AW849" s="46">
        <f t="shared" si="635"/>
        <v>0</v>
      </c>
    </row>
    <row r="850" spans="1:49" ht="59.25" customHeight="1" x14ac:dyDescent="0.25">
      <c r="A850" s="40">
        <v>150</v>
      </c>
      <c r="B850" s="68" t="s">
        <v>316</v>
      </c>
      <c r="C850" s="62">
        <v>99090.309330000018</v>
      </c>
      <c r="D850" s="62">
        <f>SUM(D851:D854)</f>
        <v>1874.8371900000002</v>
      </c>
      <c r="E850" s="62">
        <v>0</v>
      </c>
      <c r="F850" s="62">
        <v>0</v>
      </c>
      <c r="G850" s="63">
        <f t="shared" si="634"/>
        <v>0</v>
      </c>
      <c r="H850" s="43"/>
      <c r="I850" s="43"/>
      <c r="J850" s="43"/>
      <c r="K850" s="63">
        <f>L850+M850+N850</f>
        <v>0</v>
      </c>
      <c r="L850" s="43"/>
      <c r="M850" s="43"/>
      <c r="N850" s="43"/>
      <c r="O850" s="63">
        <f t="shared" si="617"/>
        <v>18797.113830000002</v>
      </c>
      <c r="P850" s="43">
        <v>12701.4</v>
      </c>
      <c r="Q850" s="43">
        <v>5286</v>
      </c>
      <c r="R850" s="43">
        <v>809.71383000000003</v>
      </c>
      <c r="S850" s="6">
        <f>SUM(T850,U850,V850)</f>
        <v>18702.101869999999</v>
      </c>
      <c r="T850" s="5">
        <v>12700.74828</v>
      </c>
      <c r="U850" s="5">
        <v>5162.7763900000009</v>
      </c>
      <c r="V850" s="5">
        <v>838.57720000000006</v>
      </c>
      <c r="W850" s="63">
        <f>SUM(X850,Y850,Z850)</f>
        <v>18702.101869999999</v>
      </c>
      <c r="X850" s="43">
        <v>12700.74828</v>
      </c>
      <c r="Y850" s="43">
        <v>5162.77639</v>
      </c>
      <c r="Z850" s="43">
        <v>838.57720000000006</v>
      </c>
      <c r="AA850" s="12">
        <f t="shared" si="628"/>
        <v>0</v>
      </c>
      <c r="AB850" s="5">
        <f t="shared" si="629"/>
        <v>0</v>
      </c>
      <c r="AC850" s="6">
        <f t="shared" si="629"/>
        <v>0</v>
      </c>
      <c r="AD850" s="7">
        <f t="shared" si="629"/>
        <v>0</v>
      </c>
      <c r="AE850" s="63">
        <f t="shared" si="622"/>
        <v>0</v>
      </c>
      <c r="AF850" s="43"/>
      <c r="AG850" s="63"/>
      <c r="AH850" s="44"/>
      <c r="AI850" s="63"/>
      <c r="AJ850" s="63"/>
      <c r="AL850" s="13"/>
      <c r="AM850" s="13"/>
      <c r="AW850" s="46">
        <f t="shared" si="635"/>
        <v>0.65171999999984109</v>
      </c>
    </row>
    <row r="851" spans="1:49" ht="19.899999999999999" customHeight="1" x14ac:dyDescent="0.25">
      <c r="A851" s="40"/>
      <c r="B851" s="78" t="s">
        <v>32</v>
      </c>
      <c r="C851" s="5">
        <v>1874.8371900000002</v>
      </c>
      <c r="D851" s="5">
        <f>C851</f>
        <v>1874.8371900000002</v>
      </c>
      <c r="E851" s="5">
        <v>0</v>
      </c>
      <c r="F851" s="5">
        <v>0</v>
      </c>
      <c r="G851" s="6">
        <f>H851+I851+J851</f>
        <v>0</v>
      </c>
      <c r="H851" s="5"/>
      <c r="I851" s="5"/>
      <c r="J851" s="5"/>
      <c r="K851" s="6"/>
      <c r="L851" s="5"/>
      <c r="M851" s="5"/>
      <c r="N851" s="5"/>
      <c r="O851" s="6">
        <f t="shared" si="617"/>
        <v>1874.8371900000002</v>
      </c>
      <c r="P851" s="5">
        <v>0</v>
      </c>
      <c r="Q851" s="5">
        <v>1073.5723700000001</v>
      </c>
      <c r="R851" s="5">
        <v>801.26481999999999</v>
      </c>
      <c r="S851" s="6">
        <v>1845.7065600000001</v>
      </c>
      <c r="T851" s="5"/>
      <c r="U851" s="5">
        <v>1044.5</v>
      </c>
      <c r="V851" s="5">
        <v>830.33718999999996</v>
      </c>
      <c r="W851" s="6">
        <v>1874.8371900000002</v>
      </c>
      <c r="X851" s="5"/>
      <c r="Y851" s="5">
        <v>1044.5</v>
      </c>
      <c r="Z851" s="5">
        <v>830.33718999999996</v>
      </c>
      <c r="AA851" s="12">
        <f t="shared" si="628"/>
        <v>0</v>
      </c>
      <c r="AB851" s="5">
        <f t="shared" ref="AB851:AD859" si="638">SUM(X851,H851)-SUM(L851)-SUM(T851,-AF851)</f>
        <v>0</v>
      </c>
      <c r="AC851" s="6">
        <f t="shared" si="638"/>
        <v>0</v>
      </c>
      <c r="AD851" s="7">
        <f t="shared" si="638"/>
        <v>0</v>
      </c>
      <c r="AE851" s="6">
        <f t="shared" si="622"/>
        <v>0</v>
      </c>
      <c r="AF851" s="5"/>
      <c r="AG851" s="6"/>
      <c r="AH851" s="7"/>
      <c r="AI851" s="6"/>
      <c r="AJ851" s="6"/>
      <c r="AL851" s="13"/>
      <c r="AM851" s="13"/>
      <c r="AW851" s="46">
        <f t="shared" si="635"/>
        <v>0</v>
      </c>
    </row>
    <row r="852" spans="1:49" ht="19.899999999999999" customHeight="1" x14ac:dyDescent="0.25">
      <c r="A852" s="40"/>
      <c r="B852" s="78" t="s">
        <v>33</v>
      </c>
      <c r="C852" s="5">
        <v>92713.097999999998</v>
      </c>
      <c r="D852" s="5"/>
      <c r="E852" s="5">
        <v>0</v>
      </c>
      <c r="F852" s="5">
        <v>0</v>
      </c>
      <c r="G852" s="6">
        <f t="shared" ref="G852" si="639">H852+I852+J852</f>
        <v>0</v>
      </c>
      <c r="H852" s="5"/>
      <c r="I852" s="5"/>
      <c r="J852" s="5"/>
      <c r="K852" s="6"/>
      <c r="L852" s="5"/>
      <c r="M852" s="5"/>
      <c r="N852" s="5"/>
      <c r="O852" s="6">
        <f t="shared" si="617"/>
        <v>16468.62096</v>
      </c>
      <c r="P852" s="5">
        <v>12701.4</v>
      </c>
      <c r="Q852" s="5">
        <v>3759.6792635000002</v>
      </c>
      <c r="R852" s="5">
        <v>7.5416965000000573</v>
      </c>
      <c r="S852" s="6">
        <v>12261.720019999999</v>
      </c>
      <c r="T852" s="5">
        <v>12700.74828</v>
      </c>
      <c r="U852" s="5">
        <v>3743.6615299999999</v>
      </c>
      <c r="V852" s="5">
        <v>7.4892799999999999</v>
      </c>
      <c r="W852" s="6">
        <v>16451.899089999999</v>
      </c>
      <c r="X852" s="5">
        <v>12700.74828</v>
      </c>
      <c r="Y852" s="5">
        <v>3743.6615299999999</v>
      </c>
      <c r="Z852" s="5">
        <v>7.4892799999999999</v>
      </c>
      <c r="AA852" s="12">
        <f t="shared" si="628"/>
        <v>0</v>
      </c>
      <c r="AB852" s="5">
        <f t="shared" si="638"/>
        <v>0</v>
      </c>
      <c r="AC852" s="6">
        <f t="shared" si="638"/>
        <v>0</v>
      </c>
      <c r="AD852" s="7">
        <f t="shared" si="638"/>
        <v>0</v>
      </c>
      <c r="AE852" s="6">
        <f t="shared" si="622"/>
        <v>0</v>
      </c>
      <c r="AF852" s="5"/>
      <c r="AG852" s="6"/>
      <c r="AH852" s="7"/>
      <c r="AI852" s="6"/>
      <c r="AJ852" s="6"/>
      <c r="AL852" s="13"/>
      <c r="AM852" s="13"/>
      <c r="AW852" s="46">
        <f t="shared" si="635"/>
        <v>0.65171999999984109</v>
      </c>
    </row>
    <row r="853" spans="1:49" ht="19.899999999999999" customHeight="1" x14ac:dyDescent="0.25">
      <c r="A853" s="40"/>
      <c r="B853" s="78" t="s">
        <v>34</v>
      </c>
      <c r="C853" s="5">
        <v>2227.7420000000002</v>
      </c>
      <c r="D853" s="5"/>
      <c r="E853" s="5">
        <v>0</v>
      </c>
      <c r="F853" s="5">
        <v>0</v>
      </c>
      <c r="G853" s="6">
        <f>H853+I853+J853</f>
        <v>0</v>
      </c>
      <c r="H853" s="5"/>
      <c r="I853" s="5"/>
      <c r="J853" s="5"/>
      <c r="K853" s="6"/>
      <c r="L853" s="5"/>
      <c r="M853" s="5"/>
      <c r="N853" s="5"/>
      <c r="O853" s="6">
        <f t="shared" si="617"/>
        <v>0</v>
      </c>
      <c r="P853" s="5">
        <v>0</v>
      </c>
      <c r="Q853" s="5">
        <v>0</v>
      </c>
      <c r="R853" s="5">
        <v>0</v>
      </c>
      <c r="S853" s="6">
        <v>0</v>
      </c>
      <c r="T853" s="5" t="s">
        <v>185</v>
      </c>
      <c r="U853" s="5" t="s">
        <v>185</v>
      </c>
      <c r="V853" s="5" t="s">
        <v>185</v>
      </c>
      <c r="W853" s="6">
        <v>0</v>
      </c>
      <c r="X853" s="5"/>
      <c r="Y853" s="5"/>
      <c r="Z853" s="5"/>
      <c r="AA853" s="12">
        <f t="shared" si="628"/>
        <v>0</v>
      </c>
      <c r="AB853" s="5">
        <f t="shared" si="638"/>
        <v>0</v>
      </c>
      <c r="AC853" s="6">
        <f t="shared" si="638"/>
        <v>0</v>
      </c>
      <c r="AD853" s="7">
        <f t="shared" si="638"/>
        <v>0</v>
      </c>
      <c r="AE853" s="6">
        <f t="shared" si="622"/>
        <v>0</v>
      </c>
      <c r="AF853" s="5"/>
      <c r="AG853" s="6"/>
      <c r="AH853" s="7"/>
      <c r="AI853" s="6"/>
      <c r="AJ853" s="6"/>
      <c r="AL853" s="13"/>
      <c r="AM853" s="13"/>
      <c r="AW853" s="46"/>
    </row>
    <row r="854" spans="1:49" ht="19.899999999999999" customHeight="1" x14ac:dyDescent="0.25">
      <c r="A854" s="40"/>
      <c r="B854" s="78" t="s">
        <v>35</v>
      </c>
      <c r="C854" s="5">
        <v>2274.6321399999997</v>
      </c>
      <c r="D854" s="5"/>
      <c r="E854" s="5">
        <v>0</v>
      </c>
      <c r="F854" s="5">
        <v>0</v>
      </c>
      <c r="G854" s="6">
        <f t="shared" ref="G854" si="640">H854+I854+J854</f>
        <v>0</v>
      </c>
      <c r="H854" s="5"/>
      <c r="I854" s="5"/>
      <c r="J854" s="5"/>
      <c r="K854" s="6"/>
      <c r="L854" s="5"/>
      <c r="M854" s="5"/>
      <c r="N854" s="5"/>
      <c r="O854" s="6">
        <f t="shared" si="617"/>
        <v>453.65567999999996</v>
      </c>
      <c r="P854" s="5">
        <v>0</v>
      </c>
      <c r="Q854" s="5">
        <v>452.74836649999997</v>
      </c>
      <c r="R854" s="5">
        <v>0.90731350000000011</v>
      </c>
      <c r="S854" s="6">
        <f>SUM(T854:V854)</f>
        <v>375.36559000000159</v>
      </c>
      <c r="T854" s="5">
        <f>SUM(T850)-SUM(T851:T853)</f>
        <v>0</v>
      </c>
      <c r="U854" s="5">
        <f>SUM(U850)-SUM(U851:U853)</f>
        <v>374.6148600000015</v>
      </c>
      <c r="V854" s="5">
        <f>SUM(V850)-SUM(V851:V853)</f>
        <v>0.7507300000000896</v>
      </c>
      <c r="W854" s="6">
        <f>SUM(X854:Z854)</f>
        <v>375.36559000000068</v>
      </c>
      <c r="X854" s="5">
        <f>SUM(X850)-SUM(X851:X853)</f>
        <v>0</v>
      </c>
      <c r="Y854" s="5">
        <f>SUM(Y850)-SUM(Y851:Y853)</f>
        <v>374.61486000000059</v>
      </c>
      <c r="Z854" s="5">
        <f>SUM(Z850)-SUM(Z851:Z853)</f>
        <v>0.7507300000000896</v>
      </c>
      <c r="AA854" s="12">
        <f t="shared" si="628"/>
        <v>-9.0949470177292824E-13</v>
      </c>
      <c r="AB854" s="5">
        <f t="shared" si="638"/>
        <v>0</v>
      </c>
      <c r="AC854" s="6">
        <f t="shared" si="638"/>
        <v>-9.0949470177292824E-13</v>
      </c>
      <c r="AD854" s="7">
        <f t="shared" si="638"/>
        <v>0</v>
      </c>
      <c r="AE854" s="6">
        <f t="shared" si="622"/>
        <v>0</v>
      </c>
      <c r="AF854" s="5"/>
      <c r="AG854" s="6"/>
      <c r="AH854" s="7"/>
      <c r="AI854" s="6"/>
      <c r="AJ854" s="6"/>
      <c r="AL854" s="13"/>
      <c r="AM854" s="13"/>
      <c r="AW854" s="46">
        <f t="shared" si="635"/>
        <v>0</v>
      </c>
    </row>
    <row r="855" spans="1:49" ht="60" customHeight="1" x14ac:dyDescent="0.25">
      <c r="A855" s="40">
        <v>151</v>
      </c>
      <c r="B855" s="68" t="s">
        <v>138</v>
      </c>
      <c r="C855" s="62">
        <v>109418.57835000001</v>
      </c>
      <c r="D855" s="62">
        <f>SUM(D856:D859)</f>
        <v>1987.37483</v>
      </c>
      <c r="E855" s="62">
        <v>0</v>
      </c>
      <c r="F855" s="62">
        <v>0</v>
      </c>
      <c r="G855" s="63">
        <f>H855+I855+J855</f>
        <v>0</v>
      </c>
      <c r="H855" s="43"/>
      <c r="I855" s="43"/>
      <c r="J855" s="43"/>
      <c r="K855" s="63">
        <f>L855+M855+N855</f>
        <v>0</v>
      </c>
      <c r="L855" s="43"/>
      <c r="M855" s="43"/>
      <c r="N855" s="43"/>
      <c r="O855" s="63">
        <f t="shared" si="617"/>
        <v>34487.81</v>
      </c>
      <c r="P855" s="43">
        <v>20614.099999999999</v>
      </c>
      <c r="Q855" s="43">
        <v>11786.1</v>
      </c>
      <c r="R855" s="43">
        <v>2087.6099999999997</v>
      </c>
      <c r="S855" s="6">
        <f>SUM(T855,U855,V855)</f>
        <v>34469.60282</v>
      </c>
      <c r="T855" s="5">
        <f>T857</f>
        <v>20614.099989999999</v>
      </c>
      <c r="U855" s="5">
        <v>11768.011320000001</v>
      </c>
      <c r="V855" s="5">
        <v>2087.4915100000003</v>
      </c>
      <c r="W855" s="63">
        <f>SUM(X855,Y855,Z855)</f>
        <v>34469.60282</v>
      </c>
      <c r="X855" s="43">
        <f>X857</f>
        <v>20614.099989999999</v>
      </c>
      <c r="Y855" s="43">
        <v>11768.01132</v>
      </c>
      <c r="Z855" s="43">
        <v>2087.4915099999998</v>
      </c>
      <c r="AA855" s="12">
        <f t="shared" si="628"/>
        <v>0</v>
      </c>
      <c r="AB855" s="5">
        <f t="shared" si="638"/>
        <v>0</v>
      </c>
      <c r="AC855" s="6">
        <f t="shared" si="638"/>
        <v>0</v>
      </c>
      <c r="AD855" s="7">
        <f t="shared" si="638"/>
        <v>0</v>
      </c>
      <c r="AE855" s="63">
        <f>AF855+AG855+AH855</f>
        <v>0</v>
      </c>
      <c r="AF855" s="43"/>
      <c r="AG855" s="63"/>
      <c r="AH855" s="44"/>
      <c r="AI855" s="63"/>
      <c r="AJ855" s="63"/>
      <c r="AL855" s="13"/>
      <c r="AM855" s="13"/>
      <c r="AW855" s="46">
        <f t="shared" si="635"/>
        <v>9.9999997473787516E-6</v>
      </c>
    </row>
    <row r="856" spans="1:49" ht="19.899999999999999" customHeight="1" x14ac:dyDescent="0.25">
      <c r="A856" s="40"/>
      <c r="B856" s="78" t="s">
        <v>32</v>
      </c>
      <c r="C856" s="5">
        <v>1987.37483</v>
      </c>
      <c r="D856" s="5">
        <f>C856</f>
        <v>1987.37483</v>
      </c>
      <c r="E856" s="5">
        <v>0</v>
      </c>
      <c r="F856" s="5">
        <v>0</v>
      </c>
      <c r="G856" s="6">
        <f>H856+I856+J856</f>
        <v>0</v>
      </c>
      <c r="H856" s="5"/>
      <c r="I856" s="5"/>
      <c r="J856" s="5"/>
      <c r="K856" s="6"/>
      <c r="L856" s="5"/>
      <c r="M856" s="5"/>
      <c r="N856" s="5"/>
      <c r="O856" s="6">
        <f t="shared" si="617"/>
        <v>1987.37483</v>
      </c>
      <c r="P856" s="5">
        <v>0</v>
      </c>
      <c r="Q856" s="5">
        <v>0</v>
      </c>
      <c r="R856" s="5">
        <v>1987.37483</v>
      </c>
      <c r="S856" s="6">
        <v>1987.37483</v>
      </c>
      <c r="T856" s="5"/>
      <c r="U856" s="5"/>
      <c r="V856" s="5">
        <v>1987.37483</v>
      </c>
      <c r="W856" s="6">
        <v>1987.37483</v>
      </c>
      <c r="X856" s="5"/>
      <c r="Y856" s="5"/>
      <c r="Z856" s="5">
        <v>1987.37483</v>
      </c>
      <c r="AA856" s="12">
        <f t="shared" si="628"/>
        <v>0</v>
      </c>
      <c r="AB856" s="5">
        <f t="shared" si="638"/>
        <v>0</v>
      </c>
      <c r="AC856" s="6">
        <f t="shared" si="638"/>
        <v>0</v>
      </c>
      <c r="AD856" s="7">
        <f t="shared" si="638"/>
        <v>0</v>
      </c>
      <c r="AE856" s="6">
        <f t="shared" si="622"/>
        <v>0</v>
      </c>
      <c r="AF856" s="5"/>
      <c r="AG856" s="6"/>
      <c r="AH856" s="7"/>
      <c r="AI856" s="6"/>
      <c r="AJ856" s="6"/>
      <c r="AL856" s="13"/>
      <c r="AM856" s="13"/>
      <c r="AW856" s="46">
        <f t="shared" si="635"/>
        <v>0</v>
      </c>
    </row>
    <row r="857" spans="1:49" ht="19.899999999999999" customHeight="1" x14ac:dyDescent="0.25">
      <c r="A857" s="40"/>
      <c r="B857" s="78" t="s">
        <v>33</v>
      </c>
      <c r="C857" s="5">
        <v>99602.434999999998</v>
      </c>
      <c r="D857" s="5"/>
      <c r="E857" s="5">
        <v>0</v>
      </c>
      <c r="F857" s="5">
        <v>0</v>
      </c>
      <c r="G857" s="6">
        <f t="shared" ref="G857" si="641">H857+I857+J857</f>
        <v>0</v>
      </c>
      <c r="H857" s="5"/>
      <c r="I857" s="5"/>
      <c r="J857" s="5"/>
      <c r="K857" s="6"/>
      <c r="L857" s="5"/>
      <c r="M857" s="5"/>
      <c r="N857" s="5"/>
      <c r="O857" s="6">
        <f t="shared" si="617"/>
        <v>31194.535422960984</v>
      </c>
      <c r="P857" s="5">
        <v>20614.099999999999</v>
      </c>
      <c r="Q857" s="5">
        <v>10578.021212960988</v>
      </c>
      <c r="R857" s="5">
        <v>2.4142099999999997</v>
      </c>
      <c r="S857" s="6">
        <v>31195.645239999998</v>
      </c>
      <c r="T857" s="5">
        <v>20614.099989999999</v>
      </c>
      <c r="U857" s="5">
        <v>10560.382229999999</v>
      </c>
      <c r="V857" s="5">
        <v>21.16301</v>
      </c>
      <c r="W857" s="6">
        <v>31195.645240000002</v>
      </c>
      <c r="X857" s="5">
        <f>T857</f>
        <v>20614.099989999999</v>
      </c>
      <c r="Y857" s="5">
        <v>10560.382229999999</v>
      </c>
      <c r="Z857" s="5">
        <v>21.16301</v>
      </c>
      <c r="AA857" s="12">
        <f t="shared" si="628"/>
        <v>0</v>
      </c>
      <c r="AB857" s="5">
        <f t="shared" si="638"/>
        <v>0</v>
      </c>
      <c r="AC857" s="6">
        <f t="shared" si="638"/>
        <v>0</v>
      </c>
      <c r="AD857" s="7">
        <f t="shared" si="638"/>
        <v>0</v>
      </c>
      <c r="AE857" s="6">
        <f t="shared" si="622"/>
        <v>0</v>
      </c>
      <c r="AF857" s="5"/>
      <c r="AG857" s="6"/>
      <c r="AH857" s="7"/>
      <c r="AI857" s="6"/>
      <c r="AJ857" s="6"/>
      <c r="AL857" s="13"/>
      <c r="AM857" s="13"/>
      <c r="AW857" s="46">
        <f t="shared" si="635"/>
        <v>9.9999997473787516E-6</v>
      </c>
    </row>
    <row r="858" spans="1:49" ht="19.899999999999999" customHeight="1" x14ac:dyDescent="0.25">
      <c r="A858" s="40"/>
      <c r="B858" s="78" t="s">
        <v>34</v>
      </c>
      <c r="C858" s="5">
        <v>4218</v>
      </c>
      <c r="D858" s="5"/>
      <c r="E858" s="5">
        <v>0</v>
      </c>
      <c r="F858" s="5">
        <v>0</v>
      </c>
      <c r="G858" s="6">
        <f>H858+I858+J858</f>
        <v>0</v>
      </c>
      <c r="H858" s="5"/>
      <c r="I858" s="5"/>
      <c r="J858" s="5"/>
      <c r="K858" s="6"/>
      <c r="L858" s="5"/>
      <c r="M858" s="5"/>
      <c r="N858" s="5"/>
      <c r="O858" s="6">
        <f t="shared" si="617"/>
        <v>0</v>
      </c>
      <c r="P858" s="5">
        <v>0</v>
      </c>
      <c r="Q858" s="5">
        <v>0</v>
      </c>
      <c r="R858" s="5">
        <v>0</v>
      </c>
      <c r="S858" s="6">
        <v>0</v>
      </c>
      <c r="T858" s="5"/>
      <c r="U858" s="5"/>
      <c r="V858" s="5"/>
      <c r="W858" s="6">
        <v>0</v>
      </c>
      <c r="X858" s="5"/>
      <c r="Y858" s="5"/>
      <c r="Z858" s="5"/>
      <c r="AA858" s="12">
        <f t="shared" si="628"/>
        <v>0</v>
      </c>
      <c r="AB858" s="5">
        <f t="shared" si="638"/>
        <v>0</v>
      </c>
      <c r="AC858" s="6">
        <f t="shared" si="638"/>
        <v>0</v>
      </c>
      <c r="AD858" s="7">
        <f t="shared" si="638"/>
        <v>0</v>
      </c>
      <c r="AE858" s="6">
        <f t="shared" si="622"/>
        <v>0</v>
      </c>
      <c r="AF858" s="5"/>
      <c r="AG858" s="6"/>
      <c r="AH858" s="7"/>
      <c r="AI858" s="6"/>
      <c r="AJ858" s="6"/>
      <c r="AL858" s="13"/>
      <c r="AM858" s="13"/>
      <c r="AW858" s="46">
        <f t="shared" si="635"/>
        <v>0</v>
      </c>
    </row>
    <row r="859" spans="1:49" ht="19.899999999999999" customHeight="1" x14ac:dyDescent="0.25">
      <c r="A859" s="40"/>
      <c r="B859" s="78" t="s">
        <v>35</v>
      </c>
      <c r="C859" s="5">
        <v>3610.7685200000001</v>
      </c>
      <c r="D859" s="5"/>
      <c r="E859" s="5">
        <v>0</v>
      </c>
      <c r="F859" s="5">
        <v>0</v>
      </c>
      <c r="G859" s="6">
        <f t="shared" ref="G859" si="642">H859+I859+J859</f>
        <v>0</v>
      </c>
      <c r="H859" s="5"/>
      <c r="I859" s="5"/>
      <c r="J859" s="5"/>
      <c r="K859" s="6"/>
      <c r="L859" s="5"/>
      <c r="M859" s="5"/>
      <c r="N859" s="5"/>
      <c r="O859" s="6">
        <f t="shared" si="617"/>
        <v>1305.8997470390109</v>
      </c>
      <c r="P859" s="5">
        <v>0</v>
      </c>
      <c r="Q859" s="5">
        <v>1208.0787870390113</v>
      </c>
      <c r="R859" s="5">
        <v>97.820959999999531</v>
      </c>
      <c r="S859" s="6">
        <f>SUM(T859:V859)</f>
        <v>1286.5827600000025</v>
      </c>
      <c r="T859" s="5">
        <f>SUM(T855)-SUM(T856:T858)</f>
        <v>0</v>
      </c>
      <c r="U859" s="5">
        <f>SUM(U855)-SUM(U856:U858)</f>
        <v>1207.6290900000022</v>
      </c>
      <c r="V859" s="5">
        <f>SUM(V855)-SUM(V856:V858)</f>
        <v>78.953670000000329</v>
      </c>
      <c r="W859" s="6">
        <f>SUM(X859:Z859)</f>
        <v>1286.5827600000002</v>
      </c>
      <c r="X859" s="5">
        <f>SUM(X855)-SUM(X856:X858)</f>
        <v>0</v>
      </c>
      <c r="Y859" s="5">
        <f>SUM(Y855)-SUM(Y856:Y858)</f>
        <v>1207.6290900000004</v>
      </c>
      <c r="Z859" s="5">
        <f>SUM(Z855)-SUM(Z856:Z858)</f>
        <v>78.953669999999875</v>
      </c>
      <c r="AA859" s="12">
        <f t="shared" si="628"/>
        <v>-2.2737367544323206E-12</v>
      </c>
      <c r="AB859" s="5">
        <f t="shared" si="638"/>
        <v>0</v>
      </c>
      <c r="AC859" s="6">
        <f t="shared" si="638"/>
        <v>-1.8189894035458565E-12</v>
      </c>
      <c r="AD859" s="7">
        <f t="shared" si="638"/>
        <v>-4.5474735088646412E-13</v>
      </c>
      <c r="AE859" s="6">
        <f t="shared" si="622"/>
        <v>0</v>
      </c>
      <c r="AF859" s="5"/>
      <c r="AG859" s="6"/>
      <c r="AH859" s="7"/>
      <c r="AI859" s="6"/>
      <c r="AJ859" s="6"/>
      <c r="AL859" s="13"/>
      <c r="AM859" s="13"/>
      <c r="AW859" s="46">
        <f t="shared" si="635"/>
        <v>0</v>
      </c>
    </row>
    <row r="860" spans="1:49" s="21" customFormat="1" ht="75" customHeight="1" x14ac:dyDescent="0.25">
      <c r="A860" s="40">
        <v>152</v>
      </c>
      <c r="B860" s="94" t="s">
        <v>139</v>
      </c>
      <c r="C860" s="96">
        <f t="shared" ref="C860:Z860" si="643">SUM(C861:C864)</f>
        <v>70000</v>
      </c>
      <c r="D860" s="16">
        <f t="shared" si="643"/>
        <v>0</v>
      </c>
      <c r="E860" s="16">
        <f t="shared" si="643"/>
        <v>0</v>
      </c>
      <c r="F860" s="16">
        <f t="shared" si="643"/>
        <v>0</v>
      </c>
      <c r="G860" s="16">
        <f t="shared" si="643"/>
        <v>0</v>
      </c>
      <c r="H860" s="16">
        <f t="shared" si="643"/>
        <v>0</v>
      </c>
      <c r="I860" s="16">
        <f t="shared" si="643"/>
        <v>0</v>
      </c>
      <c r="J860" s="16">
        <f t="shared" si="643"/>
        <v>0</v>
      </c>
      <c r="K860" s="16">
        <f t="shared" si="643"/>
        <v>0</v>
      </c>
      <c r="L860" s="16">
        <f t="shared" si="643"/>
        <v>0</v>
      </c>
      <c r="M860" s="16">
        <f t="shared" si="643"/>
        <v>0</v>
      </c>
      <c r="N860" s="16">
        <f t="shared" si="643"/>
        <v>0</v>
      </c>
      <c r="O860" s="16">
        <f t="shared" si="643"/>
        <v>24470.632867132867</v>
      </c>
      <c r="P860" s="16">
        <v>17183.5</v>
      </c>
      <c r="Q860" s="16">
        <v>5210.3</v>
      </c>
      <c r="R860" s="16">
        <f>Q860*28.5/71.5</f>
        <v>2076.8328671328672</v>
      </c>
      <c r="S860" s="12">
        <f t="shared" si="643"/>
        <v>24469.789700000001</v>
      </c>
      <c r="T860" s="18">
        <f t="shared" si="643"/>
        <v>17183.31754</v>
      </c>
      <c r="U860" s="18">
        <f>U862</f>
        <v>5209.6371600000002</v>
      </c>
      <c r="V860" s="18">
        <f t="shared" si="643"/>
        <v>2076.835</v>
      </c>
      <c r="W860" s="12">
        <f t="shared" si="643"/>
        <v>24469.789700000001</v>
      </c>
      <c r="X860" s="18">
        <f t="shared" si="643"/>
        <v>17183.31754</v>
      </c>
      <c r="Y860" s="18">
        <f t="shared" si="643"/>
        <v>5209.6371600000002</v>
      </c>
      <c r="Z860" s="18">
        <f t="shared" si="643"/>
        <v>2076.835</v>
      </c>
      <c r="AA860" s="12">
        <f t="shared" ref="AA860:AA909" si="644">AB860+AC860+AD860</f>
        <v>0</v>
      </c>
      <c r="AB860" s="18">
        <f t="shared" ref="AB860:AD909" si="645">X860+H860-L860-(T860-AF860)</f>
        <v>0</v>
      </c>
      <c r="AC860" s="12">
        <f t="shared" si="645"/>
        <v>0</v>
      </c>
      <c r="AD860" s="20">
        <f t="shared" si="645"/>
        <v>0</v>
      </c>
      <c r="AE860" s="12">
        <f t="shared" ref="AE860:AE864" si="646">AF860+AG860+AH860</f>
        <v>0</v>
      </c>
      <c r="AF860" s="18">
        <f>SUM(AF861:AF864)</f>
        <v>0</v>
      </c>
      <c r="AG860" s="12">
        <f>SUM(AG861:AG864)</f>
        <v>0</v>
      </c>
      <c r="AH860" s="20">
        <f>SUM(AH861:AH864)</f>
        <v>0</v>
      </c>
      <c r="AI860" s="12"/>
      <c r="AJ860" s="12"/>
      <c r="AL860" s="29">
        <f t="shared" ref="AL860:AL906" si="647">G860+W860-K860-S860</f>
        <v>0</v>
      </c>
      <c r="AM860" s="29">
        <f t="shared" ref="AM860:AM906" si="648">AA860-AE860</f>
        <v>0</v>
      </c>
      <c r="AW860" s="46">
        <f t="shared" si="635"/>
        <v>0.18245999999999185</v>
      </c>
    </row>
    <row r="861" spans="1:49" ht="19.899999999999999" customHeight="1" x14ac:dyDescent="0.25">
      <c r="A861" s="40"/>
      <c r="B861" s="91" t="s">
        <v>32</v>
      </c>
      <c r="C861" s="95"/>
      <c r="D861" s="98"/>
      <c r="E861" s="98"/>
      <c r="F861" s="98"/>
      <c r="G861" s="6">
        <f>H861+I861+J861</f>
        <v>0</v>
      </c>
      <c r="H861" s="5"/>
      <c r="I861" s="5"/>
      <c r="J861" s="5"/>
      <c r="K861" s="6">
        <f>L861+M861+N861</f>
        <v>0</v>
      </c>
      <c r="L861" s="5"/>
      <c r="M861" s="5"/>
      <c r="N861" s="5"/>
      <c r="O861" s="6">
        <f>P861+Q861+R861</f>
        <v>0</v>
      </c>
      <c r="P861" s="5"/>
      <c r="Q861" s="5"/>
      <c r="R861" s="5"/>
      <c r="S861" s="6">
        <f>T861+U861+V861</f>
        <v>0</v>
      </c>
      <c r="T861" s="5"/>
      <c r="U861" s="5"/>
      <c r="V861" s="5"/>
      <c r="W861" s="6">
        <f>X861+Y861+Z861</f>
        <v>0</v>
      </c>
      <c r="X861" s="5"/>
      <c r="Y861" s="5"/>
      <c r="Z861" s="5"/>
      <c r="AA861" s="12">
        <f t="shared" si="644"/>
        <v>0</v>
      </c>
      <c r="AB861" s="5">
        <f t="shared" si="645"/>
        <v>0</v>
      </c>
      <c r="AC861" s="6">
        <f t="shared" si="645"/>
        <v>0</v>
      </c>
      <c r="AD861" s="7">
        <f t="shared" si="645"/>
        <v>0</v>
      </c>
      <c r="AE861" s="6">
        <f t="shared" si="646"/>
        <v>0</v>
      </c>
      <c r="AF861" s="5"/>
      <c r="AG861" s="6"/>
      <c r="AH861" s="7"/>
      <c r="AI861" s="6"/>
      <c r="AJ861" s="6"/>
      <c r="AL861" s="29">
        <f t="shared" si="647"/>
        <v>0</v>
      </c>
      <c r="AM861" s="29">
        <f t="shared" si="648"/>
        <v>0</v>
      </c>
      <c r="AW861" s="46">
        <f t="shared" si="635"/>
        <v>0</v>
      </c>
    </row>
    <row r="862" spans="1:49" ht="19.899999999999999" customHeight="1" x14ac:dyDescent="0.25">
      <c r="A862" s="40"/>
      <c r="B862" s="91" t="s">
        <v>33</v>
      </c>
      <c r="C862" s="95">
        <v>70000</v>
      </c>
      <c r="D862" s="98"/>
      <c r="E862" s="98"/>
      <c r="F862" s="98"/>
      <c r="G862" s="6">
        <f>H862+I862+J862</f>
        <v>0</v>
      </c>
      <c r="H862" s="5"/>
      <c r="I862" s="5"/>
      <c r="J862" s="5"/>
      <c r="K862" s="6">
        <f>L862+M862+N862</f>
        <v>0</v>
      </c>
      <c r="L862" s="5"/>
      <c r="M862" s="5"/>
      <c r="N862" s="5"/>
      <c r="O862" s="6">
        <f>P862+Q862+R862</f>
        <v>24470.632867132867</v>
      </c>
      <c r="P862" s="5">
        <f>P860</f>
        <v>17183.5</v>
      </c>
      <c r="Q862" s="5">
        <f t="shared" ref="Q862:R862" si="649">Q860</f>
        <v>5210.3</v>
      </c>
      <c r="R862" s="5">
        <f t="shared" si="649"/>
        <v>2076.8328671328672</v>
      </c>
      <c r="S862" s="6">
        <f>T862+U862+V862</f>
        <v>24469.789700000001</v>
      </c>
      <c r="T862" s="5">
        <v>17183.31754</v>
      </c>
      <c r="U862" s="5">
        <v>5209.6371600000002</v>
      </c>
      <c r="V862" s="5">
        <f>1936.943+139.892</f>
        <v>2076.835</v>
      </c>
      <c r="W862" s="6">
        <f>X862+Y862+Z862</f>
        <v>24469.789700000001</v>
      </c>
      <c r="X862" s="5">
        <f>T862</f>
        <v>17183.31754</v>
      </c>
      <c r="Y862" s="5">
        <f>U862</f>
        <v>5209.6371600000002</v>
      </c>
      <c r="Z862" s="5">
        <f>V862</f>
        <v>2076.835</v>
      </c>
      <c r="AA862" s="12">
        <f t="shared" si="644"/>
        <v>0</v>
      </c>
      <c r="AB862" s="5">
        <f t="shared" si="645"/>
        <v>0</v>
      </c>
      <c r="AC862" s="6">
        <f t="shared" si="645"/>
        <v>0</v>
      </c>
      <c r="AD862" s="7">
        <f t="shared" si="645"/>
        <v>0</v>
      </c>
      <c r="AE862" s="6">
        <f t="shared" si="646"/>
        <v>0</v>
      </c>
      <c r="AF862" s="5"/>
      <c r="AG862" s="6"/>
      <c r="AH862" s="7"/>
      <c r="AI862" s="6"/>
      <c r="AJ862" s="6"/>
      <c r="AL862" s="29">
        <f t="shared" si="647"/>
        <v>0</v>
      </c>
      <c r="AM862" s="29">
        <f t="shared" si="648"/>
        <v>0</v>
      </c>
      <c r="AW862" s="46">
        <f t="shared" si="635"/>
        <v>0.18245999999999185</v>
      </c>
    </row>
    <row r="863" spans="1:49" ht="19.899999999999999" customHeight="1" x14ac:dyDescent="0.25">
      <c r="A863" s="40"/>
      <c r="B863" s="91" t="s">
        <v>34</v>
      </c>
      <c r="C863" s="95"/>
      <c r="D863" s="98"/>
      <c r="E863" s="98"/>
      <c r="F863" s="98"/>
      <c r="G863" s="6">
        <f>H863+I863+J863</f>
        <v>0</v>
      </c>
      <c r="H863" s="5"/>
      <c r="I863" s="5"/>
      <c r="J863" s="5"/>
      <c r="K863" s="6">
        <f>L863+M863+N863</f>
        <v>0</v>
      </c>
      <c r="L863" s="5"/>
      <c r="M863" s="5"/>
      <c r="N863" s="5"/>
      <c r="O863" s="6">
        <f>P863+Q863+R863</f>
        <v>0</v>
      </c>
      <c r="P863" s="5"/>
      <c r="Q863" s="5"/>
      <c r="R863" s="5"/>
      <c r="S863" s="6">
        <f>T863+U863+V863</f>
        <v>0</v>
      </c>
      <c r="T863" s="5"/>
      <c r="U863" s="5"/>
      <c r="V863" s="5"/>
      <c r="W863" s="6">
        <f>X863+Y863+Z863</f>
        <v>0</v>
      </c>
      <c r="X863" s="5"/>
      <c r="Y863" s="5"/>
      <c r="Z863" s="5"/>
      <c r="AA863" s="12">
        <f t="shared" si="644"/>
        <v>0</v>
      </c>
      <c r="AB863" s="5">
        <f t="shared" si="645"/>
        <v>0</v>
      </c>
      <c r="AC863" s="6">
        <f t="shared" si="645"/>
        <v>0</v>
      </c>
      <c r="AD863" s="7">
        <f t="shared" si="645"/>
        <v>0</v>
      </c>
      <c r="AE863" s="6">
        <f t="shared" si="646"/>
        <v>0</v>
      </c>
      <c r="AF863" s="5"/>
      <c r="AG863" s="6"/>
      <c r="AH863" s="7"/>
      <c r="AI863" s="6"/>
      <c r="AJ863" s="6"/>
      <c r="AL863" s="29">
        <f t="shared" si="647"/>
        <v>0</v>
      </c>
      <c r="AM863" s="29">
        <f t="shared" si="648"/>
        <v>0</v>
      </c>
      <c r="AW863" s="46">
        <f t="shared" si="635"/>
        <v>0</v>
      </c>
    </row>
    <row r="864" spans="1:49" ht="19.899999999999999" customHeight="1" x14ac:dyDescent="0.25">
      <c r="A864" s="40"/>
      <c r="B864" s="91" t="s">
        <v>35</v>
      </c>
      <c r="C864" s="95"/>
      <c r="D864" s="98"/>
      <c r="E864" s="98"/>
      <c r="F864" s="98"/>
      <c r="G864" s="6">
        <f>H864+I864+J864</f>
        <v>0</v>
      </c>
      <c r="H864" s="5"/>
      <c r="I864" s="5"/>
      <c r="J864" s="5"/>
      <c r="K864" s="6">
        <f>L864+M864+N864</f>
        <v>0</v>
      </c>
      <c r="L864" s="5"/>
      <c r="M864" s="5"/>
      <c r="N864" s="5"/>
      <c r="O864" s="6">
        <f>P864+Q864+R864</f>
        <v>0</v>
      </c>
      <c r="P864" s="5"/>
      <c r="Q864" s="5"/>
      <c r="R864" s="5"/>
      <c r="S864" s="6">
        <f>T864+U864+V864</f>
        <v>0</v>
      </c>
      <c r="T864" s="5"/>
      <c r="U864" s="5"/>
      <c r="V864" s="5"/>
      <c r="W864" s="6">
        <f>X864+Y864+Z864</f>
        <v>0</v>
      </c>
      <c r="X864" s="5"/>
      <c r="Y864" s="5"/>
      <c r="Z864" s="5"/>
      <c r="AA864" s="12">
        <f t="shared" si="644"/>
        <v>0</v>
      </c>
      <c r="AB864" s="5">
        <f t="shared" si="645"/>
        <v>0</v>
      </c>
      <c r="AC864" s="6">
        <f t="shared" si="645"/>
        <v>0</v>
      </c>
      <c r="AD864" s="7">
        <f t="shared" si="645"/>
        <v>0</v>
      </c>
      <c r="AE864" s="6">
        <f t="shared" si="646"/>
        <v>0</v>
      </c>
      <c r="AF864" s="5"/>
      <c r="AG864" s="6"/>
      <c r="AH864" s="7"/>
      <c r="AI864" s="6"/>
      <c r="AJ864" s="6"/>
      <c r="AL864" s="29">
        <f t="shared" si="647"/>
        <v>0</v>
      </c>
      <c r="AM864" s="29">
        <f t="shared" si="648"/>
        <v>0</v>
      </c>
      <c r="AW864" s="46">
        <f t="shared" si="635"/>
        <v>0</v>
      </c>
    </row>
    <row r="865" spans="1:49" s="21" customFormat="1" ht="71.25" customHeight="1" x14ac:dyDescent="0.25">
      <c r="A865" s="40">
        <v>153</v>
      </c>
      <c r="B865" s="94" t="s">
        <v>140</v>
      </c>
      <c r="C865" s="96">
        <f t="shared" ref="C865:Z865" si="650">SUM(C866:C869)</f>
        <v>135000</v>
      </c>
      <c r="D865" s="16">
        <f t="shared" si="650"/>
        <v>0</v>
      </c>
      <c r="E865" s="16">
        <f t="shared" si="650"/>
        <v>0</v>
      </c>
      <c r="F865" s="16">
        <f t="shared" si="650"/>
        <v>0</v>
      </c>
      <c r="G865" s="16">
        <f t="shared" si="650"/>
        <v>0</v>
      </c>
      <c r="H865" s="16">
        <f t="shared" si="650"/>
        <v>0</v>
      </c>
      <c r="I865" s="16">
        <f t="shared" si="650"/>
        <v>0</v>
      </c>
      <c r="J865" s="16">
        <f t="shared" si="650"/>
        <v>0</v>
      </c>
      <c r="K865" s="16">
        <f t="shared" si="650"/>
        <v>0</v>
      </c>
      <c r="L865" s="16">
        <f t="shared" si="650"/>
        <v>0</v>
      </c>
      <c r="M865" s="16">
        <f t="shared" si="650"/>
        <v>0</v>
      </c>
      <c r="N865" s="16">
        <f t="shared" si="650"/>
        <v>0</v>
      </c>
      <c r="O865" s="16">
        <f t="shared" si="650"/>
        <v>23531.800000000003</v>
      </c>
      <c r="P865" s="16">
        <v>18532.400000000001</v>
      </c>
      <c r="Q865" s="16">
        <v>3573.9</v>
      </c>
      <c r="R865" s="16">
        <f>R867</f>
        <v>1425.5</v>
      </c>
      <c r="S865" s="12">
        <f t="shared" si="650"/>
        <v>23530.99769</v>
      </c>
      <c r="T865" s="18">
        <f t="shared" si="650"/>
        <v>18531.62801</v>
      </c>
      <c r="U865" s="18">
        <f t="shared" si="650"/>
        <v>3573.9966800000002</v>
      </c>
      <c r="V865" s="18">
        <f t="shared" si="650"/>
        <v>1425.3729999999998</v>
      </c>
      <c r="W865" s="12">
        <f t="shared" si="650"/>
        <v>23530.99769</v>
      </c>
      <c r="X865" s="18">
        <f t="shared" si="650"/>
        <v>18531.62801</v>
      </c>
      <c r="Y865" s="18">
        <f t="shared" si="650"/>
        <v>3573.9966800000002</v>
      </c>
      <c r="Z865" s="18">
        <f t="shared" si="650"/>
        <v>1425.3729999999998</v>
      </c>
      <c r="AA865" s="12">
        <f t="shared" si="644"/>
        <v>0</v>
      </c>
      <c r="AB865" s="18">
        <f t="shared" si="645"/>
        <v>0</v>
      </c>
      <c r="AC865" s="12">
        <f t="shared" si="645"/>
        <v>0</v>
      </c>
      <c r="AD865" s="20">
        <f t="shared" si="645"/>
        <v>0</v>
      </c>
      <c r="AE865" s="12">
        <f>SUM(AE866:AE869)</f>
        <v>0</v>
      </c>
      <c r="AF865" s="18">
        <f>SUM(AF866:AF869)</f>
        <v>0</v>
      </c>
      <c r="AG865" s="12">
        <f>SUM(AG866:AG869)</f>
        <v>0</v>
      </c>
      <c r="AH865" s="20">
        <f>SUM(AH866:AH869)</f>
        <v>0</v>
      </c>
      <c r="AI865" s="12"/>
      <c r="AJ865" s="12"/>
      <c r="AL865" s="29">
        <f t="shared" si="647"/>
        <v>0</v>
      </c>
      <c r="AM865" s="29">
        <f t="shared" si="648"/>
        <v>0</v>
      </c>
      <c r="AW865" s="46">
        <f t="shared" si="635"/>
        <v>0.77199000000109663</v>
      </c>
    </row>
    <row r="866" spans="1:49" ht="19.899999999999999" customHeight="1" x14ac:dyDescent="0.25">
      <c r="A866" s="40"/>
      <c r="B866" s="91" t="s">
        <v>32</v>
      </c>
      <c r="C866" s="95"/>
      <c r="D866" s="98"/>
      <c r="E866" s="98"/>
      <c r="F866" s="98"/>
      <c r="G866" s="6">
        <f>H866+I866+J866</f>
        <v>0</v>
      </c>
      <c r="H866" s="5"/>
      <c r="I866" s="5"/>
      <c r="J866" s="5"/>
      <c r="K866" s="6">
        <f>L866+M866+N866</f>
        <v>0</v>
      </c>
      <c r="L866" s="5"/>
      <c r="M866" s="5"/>
      <c r="N866" s="5"/>
      <c r="O866" s="6">
        <f>P866+Q866+R866</f>
        <v>0</v>
      </c>
      <c r="P866" s="5"/>
      <c r="Q866" s="5"/>
      <c r="R866" s="5"/>
      <c r="S866" s="6">
        <f>T866+U866+V866</f>
        <v>0</v>
      </c>
      <c r="T866" s="5"/>
      <c r="U866" s="5"/>
      <c r="V866" s="5"/>
      <c r="W866" s="6">
        <f>X866+Y866+Z866</f>
        <v>0</v>
      </c>
      <c r="X866" s="5"/>
      <c r="Y866" s="5"/>
      <c r="Z866" s="5"/>
      <c r="AA866" s="12">
        <f t="shared" si="644"/>
        <v>0</v>
      </c>
      <c r="AB866" s="5">
        <f t="shared" si="645"/>
        <v>0</v>
      </c>
      <c r="AC866" s="6">
        <f t="shared" si="645"/>
        <v>0</v>
      </c>
      <c r="AD866" s="7">
        <f t="shared" si="645"/>
        <v>0</v>
      </c>
      <c r="AE866" s="6">
        <f>AF866+AG866+AH866</f>
        <v>0</v>
      </c>
      <c r="AF866" s="5"/>
      <c r="AG866" s="6"/>
      <c r="AH866" s="7"/>
      <c r="AI866" s="6"/>
      <c r="AJ866" s="6"/>
      <c r="AL866" s="29">
        <f t="shared" si="647"/>
        <v>0</v>
      </c>
      <c r="AM866" s="29">
        <f t="shared" si="648"/>
        <v>0</v>
      </c>
      <c r="AW866" s="46">
        <f t="shared" si="635"/>
        <v>0</v>
      </c>
    </row>
    <row r="867" spans="1:49" ht="19.899999999999999" customHeight="1" x14ac:dyDescent="0.25">
      <c r="A867" s="40"/>
      <c r="B867" s="91" t="s">
        <v>33</v>
      </c>
      <c r="C867" s="95">
        <v>135000</v>
      </c>
      <c r="D867" s="98"/>
      <c r="E867" s="98"/>
      <c r="F867" s="98"/>
      <c r="G867" s="6">
        <f>H867+I867+J867</f>
        <v>0</v>
      </c>
      <c r="H867" s="5"/>
      <c r="I867" s="5"/>
      <c r="J867" s="5"/>
      <c r="K867" s="6">
        <f>L867+M867+N867</f>
        <v>0</v>
      </c>
      <c r="L867" s="5"/>
      <c r="M867" s="5"/>
      <c r="N867" s="5"/>
      <c r="O867" s="6">
        <f>P867+Q867+R867</f>
        <v>23531.800000000003</v>
      </c>
      <c r="P867" s="5">
        <f>P865</f>
        <v>18532.400000000001</v>
      </c>
      <c r="Q867" s="5">
        <f t="shared" ref="Q867" si="651">Q865</f>
        <v>3573.9</v>
      </c>
      <c r="R867" s="5">
        <v>1425.5</v>
      </c>
      <c r="S867" s="6">
        <f>T867+U867+V867</f>
        <v>23530.99769</v>
      </c>
      <c r="T867" s="5">
        <v>18531.62801</v>
      </c>
      <c r="U867" s="5">
        <v>3573.9966800000002</v>
      </c>
      <c r="V867" s="5">
        <f>1274.504+150.869</f>
        <v>1425.3729999999998</v>
      </c>
      <c r="W867" s="6">
        <f>X867+Y867+Z867</f>
        <v>23530.99769</v>
      </c>
      <c r="X867" s="5">
        <f>T867</f>
        <v>18531.62801</v>
      </c>
      <c r="Y867" s="5">
        <f>U867</f>
        <v>3573.9966800000002</v>
      </c>
      <c r="Z867" s="5">
        <f>V867</f>
        <v>1425.3729999999998</v>
      </c>
      <c r="AA867" s="12">
        <f t="shared" si="644"/>
        <v>0</v>
      </c>
      <c r="AB867" s="5">
        <f t="shared" si="645"/>
        <v>0</v>
      </c>
      <c r="AC867" s="6">
        <f t="shared" si="645"/>
        <v>0</v>
      </c>
      <c r="AD867" s="7">
        <f t="shared" si="645"/>
        <v>0</v>
      </c>
      <c r="AE867" s="6">
        <f>AF867+AG867+AH867</f>
        <v>0</v>
      </c>
      <c r="AF867" s="5"/>
      <c r="AG867" s="6"/>
      <c r="AH867" s="7"/>
      <c r="AI867" s="6"/>
      <c r="AJ867" s="6"/>
      <c r="AL867" s="29">
        <f t="shared" si="647"/>
        <v>0</v>
      </c>
      <c r="AM867" s="29">
        <f t="shared" si="648"/>
        <v>0</v>
      </c>
      <c r="AW867" s="46">
        <f t="shared" si="635"/>
        <v>0.77199000000109663</v>
      </c>
    </row>
    <row r="868" spans="1:49" ht="19.899999999999999" customHeight="1" x14ac:dyDescent="0.25">
      <c r="A868" s="40"/>
      <c r="B868" s="91" t="s">
        <v>34</v>
      </c>
      <c r="C868" s="95"/>
      <c r="D868" s="98"/>
      <c r="E868" s="98"/>
      <c r="F868" s="98"/>
      <c r="G868" s="6">
        <f>H868+I868+J868</f>
        <v>0</v>
      </c>
      <c r="H868" s="5"/>
      <c r="I868" s="5"/>
      <c r="J868" s="5"/>
      <c r="K868" s="6">
        <f>L868+M868+N868</f>
        <v>0</v>
      </c>
      <c r="L868" s="5"/>
      <c r="M868" s="5"/>
      <c r="N868" s="5"/>
      <c r="O868" s="6">
        <f>P868+Q868+R868</f>
        <v>0</v>
      </c>
      <c r="P868" s="5"/>
      <c r="Q868" s="5"/>
      <c r="R868" s="5"/>
      <c r="S868" s="6">
        <f>T868+U868+V868</f>
        <v>0</v>
      </c>
      <c r="T868" s="5"/>
      <c r="U868" s="5"/>
      <c r="V868" s="5"/>
      <c r="W868" s="6">
        <f>X868+Y868+Z868</f>
        <v>0</v>
      </c>
      <c r="X868" s="5"/>
      <c r="Y868" s="5"/>
      <c r="Z868" s="5"/>
      <c r="AA868" s="12">
        <f t="shared" si="644"/>
        <v>0</v>
      </c>
      <c r="AB868" s="5">
        <f t="shared" si="645"/>
        <v>0</v>
      </c>
      <c r="AC868" s="6">
        <f t="shared" si="645"/>
        <v>0</v>
      </c>
      <c r="AD868" s="7">
        <f t="shared" si="645"/>
        <v>0</v>
      </c>
      <c r="AE868" s="6">
        <f>AF868+AG868+AH868</f>
        <v>0</v>
      </c>
      <c r="AF868" s="5"/>
      <c r="AG868" s="6"/>
      <c r="AH868" s="7"/>
      <c r="AI868" s="6"/>
      <c r="AJ868" s="6"/>
      <c r="AL868" s="29">
        <f t="shared" si="647"/>
        <v>0</v>
      </c>
      <c r="AM868" s="29">
        <f t="shared" si="648"/>
        <v>0</v>
      </c>
      <c r="AW868" s="46">
        <f t="shared" si="635"/>
        <v>0</v>
      </c>
    </row>
    <row r="869" spans="1:49" ht="19.899999999999999" customHeight="1" x14ac:dyDescent="0.25">
      <c r="A869" s="40"/>
      <c r="B869" s="91" t="s">
        <v>35</v>
      </c>
      <c r="C869" s="95"/>
      <c r="D869" s="98"/>
      <c r="E869" s="98"/>
      <c r="F869" s="98"/>
      <c r="G869" s="6">
        <f>H869+I869+J869</f>
        <v>0</v>
      </c>
      <c r="H869" s="5"/>
      <c r="I869" s="5"/>
      <c r="J869" s="5"/>
      <c r="K869" s="6">
        <f>L869+M869+N869</f>
        <v>0</v>
      </c>
      <c r="L869" s="5"/>
      <c r="M869" s="5"/>
      <c r="N869" s="5"/>
      <c r="O869" s="6">
        <f>P869+Q869+R869</f>
        <v>0</v>
      </c>
      <c r="P869" s="5"/>
      <c r="Q869" s="5"/>
      <c r="R869" s="5"/>
      <c r="S869" s="6">
        <f>T869+U869+V869</f>
        <v>0</v>
      </c>
      <c r="T869" s="5"/>
      <c r="U869" s="5"/>
      <c r="V869" s="5"/>
      <c r="W869" s="6">
        <f>X869+Y869+Z869</f>
        <v>0</v>
      </c>
      <c r="X869" s="5"/>
      <c r="Y869" s="5"/>
      <c r="Z869" s="5"/>
      <c r="AA869" s="12">
        <f t="shared" si="644"/>
        <v>0</v>
      </c>
      <c r="AB869" s="5">
        <f t="shared" si="645"/>
        <v>0</v>
      </c>
      <c r="AC869" s="6">
        <f t="shared" si="645"/>
        <v>0</v>
      </c>
      <c r="AD869" s="7">
        <f t="shared" si="645"/>
        <v>0</v>
      </c>
      <c r="AE869" s="6">
        <f>AF869+AG869+AH869</f>
        <v>0</v>
      </c>
      <c r="AF869" s="5"/>
      <c r="AG869" s="6"/>
      <c r="AH869" s="7"/>
      <c r="AI869" s="6"/>
      <c r="AJ869" s="6"/>
      <c r="AL869" s="29">
        <f t="shared" si="647"/>
        <v>0</v>
      </c>
      <c r="AM869" s="29">
        <f t="shared" si="648"/>
        <v>0</v>
      </c>
      <c r="AW869" s="46">
        <f t="shared" si="635"/>
        <v>0</v>
      </c>
    </row>
    <row r="870" spans="1:49" s="21" customFormat="1" ht="81" hidden="1" customHeight="1" x14ac:dyDescent="0.25">
      <c r="A870" s="40">
        <v>168</v>
      </c>
      <c r="B870" s="94" t="s">
        <v>141</v>
      </c>
      <c r="C870" s="96"/>
      <c r="D870" s="16"/>
      <c r="E870" s="16"/>
      <c r="F870" s="16"/>
      <c r="G870" s="16"/>
      <c r="H870" s="16"/>
      <c r="I870" s="16"/>
      <c r="J870" s="16"/>
      <c r="K870" s="16"/>
      <c r="L870" s="16">
        <f t="shared" ref="L870:Z870" si="652">SUM(L871:L874)</f>
        <v>0</v>
      </c>
      <c r="M870" s="16">
        <f t="shared" si="652"/>
        <v>0</v>
      </c>
      <c r="N870" s="16">
        <f t="shared" si="652"/>
        <v>0</v>
      </c>
      <c r="O870" s="16"/>
      <c r="P870" s="16"/>
      <c r="Q870" s="16"/>
      <c r="R870" s="16"/>
      <c r="S870" s="12">
        <f t="shared" si="652"/>
        <v>0</v>
      </c>
      <c r="T870" s="18">
        <f t="shared" si="652"/>
        <v>0</v>
      </c>
      <c r="U870" s="18">
        <f t="shared" si="652"/>
        <v>0</v>
      </c>
      <c r="V870" s="18">
        <f t="shared" si="652"/>
        <v>0</v>
      </c>
      <c r="W870" s="12">
        <f t="shared" si="652"/>
        <v>0</v>
      </c>
      <c r="X870" s="18">
        <f t="shared" si="652"/>
        <v>0</v>
      </c>
      <c r="Y870" s="18">
        <f t="shared" si="652"/>
        <v>0</v>
      </c>
      <c r="Z870" s="18">
        <f t="shared" si="652"/>
        <v>0</v>
      </c>
      <c r="AA870" s="12">
        <f t="shared" si="644"/>
        <v>0</v>
      </c>
      <c r="AB870" s="18">
        <f t="shared" si="645"/>
        <v>0</v>
      </c>
      <c r="AC870" s="12">
        <f t="shared" si="645"/>
        <v>0</v>
      </c>
      <c r="AD870" s="20">
        <f t="shared" si="645"/>
        <v>0</v>
      </c>
      <c r="AE870" s="12">
        <f>SUM(AE871:AE874)</f>
        <v>0</v>
      </c>
      <c r="AF870" s="18">
        <f>SUM(AF871:AF874)</f>
        <v>0</v>
      </c>
      <c r="AG870" s="12">
        <f>SUM(AG871:AG874)</f>
        <v>0</v>
      </c>
      <c r="AH870" s="20">
        <f>SUM(AH871:AH874)</f>
        <v>0</v>
      </c>
      <c r="AI870" s="12"/>
      <c r="AJ870" s="12"/>
      <c r="AL870" s="29">
        <f t="shared" si="647"/>
        <v>0</v>
      </c>
      <c r="AM870" s="29">
        <f t="shared" si="648"/>
        <v>0</v>
      </c>
      <c r="AW870" s="46">
        <f t="shared" si="635"/>
        <v>0</v>
      </c>
    </row>
    <row r="871" spans="1:49" ht="19.899999999999999" hidden="1" customHeight="1" x14ac:dyDescent="0.25">
      <c r="A871" s="40"/>
      <c r="B871" s="91" t="s">
        <v>32</v>
      </c>
      <c r="C871" s="95"/>
      <c r="D871" s="98"/>
      <c r="E871" s="98"/>
      <c r="F871" s="98"/>
      <c r="G871" s="6">
        <f>H871+I871+J871</f>
        <v>0</v>
      </c>
      <c r="H871" s="5"/>
      <c r="I871" s="5"/>
      <c r="J871" s="5"/>
      <c r="K871" s="6">
        <f>L871+M871+N871</f>
        <v>0</v>
      </c>
      <c r="L871" s="5"/>
      <c r="M871" s="5"/>
      <c r="N871" s="5"/>
      <c r="O871" s="6">
        <f>P871+Q871+R871</f>
        <v>0</v>
      </c>
      <c r="P871" s="5"/>
      <c r="Q871" s="5"/>
      <c r="R871" s="5"/>
      <c r="S871" s="6">
        <f>T871+U871+V871</f>
        <v>0</v>
      </c>
      <c r="T871" s="5"/>
      <c r="U871" s="5"/>
      <c r="V871" s="5"/>
      <c r="W871" s="6">
        <f>X871+Y871+Z871</f>
        <v>0</v>
      </c>
      <c r="X871" s="5"/>
      <c r="Y871" s="5"/>
      <c r="Z871" s="5"/>
      <c r="AA871" s="12">
        <f t="shared" si="644"/>
        <v>0</v>
      </c>
      <c r="AB871" s="5">
        <f t="shared" si="645"/>
        <v>0</v>
      </c>
      <c r="AC871" s="6">
        <f t="shared" si="645"/>
        <v>0</v>
      </c>
      <c r="AD871" s="7">
        <f t="shared" si="645"/>
        <v>0</v>
      </c>
      <c r="AE871" s="6">
        <f>AF871+AG871+AH871</f>
        <v>0</v>
      </c>
      <c r="AF871" s="5"/>
      <c r="AG871" s="6"/>
      <c r="AH871" s="7"/>
      <c r="AI871" s="6"/>
      <c r="AJ871" s="6"/>
      <c r="AL871" s="29">
        <f t="shared" si="647"/>
        <v>0</v>
      </c>
      <c r="AM871" s="29">
        <f t="shared" si="648"/>
        <v>0</v>
      </c>
      <c r="AW871" s="46">
        <f t="shared" si="635"/>
        <v>0</v>
      </c>
    </row>
    <row r="872" spans="1:49" ht="19.899999999999999" hidden="1" customHeight="1" x14ac:dyDescent="0.25">
      <c r="A872" s="40"/>
      <c r="B872" s="91" t="s">
        <v>33</v>
      </c>
      <c r="C872" s="95">
        <v>95000</v>
      </c>
      <c r="D872" s="98"/>
      <c r="E872" s="98"/>
      <c r="F872" s="98"/>
      <c r="G872" s="6">
        <f>H872+I872+J872</f>
        <v>0</v>
      </c>
      <c r="H872" s="5"/>
      <c r="I872" s="5"/>
      <c r="J872" s="5"/>
      <c r="K872" s="6">
        <f>L872+M872+N872</f>
        <v>0</v>
      </c>
      <c r="L872" s="5"/>
      <c r="M872" s="5"/>
      <c r="N872" s="5"/>
      <c r="O872" s="6">
        <f>P872+Q872+R872</f>
        <v>22353.1</v>
      </c>
      <c r="P872" s="5">
        <v>17928.2</v>
      </c>
      <c r="Q872" s="5">
        <v>3163.8</v>
      </c>
      <c r="R872" s="5">
        <v>1261.0999999999999</v>
      </c>
      <c r="S872" s="6">
        <f>T872+U872+V872</f>
        <v>0</v>
      </c>
      <c r="T872" s="5"/>
      <c r="U872" s="5"/>
      <c r="V872" s="5"/>
      <c r="W872" s="6">
        <f>X872+Y872+Z872</f>
        <v>0</v>
      </c>
      <c r="X872" s="5"/>
      <c r="Y872" s="5"/>
      <c r="Z872" s="5"/>
      <c r="AA872" s="12">
        <f t="shared" si="644"/>
        <v>0</v>
      </c>
      <c r="AB872" s="5">
        <f t="shared" si="645"/>
        <v>0</v>
      </c>
      <c r="AC872" s="6">
        <f t="shared" si="645"/>
        <v>0</v>
      </c>
      <c r="AD872" s="7">
        <f t="shared" si="645"/>
        <v>0</v>
      </c>
      <c r="AE872" s="6">
        <f>AF872+AG872+AH872</f>
        <v>0</v>
      </c>
      <c r="AF872" s="5"/>
      <c r="AG872" s="6"/>
      <c r="AH872" s="7"/>
      <c r="AI872" s="6"/>
      <c r="AJ872" s="6"/>
      <c r="AL872" s="29">
        <f t="shared" si="647"/>
        <v>0</v>
      </c>
      <c r="AM872" s="29">
        <f t="shared" si="648"/>
        <v>0</v>
      </c>
      <c r="AW872" s="46">
        <f t="shared" si="635"/>
        <v>17928.2</v>
      </c>
    </row>
    <row r="873" spans="1:49" ht="19.899999999999999" hidden="1" customHeight="1" x14ac:dyDescent="0.25">
      <c r="A873" s="40"/>
      <c r="B873" s="91" t="s">
        <v>34</v>
      </c>
      <c r="C873" s="95"/>
      <c r="D873" s="98"/>
      <c r="E873" s="98"/>
      <c r="F873" s="98"/>
      <c r="G873" s="6">
        <f>H873+I873+J873</f>
        <v>0</v>
      </c>
      <c r="H873" s="5"/>
      <c r="I873" s="5"/>
      <c r="J873" s="5"/>
      <c r="K873" s="6">
        <f>L873+M873+N873</f>
        <v>0</v>
      </c>
      <c r="L873" s="5"/>
      <c r="M873" s="5"/>
      <c r="N873" s="5"/>
      <c r="O873" s="6">
        <f>P873+Q873+R873</f>
        <v>0</v>
      </c>
      <c r="P873" s="5"/>
      <c r="Q873" s="5"/>
      <c r="R873" s="5"/>
      <c r="S873" s="6">
        <f>T873+U873+V873</f>
        <v>0</v>
      </c>
      <c r="T873" s="5"/>
      <c r="U873" s="5"/>
      <c r="V873" s="5"/>
      <c r="W873" s="6">
        <f>X873+Y873+Z873</f>
        <v>0</v>
      </c>
      <c r="X873" s="5"/>
      <c r="Y873" s="5"/>
      <c r="Z873" s="5"/>
      <c r="AA873" s="12">
        <f t="shared" si="644"/>
        <v>0</v>
      </c>
      <c r="AB873" s="5">
        <f t="shared" si="645"/>
        <v>0</v>
      </c>
      <c r="AC873" s="6">
        <f t="shared" si="645"/>
        <v>0</v>
      </c>
      <c r="AD873" s="7">
        <f t="shared" si="645"/>
        <v>0</v>
      </c>
      <c r="AE873" s="6">
        <f>AF873+AG873+AH873</f>
        <v>0</v>
      </c>
      <c r="AF873" s="5"/>
      <c r="AG873" s="6"/>
      <c r="AH873" s="7"/>
      <c r="AI873" s="6"/>
      <c r="AJ873" s="6"/>
      <c r="AL873" s="29">
        <f t="shared" si="647"/>
        <v>0</v>
      </c>
      <c r="AM873" s="29">
        <f t="shared" si="648"/>
        <v>0</v>
      </c>
      <c r="AW873" s="46">
        <f t="shared" si="635"/>
        <v>0</v>
      </c>
    </row>
    <row r="874" spans="1:49" ht="19.899999999999999" hidden="1" customHeight="1" x14ac:dyDescent="0.25">
      <c r="A874" s="40"/>
      <c r="B874" s="91" t="s">
        <v>35</v>
      </c>
      <c r="C874" s="95"/>
      <c r="D874" s="98"/>
      <c r="E874" s="98"/>
      <c r="F874" s="98"/>
      <c r="G874" s="6">
        <f>H874+I874+J874</f>
        <v>0</v>
      </c>
      <c r="H874" s="5"/>
      <c r="I874" s="5"/>
      <c r="J874" s="5"/>
      <c r="K874" s="6">
        <f>L874+M874+N874</f>
        <v>0</v>
      </c>
      <c r="L874" s="5"/>
      <c r="M874" s="5"/>
      <c r="N874" s="5"/>
      <c r="O874" s="6">
        <f>P874+Q874+R874</f>
        <v>0</v>
      </c>
      <c r="P874" s="5"/>
      <c r="Q874" s="5"/>
      <c r="R874" s="5"/>
      <c r="S874" s="6">
        <f>T874+U874+V874</f>
        <v>0</v>
      </c>
      <c r="T874" s="5"/>
      <c r="U874" s="5"/>
      <c r="V874" s="5"/>
      <c r="W874" s="6">
        <f>X874+Y874+Z874</f>
        <v>0</v>
      </c>
      <c r="X874" s="5"/>
      <c r="Y874" s="5"/>
      <c r="Z874" s="5"/>
      <c r="AA874" s="12">
        <f t="shared" si="644"/>
        <v>0</v>
      </c>
      <c r="AB874" s="5">
        <f t="shared" si="645"/>
        <v>0</v>
      </c>
      <c r="AC874" s="6">
        <f t="shared" si="645"/>
        <v>0</v>
      </c>
      <c r="AD874" s="7">
        <f t="shared" si="645"/>
        <v>0</v>
      </c>
      <c r="AE874" s="6">
        <f>AF874+AG874+AH874</f>
        <v>0</v>
      </c>
      <c r="AF874" s="5"/>
      <c r="AG874" s="6"/>
      <c r="AH874" s="7"/>
      <c r="AI874" s="6"/>
      <c r="AJ874" s="6"/>
      <c r="AL874" s="29">
        <f t="shared" si="647"/>
        <v>0</v>
      </c>
      <c r="AM874" s="29">
        <f t="shared" si="648"/>
        <v>0</v>
      </c>
      <c r="AW874" s="46">
        <f t="shared" si="635"/>
        <v>0</v>
      </c>
    </row>
    <row r="875" spans="1:49" s="21" customFormat="1" ht="83.25" customHeight="1" x14ac:dyDescent="0.25">
      <c r="A875" s="40">
        <v>154</v>
      </c>
      <c r="B875" s="94" t="s">
        <v>142</v>
      </c>
      <c r="C875" s="96">
        <f t="shared" ref="C875:Z875" si="653">SUM(C876:C879)</f>
        <v>135000</v>
      </c>
      <c r="D875" s="16">
        <f t="shared" si="653"/>
        <v>0</v>
      </c>
      <c r="E875" s="16">
        <f t="shared" si="653"/>
        <v>0</v>
      </c>
      <c r="F875" s="16">
        <f t="shared" si="653"/>
        <v>0</v>
      </c>
      <c r="G875" s="16">
        <f t="shared" si="653"/>
        <v>0</v>
      </c>
      <c r="H875" s="16">
        <f t="shared" si="653"/>
        <v>0</v>
      </c>
      <c r="I875" s="16">
        <f t="shared" si="653"/>
        <v>0</v>
      </c>
      <c r="J875" s="16">
        <f t="shared" si="653"/>
        <v>0</v>
      </c>
      <c r="K875" s="16">
        <f t="shared" si="653"/>
        <v>0</v>
      </c>
      <c r="L875" s="16">
        <f t="shared" si="653"/>
        <v>0</v>
      </c>
      <c r="M875" s="16">
        <f t="shared" si="653"/>
        <v>0</v>
      </c>
      <c r="N875" s="16">
        <f t="shared" si="653"/>
        <v>0</v>
      </c>
      <c r="O875" s="16">
        <f t="shared" si="653"/>
        <v>26885.5</v>
      </c>
      <c r="P875" s="16">
        <v>21792.5</v>
      </c>
      <c r="Q875" s="16">
        <v>3640.4</v>
      </c>
      <c r="R875" s="16">
        <f>R877</f>
        <v>1452.6</v>
      </c>
      <c r="S875" s="12">
        <f t="shared" si="653"/>
        <v>26883.114740000001</v>
      </c>
      <c r="T875" s="18">
        <f t="shared" si="653"/>
        <v>21790.09806</v>
      </c>
      <c r="U875" s="18">
        <f t="shared" si="653"/>
        <v>3640.51368</v>
      </c>
      <c r="V875" s="18">
        <f t="shared" si="653"/>
        <v>1452.5029999999999</v>
      </c>
      <c r="W875" s="12">
        <f t="shared" si="653"/>
        <v>26883.114740000001</v>
      </c>
      <c r="X875" s="18">
        <f t="shared" si="653"/>
        <v>21790.09806</v>
      </c>
      <c r="Y875" s="18">
        <f t="shared" si="653"/>
        <v>3640.51368</v>
      </c>
      <c r="Z875" s="18">
        <f t="shared" si="653"/>
        <v>1452.5029999999999</v>
      </c>
      <c r="AA875" s="12">
        <f t="shared" si="644"/>
        <v>0</v>
      </c>
      <c r="AB875" s="18">
        <f t="shared" si="645"/>
        <v>0</v>
      </c>
      <c r="AC875" s="12">
        <f t="shared" si="645"/>
        <v>0</v>
      </c>
      <c r="AD875" s="20">
        <f t="shared" si="645"/>
        <v>0</v>
      </c>
      <c r="AE875" s="12">
        <f>SUM(AE876:AE879)</f>
        <v>0</v>
      </c>
      <c r="AF875" s="18">
        <f>SUM(AF876:AF879)</f>
        <v>0</v>
      </c>
      <c r="AG875" s="12">
        <f>SUM(AG876:AG879)</f>
        <v>0</v>
      </c>
      <c r="AH875" s="20">
        <f>SUM(AH876:AH879)</f>
        <v>0</v>
      </c>
      <c r="AI875" s="12"/>
      <c r="AJ875" s="12"/>
      <c r="AL875" s="29">
        <f t="shared" si="647"/>
        <v>0</v>
      </c>
      <c r="AM875" s="29">
        <f t="shared" si="648"/>
        <v>0</v>
      </c>
      <c r="AW875" s="46">
        <f t="shared" si="635"/>
        <v>2.4019399999997404</v>
      </c>
    </row>
    <row r="876" spans="1:49" ht="19.899999999999999" customHeight="1" x14ac:dyDescent="0.25">
      <c r="A876" s="40"/>
      <c r="B876" s="91" t="s">
        <v>32</v>
      </c>
      <c r="C876" s="95"/>
      <c r="D876" s="98"/>
      <c r="E876" s="98"/>
      <c r="F876" s="98"/>
      <c r="G876" s="6">
        <f>H876+I876+J876</f>
        <v>0</v>
      </c>
      <c r="H876" s="5"/>
      <c r="I876" s="5"/>
      <c r="J876" s="5"/>
      <c r="K876" s="6">
        <f>L876+M876+N876</f>
        <v>0</v>
      </c>
      <c r="L876" s="5"/>
      <c r="M876" s="5"/>
      <c r="N876" s="5"/>
      <c r="O876" s="6">
        <f>P876+Q876+R876</f>
        <v>0</v>
      </c>
      <c r="P876" s="5"/>
      <c r="Q876" s="5"/>
      <c r="R876" s="5"/>
      <c r="S876" s="6">
        <f>T876+U876+V876</f>
        <v>0</v>
      </c>
      <c r="T876" s="5"/>
      <c r="U876" s="5"/>
      <c r="V876" s="5"/>
      <c r="W876" s="6">
        <f>X876+Y876+Z876</f>
        <v>0</v>
      </c>
      <c r="X876" s="5"/>
      <c r="Y876" s="5"/>
      <c r="Z876" s="5"/>
      <c r="AA876" s="12">
        <f t="shared" si="644"/>
        <v>0</v>
      </c>
      <c r="AB876" s="5">
        <f t="shared" si="645"/>
        <v>0</v>
      </c>
      <c r="AC876" s="6">
        <f t="shared" si="645"/>
        <v>0</v>
      </c>
      <c r="AD876" s="7">
        <f t="shared" si="645"/>
        <v>0</v>
      </c>
      <c r="AE876" s="6">
        <f>AF876+AG876+AH876</f>
        <v>0</v>
      </c>
      <c r="AF876" s="5"/>
      <c r="AG876" s="6"/>
      <c r="AH876" s="7"/>
      <c r="AI876" s="6"/>
      <c r="AJ876" s="6"/>
      <c r="AL876" s="29">
        <f t="shared" si="647"/>
        <v>0</v>
      </c>
      <c r="AM876" s="29">
        <f t="shared" si="648"/>
        <v>0</v>
      </c>
      <c r="AW876" s="46">
        <f t="shared" si="635"/>
        <v>0</v>
      </c>
    </row>
    <row r="877" spans="1:49" ht="19.899999999999999" customHeight="1" x14ac:dyDescent="0.25">
      <c r="A877" s="40"/>
      <c r="B877" s="91" t="s">
        <v>33</v>
      </c>
      <c r="C877" s="95">
        <v>135000</v>
      </c>
      <c r="D877" s="98"/>
      <c r="E877" s="98"/>
      <c r="F877" s="98"/>
      <c r="G877" s="6">
        <f>H877+I877+J877</f>
        <v>0</v>
      </c>
      <c r="H877" s="5"/>
      <c r="I877" s="5"/>
      <c r="J877" s="5"/>
      <c r="K877" s="6">
        <f>L877+M877+N877</f>
        <v>0</v>
      </c>
      <c r="L877" s="5"/>
      <c r="M877" s="5"/>
      <c r="N877" s="5"/>
      <c r="O877" s="6">
        <f>P877+Q877+R877</f>
        <v>26885.5</v>
      </c>
      <c r="P877" s="5">
        <f>P875</f>
        <v>21792.5</v>
      </c>
      <c r="Q877" s="5">
        <f t="shared" ref="Q877" si="654">Q875</f>
        <v>3640.4</v>
      </c>
      <c r="R877" s="5">
        <v>1452.6</v>
      </c>
      <c r="S877" s="6">
        <f>T877+U877+V877</f>
        <v>26883.114740000001</v>
      </c>
      <c r="T877" s="5">
        <v>21790.09806</v>
      </c>
      <c r="U877" s="5">
        <v>3640.51368</v>
      </c>
      <c r="V877" s="5">
        <f>1275.106+177.397</f>
        <v>1452.5029999999999</v>
      </c>
      <c r="W877" s="6">
        <f>X877+Y877+Z877</f>
        <v>26883.114740000001</v>
      </c>
      <c r="X877" s="5">
        <f>T877</f>
        <v>21790.09806</v>
      </c>
      <c r="Y877" s="5">
        <f>U877</f>
        <v>3640.51368</v>
      </c>
      <c r="Z877" s="5">
        <f>V877</f>
        <v>1452.5029999999999</v>
      </c>
      <c r="AA877" s="12">
        <f t="shared" si="644"/>
        <v>0</v>
      </c>
      <c r="AB877" s="5">
        <f t="shared" si="645"/>
        <v>0</v>
      </c>
      <c r="AC877" s="6">
        <f t="shared" si="645"/>
        <v>0</v>
      </c>
      <c r="AD877" s="7">
        <f t="shared" si="645"/>
        <v>0</v>
      </c>
      <c r="AE877" s="6">
        <f>AF877+AG877+AH877</f>
        <v>0</v>
      </c>
      <c r="AF877" s="5"/>
      <c r="AG877" s="6"/>
      <c r="AH877" s="7"/>
      <c r="AI877" s="6"/>
      <c r="AJ877" s="6"/>
      <c r="AL877" s="29">
        <f t="shared" si="647"/>
        <v>0</v>
      </c>
      <c r="AM877" s="29">
        <f t="shared" si="648"/>
        <v>0</v>
      </c>
      <c r="AW877" s="46">
        <f t="shared" si="635"/>
        <v>2.4019399999997404</v>
      </c>
    </row>
    <row r="878" spans="1:49" ht="19.899999999999999" customHeight="1" x14ac:dyDescent="0.25">
      <c r="A878" s="40"/>
      <c r="B878" s="91" t="s">
        <v>34</v>
      </c>
      <c r="C878" s="95"/>
      <c r="D878" s="98"/>
      <c r="E878" s="98"/>
      <c r="F878" s="98"/>
      <c r="G878" s="6">
        <f>H878+I878+J878</f>
        <v>0</v>
      </c>
      <c r="H878" s="5"/>
      <c r="I878" s="5"/>
      <c r="J878" s="5"/>
      <c r="K878" s="6">
        <f>L878+M878+N878</f>
        <v>0</v>
      </c>
      <c r="L878" s="5"/>
      <c r="M878" s="5"/>
      <c r="N878" s="5"/>
      <c r="O878" s="6">
        <f>P878+Q878+R878</f>
        <v>0</v>
      </c>
      <c r="P878" s="5"/>
      <c r="Q878" s="5"/>
      <c r="R878" s="5"/>
      <c r="S878" s="6">
        <f>T878+U878+V878</f>
        <v>0</v>
      </c>
      <c r="T878" s="5"/>
      <c r="U878" s="5"/>
      <c r="V878" s="5"/>
      <c r="W878" s="6">
        <f>X878+Y878+Z878</f>
        <v>0</v>
      </c>
      <c r="X878" s="5"/>
      <c r="Y878" s="5"/>
      <c r="Z878" s="5"/>
      <c r="AA878" s="12">
        <f t="shared" si="644"/>
        <v>0</v>
      </c>
      <c r="AB878" s="5">
        <f t="shared" si="645"/>
        <v>0</v>
      </c>
      <c r="AC878" s="6">
        <f t="shared" si="645"/>
        <v>0</v>
      </c>
      <c r="AD878" s="7">
        <f t="shared" si="645"/>
        <v>0</v>
      </c>
      <c r="AE878" s="6">
        <f>AF878+AG878+AH878</f>
        <v>0</v>
      </c>
      <c r="AF878" s="5"/>
      <c r="AG878" s="6"/>
      <c r="AH878" s="7"/>
      <c r="AI878" s="6"/>
      <c r="AJ878" s="6"/>
      <c r="AL878" s="29">
        <f t="shared" si="647"/>
        <v>0</v>
      </c>
      <c r="AM878" s="29">
        <f t="shared" si="648"/>
        <v>0</v>
      </c>
      <c r="AW878" s="46">
        <f t="shared" si="635"/>
        <v>0</v>
      </c>
    </row>
    <row r="879" spans="1:49" ht="19.899999999999999" customHeight="1" x14ac:dyDescent="0.25">
      <c r="A879" s="40"/>
      <c r="B879" s="91" t="s">
        <v>35</v>
      </c>
      <c r="C879" s="95"/>
      <c r="D879" s="98"/>
      <c r="E879" s="98"/>
      <c r="F879" s="98"/>
      <c r="G879" s="6">
        <f>H879+I879+J879</f>
        <v>0</v>
      </c>
      <c r="H879" s="5"/>
      <c r="I879" s="5"/>
      <c r="J879" s="5"/>
      <c r="K879" s="6">
        <f>L879+M879+N879</f>
        <v>0</v>
      </c>
      <c r="L879" s="5"/>
      <c r="M879" s="5"/>
      <c r="N879" s="5"/>
      <c r="O879" s="6">
        <f>P879+Q879+R879</f>
        <v>0</v>
      </c>
      <c r="P879" s="5"/>
      <c r="Q879" s="5"/>
      <c r="R879" s="5"/>
      <c r="S879" s="6">
        <f>T879+U879+V879</f>
        <v>0</v>
      </c>
      <c r="T879" s="5"/>
      <c r="U879" s="5"/>
      <c r="V879" s="5"/>
      <c r="W879" s="6">
        <f>X879+Y879+Z879</f>
        <v>0</v>
      </c>
      <c r="X879" s="5"/>
      <c r="Y879" s="5"/>
      <c r="Z879" s="5"/>
      <c r="AA879" s="12">
        <f t="shared" si="644"/>
        <v>0</v>
      </c>
      <c r="AB879" s="5">
        <f t="shared" si="645"/>
        <v>0</v>
      </c>
      <c r="AC879" s="6">
        <f t="shared" si="645"/>
        <v>0</v>
      </c>
      <c r="AD879" s="7">
        <f t="shared" si="645"/>
        <v>0</v>
      </c>
      <c r="AE879" s="6">
        <f>AF879+AG879+AH879</f>
        <v>0</v>
      </c>
      <c r="AF879" s="5"/>
      <c r="AG879" s="6"/>
      <c r="AH879" s="7"/>
      <c r="AI879" s="6"/>
      <c r="AJ879" s="6"/>
      <c r="AL879" s="29">
        <f t="shared" si="647"/>
        <v>0</v>
      </c>
      <c r="AM879" s="29">
        <f t="shared" si="648"/>
        <v>0</v>
      </c>
      <c r="AW879" s="46">
        <f t="shared" si="635"/>
        <v>0</v>
      </c>
    </row>
    <row r="880" spans="1:49" s="21" customFormat="1" ht="58.5" customHeight="1" x14ac:dyDescent="0.25">
      <c r="A880" s="40">
        <v>155</v>
      </c>
      <c r="B880" s="94" t="s">
        <v>143</v>
      </c>
      <c r="C880" s="96">
        <f t="shared" ref="C880:Z880" si="655">SUM(C881:C884)</f>
        <v>70000</v>
      </c>
      <c r="D880" s="16">
        <f t="shared" si="655"/>
        <v>0</v>
      </c>
      <c r="E880" s="16">
        <f t="shared" si="655"/>
        <v>0</v>
      </c>
      <c r="F880" s="16">
        <f t="shared" si="655"/>
        <v>0</v>
      </c>
      <c r="G880" s="16">
        <f t="shared" si="655"/>
        <v>0</v>
      </c>
      <c r="H880" s="16">
        <f t="shared" si="655"/>
        <v>0</v>
      </c>
      <c r="I880" s="16">
        <f t="shared" si="655"/>
        <v>0</v>
      </c>
      <c r="J880" s="16">
        <f t="shared" si="655"/>
        <v>0</v>
      </c>
      <c r="K880" s="16">
        <f t="shared" si="655"/>
        <v>0</v>
      </c>
      <c r="L880" s="16">
        <f t="shared" si="655"/>
        <v>0</v>
      </c>
      <c r="M880" s="16">
        <f t="shared" si="655"/>
        <v>0</v>
      </c>
      <c r="N880" s="16">
        <f t="shared" si="655"/>
        <v>0</v>
      </c>
      <c r="O880" s="16">
        <f t="shared" si="655"/>
        <v>24471.9</v>
      </c>
      <c r="P880" s="16">
        <v>20988.400000000001</v>
      </c>
      <c r="Q880" s="16">
        <v>2489.9</v>
      </c>
      <c r="R880" s="16">
        <f>R882</f>
        <v>993.6</v>
      </c>
      <c r="S880" s="12">
        <f t="shared" si="655"/>
        <v>24469.910980000001</v>
      </c>
      <c r="T880" s="18">
        <f>T882</f>
        <v>20986.402590000002</v>
      </c>
      <c r="U880" s="18">
        <f t="shared" ref="U880:V880" si="656">U882</f>
        <v>2490.0073900000002</v>
      </c>
      <c r="V880" s="18">
        <f t="shared" si="656"/>
        <v>993.50100000000009</v>
      </c>
      <c r="W880" s="12">
        <f t="shared" si="655"/>
        <v>24469.910980000001</v>
      </c>
      <c r="X880" s="18">
        <f t="shared" si="655"/>
        <v>20986.402590000002</v>
      </c>
      <c r="Y880" s="18">
        <f t="shared" si="655"/>
        <v>2490.0073900000002</v>
      </c>
      <c r="Z880" s="18">
        <f t="shared" si="655"/>
        <v>993.50100000000009</v>
      </c>
      <c r="AA880" s="12">
        <f t="shared" si="644"/>
        <v>0</v>
      </c>
      <c r="AB880" s="18">
        <f t="shared" si="645"/>
        <v>0</v>
      </c>
      <c r="AC880" s="12">
        <f t="shared" si="645"/>
        <v>0</v>
      </c>
      <c r="AD880" s="20">
        <f t="shared" si="645"/>
        <v>0</v>
      </c>
      <c r="AE880" s="12">
        <f>SUM(AE881:AE884)</f>
        <v>0</v>
      </c>
      <c r="AF880" s="18">
        <f>SUM(AF881:AF884)</f>
        <v>0</v>
      </c>
      <c r="AG880" s="12">
        <f>SUM(AG881:AG884)</f>
        <v>0</v>
      </c>
      <c r="AH880" s="20">
        <f>SUM(AH881:AH884)</f>
        <v>0</v>
      </c>
      <c r="AI880" s="12"/>
      <c r="AJ880" s="12"/>
      <c r="AL880" s="29">
        <f t="shared" si="647"/>
        <v>0</v>
      </c>
      <c r="AM880" s="29">
        <f t="shared" si="648"/>
        <v>0</v>
      </c>
      <c r="AW880" s="46">
        <f t="shared" si="635"/>
        <v>1.9974099999999453</v>
      </c>
    </row>
    <row r="881" spans="1:49" ht="19.899999999999999" customHeight="1" x14ac:dyDescent="0.25">
      <c r="A881" s="40"/>
      <c r="B881" s="91" t="s">
        <v>32</v>
      </c>
      <c r="C881" s="95"/>
      <c r="D881" s="98"/>
      <c r="E881" s="98"/>
      <c r="F881" s="98"/>
      <c r="G881" s="6">
        <f>H881+I881+J881</f>
        <v>0</v>
      </c>
      <c r="H881" s="5"/>
      <c r="I881" s="5"/>
      <c r="J881" s="5"/>
      <c r="K881" s="6">
        <f>L881+M881+N881</f>
        <v>0</v>
      </c>
      <c r="L881" s="5"/>
      <c r="M881" s="5"/>
      <c r="N881" s="5"/>
      <c r="O881" s="6">
        <f t="shared" ref="O881:O891" si="657">P881+Q881+R881</f>
        <v>0</v>
      </c>
      <c r="P881" s="5"/>
      <c r="Q881" s="5"/>
      <c r="R881" s="5"/>
      <c r="S881" s="6">
        <f>T881+U881+V881</f>
        <v>0</v>
      </c>
      <c r="T881" s="5"/>
      <c r="U881" s="5"/>
      <c r="V881" s="5"/>
      <c r="W881" s="6">
        <f>X881+Y881+Z881</f>
        <v>0</v>
      </c>
      <c r="X881" s="5"/>
      <c r="Y881" s="5"/>
      <c r="Z881" s="5"/>
      <c r="AA881" s="12">
        <f t="shared" si="644"/>
        <v>0</v>
      </c>
      <c r="AB881" s="5">
        <f t="shared" si="645"/>
        <v>0</v>
      </c>
      <c r="AC881" s="6">
        <f t="shared" si="645"/>
        <v>0</v>
      </c>
      <c r="AD881" s="7">
        <f t="shared" si="645"/>
        <v>0</v>
      </c>
      <c r="AE881" s="6">
        <f>AF881+AG881+AH881</f>
        <v>0</v>
      </c>
      <c r="AF881" s="5"/>
      <c r="AG881" s="6"/>
      <c r="AH881" s="7"/>
      <c r="AI881" s="6"/>
      <c r="AJ881" s="6"/>
      <c r="AL881" s="29">
        <f t="shared" si="647"/>
        <v>0</v>
      </c>
      <c r="AM881" s="29">
        <f t="shared" si="648"/>
        <v>0</v>
      </c>
      <c r="AW881" s="46">
        <f t="shared" si="635"/>
        <v>0</v>
      </c>
    </row>
    <row r="882" spans="1:49" ht="19.899999999999999" customHeight="1" x14ac:dyDescent="0.25">
      <c r="A882" s="40"/>
      <c r="B882" s="91" t="s">
        <v>33</v>
      </c>
      <c r="C882" s="95">
        <v>70000</v>
      </c>
      <c r="D882" s="98"/>
      <c r="E882" s="98"/>
      <c r="F882" s="98"/>
      <c r="G882" s="6">
        <f>H882+I882+J882</f>
        <v>0</v>
      </c>
      <c r="H882" s="5"/>
      <c r="I882" s="5"/>
      <c r="J882" s="5"/>
      <c r="K882" s="6">
        <f>L882+M882+N882</f>
        <v>0</v>
      </c>
      <c r="L882" s="5"/>
      <c r="M882" s="5"/>
      <c r="N882" s="5"/>
      <c r="O882" s="6">
        <f t="shared" si="657"/>
        <v>24471.9</v>
      </c>
      <c r="P882" s="5">
        <f>P880</f>
        <v>20988.400000000001</v>
      </c>
      <c r="Q882" s="5">
        <f t="shared" ref="Q882" si="658">Q880</f>
        <v>2489.9</v>
      </c>
      <c r="R882" s="5">
        <v>993.6</v>
      </c>
      <c r="S882" s="6">
        <f>T882+U882+V882</f>
        <v>24469.910980000001</v>
      </c>
      <c r="T882" s="5">
        <v>20986.402590000002</v>
      </c>
      <c r="U882" s="5">
        <v>2490.0073900000002</v>
      </c>
      <c r="V882" s="5">
        <f>822.647+170.854</f>
        <v>993.50100000000009</v>
      </c>
      <c r="W882" s="6">
        <f>X882+Y882+Z882</f>
        <v>24469.910980000001</v>
      </c>
      <c r="X882" s="5">
        <f>T882</f>
        <v>20986.402590000002</v>
      </c>
      <c r="Y882" s="5">
        <f>U882</f>
        <v>2490.0073900000002</v>
      </c>
      <c r="Z882" s="5">
        <f>V882</f>
        <v>993.50100000000009</v>
      </c>
      <c r="AA882" s="12">
        <f t="shared" si="644"/>
        <v>0</v>
      </c>
      <c r="AB882" s="5">
        <f t="shared" si="645"/>
        <v>0</v>
      </c>
      <c r="AC882" s="6">
        <f t="shared" si="645"/>
        <v>0</v>
      </c>
      <c r="AD882" s="7">
        <f t="shared" si="645"/>
        <v>0</v>
      </c>
      <c r="AE882" s="6">
        <f>AF882+AG882+AH882</f>
        <v>0</v>
      </c>
      <c r="AF882" s="5"/>
      <c r="AG882" s="6"/>
      <c r="AH882" s="7"/>
      <c r="AI882" s="6"/>
      <c r="AJ882" s="6"/>
      <c r="AL882" s="29">
        <f t="shared" si="647"/>
        <v>0</v>
      </c>
      <c r="AM882" s="29">
        <f t="shared" si="648"/>
        <v>0</v>
      </c>
      <c r="AW882" s="46">
        <f t="shared" si="635"/>
        <v>1.9974099999999453</v>
      </c>
    </row>
    <row r="883" spans="1:49" ht="19.899999999999999" customHeight="1" x14ac:dyDescent="0.25">
      <c r="A883" s="40"/>
      <c r="B883" s="91" t="s">
        <v>34</v>
      </c>
      <c r="C883" s="95"/>
      <c r="D883" s="98"/>
      <c r="E883" s="98"/>
      <c r="F883" s="98"/>
      <c r="G883" s="6">
        <f>H883+I883+J883</f>
        <v>0</v>
      </c>
      <c r="H883" s="5"/>
      <c r="I883" s="5"/>
      <c r="J883" s="5"/>
      <c r="K883" s="6">
        <f>L883+M883+N883</f>
        <v>0</v>
      </c>
      <c r="L883" s="5"/>
      <c r="M883" s="5"/>
      <c r="N883" s="5"/>
      <c r="O883" s="6">
        <f t="shared" si="657"/>
        <v>0</v>
      </c>
      <c r="P883" s="5"/>
      <c r="Q883" s="5"/>
      <c r="R883" s="5"/>
      <c r="S883" s="6">
        <f>T883+U883+V883</f>
        <v>0</v>
      </c>
      <c r="T883" s="5"/>
      <c r="U883" s="5"/>
      <c r="V883" s="5"/>
      <c r="W883" s="6">
        <f>X883+Y883+Z883</f>
        <v>0</v>
      </c>
      <c r="X883" s="5"/>
      <c r="Y883" s="5"/>
      <c r="Z883" s="5"/>
      <c r="AA883" s="12">
        <f t="shared" si="644"/>
        <v>0</v>
      </c>
      <c r="AB883" s="5">
        <f t="shared" si="645"/>
        <v>0</v>
      </c>
      <c r="AC883" s="6">
        <f t="shared" si="645"/>
        <v>0</v>
      </c>
      <c r="AD883" s="7">
        <f t="shared" si="645"/>
        <v>0</v>
      </c>
      <c r="AE883" s="6">
        <f>AF883+AG883+AH883</f>
        <v>0</v>
      </c>
      <c r="AF883" s="5"/>
      <c r="AG883" s="6"/>
      <c r="AH883" s="7"/>
      <c r="AI883" s="6"/>
      <c r="AJ883" s="6"/>
      <c r="AL883" s="29">
        <f t="shared" si="647"/>
        <v>0</v>
      </c>
      <c r="AM883" s="29">
        <f t="shared" si="648"/>
        <v>0</v>
      </c>
      <c r="AW883" s="46">
        <f t="shared" si="635"/>
        <v>0</v>
      </c>
    </row>
    <row r="884" spans="1:49" ht="19.899999999999999" customHeight="1" x14ac:dyDescent="0.25">
      <c r="A884" s="40"/>
      <c r="B884" s="91" t="s">
        <v>35</v>
      </c>
      <c r="C884" s="95"/>
      <c r="D884" s="98"/>
      <c r="E884" s="98"/>
      <c r="F884" s="98"/>
      <c r="G884" s="6">
        <f>H884+I884+J884</f>
        <v>0</v>
      </c>
      <c r="H884" s="5"/>
      <c r="I884" s="5"/>
      <c r="J884" s="5"/>
      <c r="K884" s="6">
        <f>L884+M884+N884</f>
        <v>0</v>
      </c>
      <c r="L884" s="5"/>
      <c r="M884" s="5"/>
      <c r="N884" s="5"/>
      <c r="O884" s="6">
        <f t="shared" si="657"/>
        <v>0</v>
      </c>
      <c r="P884" s="5"/>
      <c r="Q884" s="5"/>
      <c r="R884" s="5"/>
      <c r="S884" s="6">
        <f>T884+U884+V884</f>
        <v>0</v>
      </c>
      <c r="T884" s="5"/>
      <c r="U884" s="5"/>
      <c r="V884" s="5"/>
      <c r="W884" s="6">
        <f>X884+Y884+Z884</f>
        <v>0</v>
      </c>
      <c r="X884" s="5"/>
      <c r="Y884" s="5"/>
      <c r="Z884" s="5"/>
      <c r="AA884" s="12">
        <f t="shared" si="644"/>
        <v>0</v>
      </c>
      <c r="AB884" s="5">
        <f t="shared" si="645"/>
        <v>0</v>
      </c>
      <c r="AC884" s="6">
        <f t="shared" si="645"/>
        <v>0</v>
      </c>
      <c r="AD884" s="7">
        <f t="shared" si="645"/>
        <v>0</v>
      </c>
      <c r="AE884" s="6">
        <f>AF884+AG884+AH884</f>
        <v>0</v>
      </c>
      <c r="AF884" s="5"/>
      <c r="AG884" s="6"/>
      <c r="AH884" s="7"/>
      <c r="AI884" s="6"/>
      <c r="AJ884" s="6"/>
      <c r="AL884" s="29">
        <f t="shared" si="647"/>
        <v>0</v>
      </c>
      <c r="AM884" s="29">
        <f t="shared" si="648"/>
        <v>0</v>
      </c>
      <c r="AW884" s="46">
        <f t="shared" si="635"/>
        <v>0</v>
      </c>
    </row>
    <row r="885" spans="1:49" s="21" customFormat="1" ht="87.75" customHeight="1" x14ac:dyDescent="0.25">
      <c r="A885" s="40">
        <v>156</v>
      </c>
      <c r="B885" s="94" t="s">
        <v>144</v>
      </c>
      <c r="C885" s="96">
        <f t="shared" ref="C885:Z885" si="659">SUM(C886:C889)</f>
        <v>85000</v>
      </c>
      <c r="D885" s="16">
        <f t="shared" si="659"/>
        <v>0</v>
      </c>
      <c r="E885" s="16">
        <f t="shared" si="659"/>
        <v>0</v>
      </c>
      <c r="F885" s="16">
        <f t="shared" si="659"/>
        <v>0</v>
      </c>
      <c r="G885" s="16">
        <f t="shared" si="659"/>
        <v>0</v>
      </c>
      <c r="H885" s="16">
        <f t="shared" si="659"/>
        <v>0</v>
      </c>
      <c r="I885" s="16">
        <f t="shared" si="659"/>
        <v>0</v>
      </c>
      <c r="J885" s="16">
        <f t="shared" si="659"/>
        <v>0</v>
      </c>
      <c r="K885" s="16">
        <f t="shared" si="659"/>
        <v>0</v>
      </c>
      <c r="L885" s="16">
        <f t="shared" si="659"/>
        <v>0</v>
      </c>
      <c r="M885" s="16">
        <f t="shared" si="659"/>
        <v>0</v>
      </c>
      <c r="N885" s="16">
        <f t="shared" si="659"/>
        <v>0</v>
      </c>
      <c r="O885" s="16">
        <f t="shared" si="657"/>
        <v>20001.3</v>
      </c>
      <c r="P885" s="16">
        <f t="shared" si="659"/>
        <v>16041</v>
      </c>
      <c r="Q885" s="16">
        <f t="shared" si="659"/>
        <v>2830.8</v>
      </c>
      <c r="R885" s="16">
        <f>R887</f>
        <v>1129.5</v>
      </c>
      <c r="S885" s="12">
        <f t="shared" si="659"/>
        <v>20000.28442</v>
      </c>
      <c r="T885" s="18">
        <f t="shared" si="659"/>
        <v>16040.05366</v>
      </c>
      <c r="U885" s="18">
        <f t="shared" si="659"/>
        <v>2830.8347600000002</v>
      </c>
      <c r="V885" s="18">
        <f t="shared" si="659"/>
        <v>1129.396</v>
      </c>
      <c r="W885" s="12">
        <f t="shared" si="659"/>
        <v>20000.28442</v>
      </c>
      <c r="X885" s="18">
        <f t="shared" si="659"/>
        <v>16040.05366</v>
      </c>
      <c r="Y885" s="18">
        <f t="shared" si="659"/>
        <v>2830.8347600000002</v>
      </c>
      <c r="Z885" s="18">
        <f t="shared" si="659"/>
        <v>1129.396</v>
      </c>
      <c r="AA885" s="12">
        <f t="shared" si="644"/>
        <v>0</v>
      </c>
      <c r="AB885" s="18">
        <f t="shared" si="645"/>
        <v>0</v>
      </c>
      <c r="AC885" s="12">
        <f t="shared" si="645"/>
        <v>0</v>
      </c>
      <c r="AD885" s="20">
        <f t="shared" si="645"/>
        <v>0</v>
      </c>
      <c r="AE885" s="12">
        <f>SUM(AE886:AE889)</f>
        <v>0</v>
      </c>
      <c r="AF885" s="18">
        <f>SUM(AF886:AF889)</f>
        <v>0</v>
      </c>
      <c r="AG885" s="12">
        <f>SUM(AG886:AG889)</f>
        <v>0</v>
      </c>
      <c r="AH885" s="20">
        <f>SUM(AH886:AH889)</f>
        <v>0</v>
      </c>
      <c r="AI885" s="12"/>
      <c r="AJ885" s="12"/>
      <c r="AL885" s="29">
        <f t="shared" si="647"/>
        <v>0</v>
      </c>
      <c r="AM885" s="29">
        <f t="shared" si="648"/>
        <v>0</v>
      </c>
      <c r="AW885" s="46">
        <f t="shared" si="635"/>
        <v>0.94634000000041851</v>
      </c>
    </row>
    <row r="886" spans="1:49" ht="19.899999999999999" customHeight="1" x14ac:dyDescent="0.25">
      <c r="A886" s="40"/>
      <c r="B886" s="91" t="s">
        <v>32</v>
      </c>
      <c r="C886" s="95"/>
      <c r="D886" s="98"/>
      <c r="E886" s="98"/>
      <c r="F886" s="98"/>
      <c r="G886" s="6">
        <f>H886+I886+J886</f>
        <v>0</v>
      </c>
      <c r="H886" s="5"/>
      <c r="I886" s="5"/>
      <c r="J886" s="5"/>
      <c r="K886" s="6">
        <f>L886+M886+N886</f>
        <v>0</v>
      </c>
      <c r="L886" s="5"/>
      <c r="M886" s="5"/>
      <c r="N886" s="5"/>
      <c r="O886" s="6">
        <f t="shared" si="657"/>
        <v>0</v>
      </c>
      <c r="P886" s="5"/>
      <c r="Q886" s="5"/>
      <c r="R886" s="5"/>
      <c r="S886" s="6">
        <f>T886+U886+V886</f>
        <v>0</v>
      </c>
      <c r="T886" s="5"/>
      <c r="U886" s="5"/>
      <c r="V886" s="5"/>
      <c r="W886" s="6">
        <f>X886+Y886+Z886</f>
        <v>0</v>
      </c>
      <c r="X886" s="5"/>
      <c r="Y886" s="5"/>
      <c r="Z886" s="5"/>
      <c r="AA886" s="12">
        <f t="shared" si="644"/>
        <v>0</v>
      </c>
      <c r="AB886" s="5">
        <f t="shared" si="645"/>
        <v>0</v>
      </c>
      <c r="AC886" s="6">
        <f t="shared" si="645"/>
        <v>0</v>
      </c>
      <c r="AD886" s="7">
        <f t="shared" si="645"/>
        <v>0</v>
      </c>
      <c r="AE886" s="6">
        <f>AF886+AG886+AH886</f>
        <v>0</v>
      </c>
      <c r="AF886" s="5"/>
      <c r="AG886" s="6"/>
      <c r="AH886" s="7"/>
      <c r="AI886" s="6"/>
      <c r="AJ886" s="6"/>
      <c r="AL886" s="29">
        <f t="shared" si="647"/>
        <v>0</v>
      </c>
      <c r="AM886" s="29">
        <f t="shared" si="648"/>
        <v>0</v>
      </c>
      <c r="AW886" s="46">
        <f t="shared" si="635"/>
        <v>0</v>
      </c>
    </row>
    <row r="887" spans="1:49" ht="19.899999999999999" customHeight="1" x14ac:dyDescent="0.25">
      <c r="A887" s="40"/>
      <c r="B887" s="91" t="s">
        <v>33</v>
      </c>
      <c r="C887" s="95">
        <v>85000</v>
      </c>
      <c r="D887" s="98"/>
      <c r="E887" s="98"/>
      <c r="F887" s="98"/>
      <c r="G887" s="6">
        <f>H887+I887+J887</f>
        <v>0</v>
      </c>
      <c r="H887" s="5"/>
      <c r="I887" s="5"/>
      <c r="J887" s="5"/>
      <c r="K887" s="6">
        <f>L887+M887+N887</f>
        <v>0</v>
      </c>
      <c r="L887" s="5"/>
      <c r="M887" s="5"/>
      <c r="N887" s="5"/>
      <c r="O887" s="6">
        <f t="shared" si="657"/>
        <v>20001.3</v>
      </c>
      <c r="P887" s="5">
        <v>16041</v>
      </c>
      <c r="Q887" s="5">
        <v>2830.8</v>
      </c>
      <c r="R887" s="5">
        <v>1129.5</v>
      </c>
      <c r="S887" s="6">
        <f>T887+U887+V887</f>
        <v>20000.28442</v>
      </c>
      <c r="T887" s="5">
        <v>16040.05366</v>
      </c>
      <c r="U887" s="5">
        <v>2830.8347600000002</v>
      </c>
      <c r="V887" s="5">
        <f>998.811+130.585</f>
        <v>1129.396</v>
      </c>
      <c r="W887" s="6">
        <f>X887+Y887+Z887</f>
        <v>20000.28442</v>
      </c>
      <c r="X887" s="5">
        <f>T887</f>
        <v>16040.05366</v>
      </c>
      <c r="Y887" s="5">
        <f>U887</f>
        <v>2830.8347600000002</v>
      </c>
      <c r="Z887" s="5">
        <f>V887</f>
        <v>1129.396</v>
      </c>
      <c r="AA887" s="12">
        <f t="shared" si="644"/>
        <v>0</v>
      </c>
      <c r="AB887" s="5">
        <f t="shared" si="645"/>
        <v>0</v>
      </c>
      <c r="AC887" s="6">
        <f t="shared" si="645"/>
        <v>0</v>
      </c>
      <c r="AD887" s="7">
        <f t="shared" si="645"/>
        <v>0</v>
      </c>
      <c r="AE887" s="6">
        <f>AF887+AG887+AH887</f>
        <v>0</v>
      </c>
      <c r="AF887" s="5"/>
      <c r="AG887" s="6"/>
      <c r="AH887" s="7"/>
      <c r="AI887" s="6"/>
      <c r="AJ887" s="6"/>
      <c r="AL887" s="29">
        <f t="shared" si="647"/>
        <v>0</v>
      </c>
      <c r="AM887" s="29">
        <f t="shared" si="648"/>
        <v>0</v>
      </c>
      <c r="AW887" s="46">
        <f t="shared" si="635"/>
        <v>0.94634000000041851</v>
      </c>
    </row>
    <row r="888" spans="1:49" ht="19.899999999999999" customHeight="1" x14ac:dyDescent="0.25">
      <c r="A888" s="40"/>
      <c r="B888" s="91" t="s">
        <v>34</v>
      </c>
      <c r="C888" s="95"/>
      <c r="D888" s="98"/>
      <c r="E888" s="98"/>
      <c r="F888" s="98"/>
      <c r="G888" s="6">
        <f>H888+I888+J888</f>
        <v>0</v>
      </c>
      <c r="H888" s="5"/>
      <c r="I888" s="5"/>
      <c r="J888" s="5"/>
      <c r="K888" s="6">
        <f>L888+M888+N888</f>
        <v>0</v>
      </c>
      <c r="L888" s="5"/>
      <c r="M888" s="5"/>
      <c r="N888" s="5"/>
      <c r="O888" s="6">
        <f t="shared" si="657"/>
        <v>0</v>
      </c>
      <c r="P888" s="5"/>
      <c r="Q888" s="5"/>
      <c r="R888" s="5"/>
      <c r="S888" s="6">
        <f>T888+U888+V888</f>
        <v>0</v>
      </c>
      <c r="T888" s="5"/>
      <c r="U888" s="5"/>
      <c r="V888" s="5"/>
      <c r="W888" s="6">
        <f>X888+Y888+Z888</f>
        <v>0</v>
      </c>
      <c r="X888" s="5"/>
      <c r="Y888" s="5"/>
      <c r="Z888" s="5"/>
      <c r="AA888" s="12">
        <f t="shared" si="644"/>
        <v>0</v>
      </c>
      <c r="AB888" s="5">
        <f t="shared" si="645"/>
        <v>0</v>
      </c>
      <c r="AC888" s="6">
        <f t="shared" si="645"/>
        <v>0</v>
      </c>
      <c r="AD888" s="7">
        <f t="shared" si="645"/>
        <v>0</v>
      </c>
      <c r="AE888" s="6">
        <f>AF888+AG888+AH888</f>
        <v>0</v>
      </c>
      <c r="AF888" s="5"/>
      <c r="AG888" s="6"/>
      <c r="AH888" s="7"/>
      <c r="AI888" s="6"/>
      <c r="AJ888" s="6"/>
      <c r="AL888" s="29">
        <f t="shared" si="647"/>
        <v>0</v>
      </c>
      <c r="AM888" s="29">
        <f t="shared" si="648"/>
        <v>0</v>
      </c>
      <c r="AW888" s="46">
        <f t="shared" si="635"/>
        <v>0</v>
      </c>
    </row>
    <row r="889" spans="1:49" ht="19.899999999999999" customHeight="1" x14ac:dyDescent="0.25">
      <c r="A889" s="40"/>
      <c r="B889" s="91" t="s">
        <v>35</v>
      </c>
      <c r="C889" s="95"/>
      <c r="D889" s="98"/>
      <c r="E889" s="98"/>
      <c r="F889" s="98"/>
      <c r="G889" s="6">
        <f>H889+I889+J889</f>
        <v>0</v>
      </c>
      <c r="H889" s="5"/>
      <c r="I889" s="5"/>
      <c r="J889" s="5"/>
      <c r="K889" s="6">
        <f>L889+M889+N889</f>
        <v>0</v>
      </c>
      <c r="L889" s="5"/>
      <c r="M889" s="5"/>
      <c r="N889" s="5"/>
      <c r="O889" s="6">
        <f t="shared" si="657"/>
        <v>0</v>
      </c>
      <c r="P889" s="5"/>
      <c r="Q889" s="5"/>
      <c r="R889" s="5"/>
      <c r="S889" s="6">
        <f>T889+U889+V889</f>
        <v>0</v>
      </c>
      <c r="T889" s="5"/>
      <c r="U889" s="5"/>
      <c r="V889" s="5"/>
      <c r="W889" s="6">
        <f>X889+Y889+Z889</f>
        <v>0</v>
      </c>
      <c r="X889" s="5"/>
      <c r="Y889" s="5"/>
      <c r="Z889" s="5"/>
      <c r="AA889" s="12">
        <f t="shared" si="644"/>
        <v>0</v>
      </c>
      <c r="AB889" s="5">
        <f t="shared" si="645"/>
        <v>0</v>
      </c>
      <c r="AC889" s="6">
        <f t="shared" si="645"/>
        <v>0</v>
      </c>
      <c r="AD889" s="7">
        <f t="shared" si="645"/>
        <v>0</v>
      </c>
      <c r="AE889" s="6">
        <f>AF889+AG889+AH889</f>
        <v>0</v>
      </c>
      <c r="AF889" s="5"/>
      <c r="AG889" s="6"/>
      <c r="AH889" s="7"/>
      <c r="AI889" s="6"/>
      <c r="AJ889" s="6"/>
      <c r="AL889" s="29">
        <f t="shared" si="647"/>
        <v>0</v>
      </c>
      <c r="AM889" s="29">
        <f t="shared" si="648"/>
        <v>0</v>
      </c>
      <c r="AW889" s="46">
        <f t="shared" si="635"/>
        <v>0</v>
      </c>
    </row>
    <row r="890" spans="1:49" s="21" customFormat="1" ht="102" customHeight="1" x14ac:dyDescent="0.25">
      <c r="A890" s="40">
        <v>157</v>
      </c>
      <c r="B890" s="94" t="s">
        <v>145</v>
      </c>
      <c r="C890" s="96">
        <f t="shared" ref="C890:Z890" si="660">SUM(C891:C894)</f>
        <v>70000</v>
      </c>
      <c r="D890" s="16">
        <f t="shared" si="660"/>
        <v>0</v>
      </c>
      <c r="E890" s="16">
        <f t="shared" si="660"/>
        <v>0</v>
      </c>
      <c r="F890" s="16">
        <f t="shared" si="660"/>
        <v>0</v>
      </c>
      <c r="G890" s="16">
        <f t="shared" si="660"/>
        <v>0</v>
      </c>
      <c r="H890" s="16">
        <f t="shared" si="660"/>
        <v>0</v>
      </c>
      <c r="I890" s="16">
        <f t="shared" si="660"/>
        <v>0</v>
      </c>
      <c r="J890" s="16">
        <f t="shared" si="660"/>
        <v>0</v>
      </c>
      <c r="K890" s="16">
        <f t="shared" si="660"/>
        <v>0</v>
      </c>
      <c r="L890" s="16">
        <f t="shared" si="660"/>
        <v>0</v>
      </c>
      <c r="M890" s="16">
        <f t="shared" si="660"/>
        <v>0</v>
      </c>
      <c r="N890" s="16">
        <f t="shared" si="660"/>
        <v>0</v>
      </c>
      <c r="O890" s="16">
        <f t="shared" si="657"/>
        <v>16471.099999999999</v>
      </c>
      <c r="P890" s="16">
        <f t="shared" si="660"/>
        <v>13210.3</v>
      </c>
      <c r="Q890" s="16">
        <f t="shared" si="660"/>
        <v>2331.1999999999998</v>
      </c>
      <c r="R890" s="16">
        <f>R892</f>
        <v>929.6</v>
      </c>
      <c r="S890" s="12">
        <f t="shared" si="660"/>
        <v>16470.86953</v>
      </c>
      <c r="T890" s="18">
        <f>T892</f>
        <v>13210.14726</v>
      </c>
      <c r="U890" s="18">
        <f t="shared" si="660"/>
        <v>2331.2662700000001</v>
      </c>
      <c r="V890" s="18">
        <f t="shared" si="660"/>
        <v>929.45600000000002</v>
      </c>
      <c r="W890" s="12">
        <f t="shared" si="660"/>
        <v>16470.86953</v>
      </c>
      <c r="X890" s="18">
        <f t="shared" si="660"/>
        <v>13210.14726</v>
      </c>
      <c r="Y890" s="18">
        <f t="shared" si="660"/>
        <v>2331.2662700000001</v>
      </c>
      <c r="Z890" s="18">
        <f t="shared" si="660"/>
        <v>929.45600000000002</v>
      </c>
      <c r="AA890" s="12">
        <f t="shared" si="644"/>
        <v>0</v>
      </c>
      <c r="AB890" s="18">
        <f t="shared" si="645"/>
        <v>0</v>
      </c>
      <c r="AC890" s="12">
        <f t="shared" si="645"/>
        <v>0</v>
      </c>
      <c r="AD890" s="20">
        <f t="shared" si="645"/>
        <v>0</v>
      </c>
      <c r="AE890" s="12">
        <f>SUM(AE891:AE894)</f>
        <v>0</v>
      </c>
      <c r="AF890" s="18">
        <f>SUM(AF891:AF894)</f>
        <v>0</v>
      </c>
      <c r="AG890" s="12">
        <f>SUM(AG891:AG894)</f>
        <v>0</v>
      </c>
      <c r="AH890" s="20">
        <f>SUM(AH891:AH894)</f>
        <v>0</v>
      </c>
      <c r="AI890" s="12"/>
      <c r="AJ890" s="12"/>
      <c r="AL890" s="29">
        <f t="shared" si="647"/>
        <v>0</v>
      </c>
      <c r="AM890" s="29">
        <f t="shared" si="648"/>
        <v>0</v>
      </c>
      <c r="AW890" s="46">
        <f t="shared" si="635"/>
        <v>0.15273999999953958</v>
      </c>
    </row>
    <row r="891" spans="1:49" ht="19.899999999999999" customHeight="1" x14ac:dyDescent="0.25">
      <c r="A891" s="40"/>
      <c r="B891" s="91" t="s">
        <v>32</v>
      </c>
      <c r="C891" s="95"/>
      <c r="D891" s="98"/>
      <c r="E891" s="98"/>
      <c r="F891" s="98"/>
      <c r="G891" s="6">
        <f>H891+I891+J891</f>
        <v>0</v>
      </c>
      <c r="H891" s="5"/>
      <c r="I891" s="5"/>
      <c r="J891" s="5"/>
      <c r="K891" s="6">
        <f>L891+M891+N891</f>
        <v>0</v>
      </c>
      <c r="L891" s="5"/>
      <c r="M891" s="5"/>
      <c r="N891" s="5"/>
      <c r="O891" s="6">
        <f t="shared" si="657"/>
        <v>0</v>
      </c>
      <c r="P891" s="5"/>
      <c r="Q891" s="5"/>
      <c r="R891" s="5"/>
      <c r="S891" s="6">
        <f>T891+U891+V891</f>
        <v>0</v>
      </c>
      <c r="T891" s="5"/>
      <c r="U891" s="5"/>
      <c r="V891" s="5"/>
      <c r="W891" s="6">
        <f>X891+Y891+Z891</f>
        <v>0</v>
      </c>
      <c r="X891" s="5"/>
      <c r="Y891" s="5"/>
      <c r="Z891" s="5"/>
      <c r="AA891" s="12">
        <f t="shared" si="644"/>
        <v>0</v>
      </c>
      <c r="AB891" s="5">
        <f t="shared" si="645"/>
        <v>0</v>
      </c>
      <c r="AC891" s="6">
        <f t="shared" si="645"/>
        <v>0</v>
      </c>
      <c r="AD891" s="7">
        <f t="shared" si="645"/>
        <v>0</v>
      </c>
      <c r="AE891" s="6">
        <f>AF891+AG891+AH891</f>
        <v>0</v>
      </c>
      <c r="AF891" s="5"/>
      <c r="AG891" s="6"/>
      <c r="AH891" s="7"/>
      <c r="AI891" s="6"/>
      <c r="AJ891" s="6"/>
      <c r="AL891" s="29">
        <f t="shared" si="647"/>
        <v>0</v>
      </c>
      <c r="AM891" s="29">
        <f t="shared" si="648"/>
        <v>0</v>
      </c>
      <c r="AW891" s="46">
        <f t="shared" si="635"/>
        <v>0</v>
      </c>
    </row>
    <row r="892" spans="1:49" ht="19.899999999999999" customHeight="1" x14ac:dyDescent="0.25">
      <c r="A892" s="40"/>
      <c r="B892" s="91" t="s">
        <v>33</v>
      </c>
      <c r="C892" s="95">
        <v>70000</v>
      </c>
      <c r="D892" s="98"/>
      <c r="E892" s="98"/>
      <c r="F892" s="98"/>
      <c r="G892" s="6">
        <f>H892+I892+J892</f>
        <v>0</v>
      </c>
      <c r="H892" s="5"/>
      <c r="I892" s="5"/>
      <c r="J892" s="5"/>
      <c r="K892" s="6">
        <f>L892+M892+N892</f>
        <v>0</v>
      </c>
      <c r="L892" s="5"/>
      <c r="M892" s="5"/>
      <c r="N892" s="5"/>
      <c r="O892" s="6">
        <f>O890</f>
        <v>16471.099999999999</v>
      </c>
      <c r="P892" s="5">
        <v>13210.3</v>
      </c>
      <c r="Q892" s="5">
        <v>2331.1999999999998</v>
      </c>
      <c r="R892" s="5">
        <v>929.6</v>
      </c>
      <c r="S892" s="6">
        <f>T892+U892+V892</f>
        <v>16470.86953</v>
      </c>
      <c r="T892" s="5">
        <v>13210.14726</v>
      </c>
      <c r="U892" s="5">
        <v>2331.2662700000001</v>
      </c>
      <c r="V892" s="5">
        <f>821.91+107.546</f>
        <v>929.45600000000002</v>
      </c>
      <c r="W892" s="6">
        <f>X892+Y892+Z892</f>
        <v>16470.86953</v>
      </c>
      <c r="X892" s="5">
        <f>T892</f>
        <v>13210.14726</v>
      </c>
      <c r="Y892" s="5">
        <f>U892</f>
        <v>2331.2662700000001</v>
      </c>
      <c r="Z892" s="5">
        <f>V892</f>
        <v>929.45600000000002</v>
      </c>
      <c r="AA892" s="12">
        <f t="shared" si="644"/>
        <v>0</v>
      </c>
      <c r="AB892" s="5">
        <f t="shared" si="645"/>
        <v>0</v>
      </c>
      <c r="AC892" s="6">
        <f t="shared" si="645"/>
        <v>0</v>
      </c>
      <c r="AD892" s="7">
        <f t="shared" si="645"/>
        <v>0</v>
      </c>
      <c r="AE892" s="6">
        <f>AF892+AG892+AH892</f>
        <v>0</v>
      </c>
      <c r="AF892" s="5"/>
      <c r="AG892" s="6"/>
      <c r="AH892" s="7"/>
      <c r="AI892" s="6"/>
      <c r="AJ892" s="6"/>
      <c r="AL892" s="29">
        <f t="shared" si="647"/>
        <v>0</v>
      </c>
      <c r="AM892" s="29">
        <f t="shared" si="648"/>
        <v>0</v>
      </c>
      <c r="AW892" s="46">
        <f t="shared" si="635"/>
        <v>0.15273999999953958</v>
      </c>
    </row>
    <row r="893" spans="1:49" ht="19.899999999999999" customHeight="1" x14ac:dyDescent="0.25">
      <c r="A893" s="40"/>
      <c r="B893" s="91" t="s">
        <v>34</v>
      </c>
      <c r="C893" s="95"/>
      <c r="D893" s="98"/>
      <c r="E893" s="98"/>
      <c r="F893" s="98"/>
      <c r="G893" s="6">
        <f>H893+I893+J893</f>
        <v>0</v>
      </c>
      <c r="H893" s="5"/>
      <c r="I893" s="5"/>
      <c r="J893" s="5"/>
      <c r="K893" s="6">
        <f>L893+M893+N893</f>
        <v>0</v>
      </c>
      <c r="L893" s="5"/>
      <c r="M893" s="5"/>
      <c r="N893" s="5"/>
      <c r="O893" s="6">
        <f>P893+Q893+R893</f>
        <v>0</v>
      </c>
      <c r="P893" s="5"/>
      <c r="Q893" s="5"/>
      <c r="R893" s="5"/>
      <c r="S893" s="6">
        <f>T893+U893+V893</f>
        <v>0</v>
      </c>
      <c r="T893" s="5"/>
      <c r="U893" s="5"/>
      <c r="V893" s="5"/>
      <c r="W893" s="6">
        <f>X893+Y893+Z893</f>
        <v>0</v>
      </c>
      <c r="X893" s="5"/>
      <c r="Y893" s="5"/>
      <c r="Z893" s="5"/>
      <c r="AA893" s="12">
        <f t="shared" si="644"/>
        <v>0</v>
      </c>
      <c r="AB893" s="5">
        <f t="shared" si="645"/>
        <v>0</v>
      </c>
      <c r="AC893" s="6">
        <f t="shared" si="645"/>
        <v>0</v>
      </c>
      <c r="AD893" s="7">
        <f t="shared" si="645"/>
        <v>0</v>
      </c>
      <c r="AE893" s="6">
        <f>AF893+AG893+AH893</f>
        <v>0</v>
      </c>
      <c r="AF893" s="5"/>
      <c r="AG893" s="6"/>
      <c r="AH893" s="7"/>
      <c r="AI893" s="6"/>
      <c r="AJ893" s="6"/>
      <c r="AL893" s="29">
        <f t="shared" si="647"/>
        <v>0</v>
      </c>
      <c r="AM893" s="29">
        <f t="shared" si="648"/>
        <v>0</v>
      </c>
      <c r="AW893" s="46">
        <f t="shared" si="635"/>
        <v>0</v>
      </c>
    </row>
    <row r="894" spans="1:49" ht="19.899999999999999" customHeight="1" x14ac:dyDescent="0.25">
      <c r="A894" s="40"/>
      <c r="B894" s="91" t="s">
        <v>35</v>
      </c>
      <c r="C894" s="95"/>
      <c r="D894" s="98"/>
      <c r="E894" s="98"/>
      <c r="F894" s="98"/>
      <c r="G894" s="6">
        <f>H894+I894+J894</f>
        <v>0</v>
      </c>
      <c r="H894" s="5"/>
      <c r="I894" s="5"/>
      <c r="J894" s="5"/>
      <c r="K894" s="6">
        <f>L894+M894+N894</f>
        <v>0</v>
      </c>
      <c r="L894" s="5"/>
      <c r="M894" s="5"/>
      <c r="N894" s="5"/>
      <c r="O894" s="6">
        <f>P894+Q894+R894</f>
        <v>0</v>
      </c>
      <c r="P894" s="5"/>
      <c r="Q894" s="5"/>
      <c r="R894" s="5"/>
      <c r="S894" s="6">
        <f>T894+U894+V894</f>
        <v>0</v>
      </c>
      <c r="T894" s="5"/>
      <c r="U894" s="5"/>
      <c r="V894" s="5"/>
      <c r="W894" s="6">
        <f>X894+Y894+Z894</f>
        <v>0</v>
      </c>
      <c r="X894" s="5"/>
      <c r="Y894" s="5"/>
      <c r="Z894" s="5"/>
      <c r="AA894" s="12">
        <f t="shared" si="644"/>
        <v>0</v>
      </c>
      <c r="AB894" s="5">
        <f t="shared" si="645"/>
        <v>0</v>
      </c>
      <c r="AC894" s="6">
        <f t="shared" si="645"/>
        <v>0</v>
      </c>
      <c r="AD894" s="7">
        <f t="shared" si="645"/>
        <v>0</v>
      </c>
      <c r="AE894" s="6">
        <f>AF894+AG894+AH894</f>
        <v>0</v>
      </c>
      <c r="AF894" s="5"/>
      <c r="AG894" s="6"/>
      <c r="AH894" s="7"/>
      <c r="AI894" s="6"/>
      <c r="AJ894" s="6"/>
      <c r="AL894" s="29">
        <f t="shared" si="647"/>
        <v>0</v>
      </c>
      <c r="AM894" s="29">
        <f t="shared" si="648"/>
        <v>0</v>
      </c>
      <c r="AW894" s="46">
        <f t="shared" si="635"/>
        <v>0</v>
      </c>
    </row>
    <row r="895" spans="1:49" s="21" customFormat="1" ht="75.75" customHeight="1" x14ac:dyDescent="0.25">
      <c r="A895" s="40">
        <v>158</v>
      </c>
      <c r="B895" s="94" t="s">
        <v>146</v>
      </c>
      <c r="C895" s="96">
        <f t="shared" ref="C895:Z895" si="661">SUM(C896:C899)</f>
        <v>85000</v>
      </c>
      <c r="D895" s="16">
        <f t="shared" si="661"/>
        <v>0</v>
      </c>
      <c r="E895" s="16">
        <f t="shared" si="661"/>
        <v>0</v>
      </c>
      <c r="F895" s="16">
        <f t="shared" si="661"/>
        <v>0</v>
      </c>
      <c r="G895" s="16">
        <f t="shared" si="661"/>
        <v>0</v>
      </c>
      <c r="H895" s="16">
        <f t="shared" si="661"/>
        <v>0</v>
      </c>
      <c r="I895" s="16">
        <f t="shared" si="661"/>
        <v>0</v>
      </c>
      <c r="J895" s="16">
        <f t="shared" si="661"/>
        <v>0</v>
      </c>
      <c r="K895" s="16">
        <f t="shared" si="661"/>
        <v>0</v>
      </c>
      <c r="L895" s="16">
        <f t="shared" si="661"/>
        <v>0</v>
      </c>
      <c r="M895" s="16">
        <f t="shared" si="661"/>
        <v>0</v>
      </c>
      <c r="N895" s="16">
        <f t="shared" si="661"/>
        <v>0</v>
      </c>
      <c r="O895" s="16">
        <f t="shared" si="661"/>
        <v>27000.392</v>
      </c>
      <c r="P895" s="16">
        <v>22846.799999999999</v>
      </c>
      <c r="Q895" s="16">
        <v>2969.7</v>
      </c>
      <c r="R895" s="16">
        <f>Q895*28.5/71.5</f>
        <v>1183.7265734265734</v>
      </c>
      <c r="S895" s="12">
        <f t="shared" si="661"/>
        <v>26999.42151</v>
      </c>
      <c r="T895" s="18">
        <f t="shared" si="661"/>
        <v>22845.765879999999</v>
      </c>
      <c r="U895" s="18">
        <f t="shared" si="661"/>
        <v>2969.7636299999999</v>
      </c>
      <c r="V895" s="18">
        <f t="shared" si="661"/>
        <v>1183.8920000000001</v>
      </c>
      <c r="W895" s="12">
        <f t="shared" si="661"/>
        <v>26999.42151</v>
      </c>
      <c r="X895" s="18">
        <f t="shared" si="661"/>
        <v>22845.765879999999</v>
      </c>
      <c r="Y895" s="18">
        <f t="shared" si="661"/>
        <v>2969.7636299999999</v>
      </c>
      <c r="Z895" s="18">
        <f t="shared" si="661"/>
        <v>1183.8920000000001</v>
      </c>
      <c r="AA895" s="12">
        <f t="shared" si="644"/>
        <v>0</v>
      </c>
      <c r="AB895" s="18">
        <f t="shared" si="645"/>
        <v>0</v>
      </c>
      <c r="AC895" s="12">
        <f t="shared" si="645"/>
        <v>0</v>
      </c>
      <c r="AD895" s="20">
        <f t="shared" si="645"/>
        <v>0</v>
      </c>
      <c r="AE895" s="12">
        <f>SUM(AE896:AE899)</f>
        <v>0</v>
      </c>
      <c r="AF895" s="18">
        <f>SUM(AF896:AF899)</f>
        <v>0</v>
      </c>
      <c r="AG895" s="12">
        <f>SUM(AG896:AG899)</f>
        <v>0</v>
      </c>
      <c r="AH895" s="20">
        <f>SUM(AH896:AH899)</f>
        <v>0</v>
      </c>
      <c r="AI895" s="12"/>
      <c r="AJ895" s="12"/>
      <c r="AL895" s="29">
        <f t="shared" si="647"/>
        <v>0</v>
      </c>
      <c r="AM895" s="29">
        <f t="shared" si="648"/>
        <v>0</v>
      </c>
      <c r="AW895" s="46">
        <f t="shared" si="635"/>
        <v>1.0341200000002573</v>
      </c>
    </row>
    <row r="896" spans="1:49" ht="19.899999999999999" customHeight="1" x14ac:dyDescent="0.25">
      <c r="A896" s="40"/>
      <c r="B896" s="91" t="s">
        <v>32</v>
      </c>
      <c r="C896" s="95"/>
      <c r="D896" s="98"/>
      <c r="E896" s="98"/>
      <c r="F896" s="98"/>
      <c r="G896" s="6">
        <f>H896+I896+J896</f>
        <v>0</v>
      </c>
      <c r="H896" s="5"/>
      <c r="I896" s="5"/>
      <c r="J896" s="5"/>
      <c r="K896" s="6">
        <f>L896+M896+N896</f>
        <v>0</v>
      </c>
      <c r="L896" s="5"/>
      <c r="M896" s="5"/>
      <c r="N896" s="5"/>
      <c r="O896" s="6">
        <f>P896+Q896+R896</f>
        <v>0</v>
      </c>
      <c r="P896" s="5"/>
      <c r="Q896" s="5"/>
      <c r="R896" s="5"/>
      <c r="S896" s="6">
        <f>T896+U896+V896</f>
        <v>0</v>
      </c>
      <c r="T896" s="5"/>
      <c r="U896" s="5"/>
      <c r="V896" s="5"/>
      <c r="W896" s="6">
        <f>X896+Y896+Z896</f>
        <v>0</v>
      </c>
      <c r="X896" s="5"/>
      <c r="Y896" s="5"/>
      <c r="Z896" s="5"/>
      <c r="AA896" s="12">
        <f t="shared" si="644"/>
        <v>0</v>
      </c>
      <c r="AB896" s="5">
        <f t="shared" si="645"/>
        <v>0</v>
      </c>
      <c r="AC896" s="6">
        <f t="shared" si="645"/>
        <v>0</v>
      </c>
      <c r="AD896" s="7">
        <f t="shared" si="645"/>
        <v>0</v>
      </c>
      <c r="AE896" s="6">
        <f>AF896+AG896+AH896</f>
        <v>0</v>
      </c>
      <c r="AF896" s="5"/>
      <c r="AG896" s="6"/>
      <c r="AH896" s="7"/>
      <c r="AI896" s="6"/>
      <c r="AJ896" s="6"/>
      <c r="AL896" s="29">
        <f t="shared" si="647"/>
        <v>0</v>
      </c>
      <c r="AM896" s="29">
        <f t="shared" si="648"/>
        <v>0</v>
      </c>
      <c r="AW896" s="46">
        <f t="shared" si="635"/>
        <v>0</v>
      </c>
    </row>
    <row r="897" spans="1:49" ht="19.899999999999999" customHeight="1" x14ac:dyDescent="0.25">
      <c r="A897" s="40"/>
      <c r="B897" s="91" t="s">
        <v>33</v>
      </c>
      <c r="C897" s="95">
        <v>85000</v>
      </c>
      <c r="D897" s="98"/>
      <c r="E897" s="98"/>
      <c r="F897" s="98"/>
      <c r="G897" s="6">
        <f>H897+I897+J897</f>
        <v>0</v>
      </c>
      <c r="H897" s="5"/>
      <c r="I897" s="5"/>
      <c r="J897" s="5"/>
      <c r="K897" s="6">
        <f>L897+M897+N897</f>
        <v>0</v>
      </c>
      <c r="L897" s="5"/>
      <c r="M897" s="5"/>
      <c r="N897" s="5"/>
      <c r="O897" s="6">
        <f>P897+Q897+R897</f>
        <v>27000.392</v>
      </c>
      <c r="P897" s="5">
        <f>P895</f>
        <v>22846.799999999999</v>
      </c>
      <c r="Q897" s="5">
        <f t="shared" ref="Q897" si="662">Q895</f>
        <v>2969.7</v>
      </c>
      <c r="R897" s="5">
        <f>V897</f>
        <v>1183.8920000000001</v>
      </c>
      <c r="S897" s="6">
        <f>T897+U897+V897</f>
        <v>26999.42151</v>
      </c>
      <c r="T897" s="5">
        <v>22845.765879999999</v>
      </c>
      <c r="U897" s="5">
        <v>2969.7636299999999</v>
      </c>
      <c r="V897" s="5">
        <f>997.9+185.992</f>
        <v>1183.8920000000001</v>
      </c>
      <c r="W897" s="6">
        <f>X897+Y897+Z897</f>
        <v>26999.42151</v>
      </c>
      <c r="X897" s="5">
        <f>T897</f>
        <v>22845.765879999999</v>
      </c>
      <c r="Y897" s="5">
        <f>U897</f>
        <v>2969.7636299999999</v>
      </c>
      <c r="Z897" s="5">
        <f>V897</f>
        <v>1183.8920000000001</v>
      </c>
      <c r="AA897" s="12">
        <f t="shared" si="644"/>
        <v>0</v>
      </c>
      <c r="AB897" s="5">
        <f t="shared" si="645"/>
        <v>0</v>
      </c>
      <c r="AC897" s="6">
        <f t="shared" si="645"/>
        <v>0</v>
      </c>
      <c r="AD897" s="7">
        <f t="shared" si="645"/>
        <v>0</v>
      </c>
      <c r="AE897" s="6">
        <f>AF897+AG897+AH897</f>
        <v>0</v>
      </c>
      <c r="AF897" s="5"/>
      <c r="AG897" s="6"/>
      <c r="AH897" s="7"/>
      <c r="AI897" s="6"/>
      <c r="AJ897" s="6"/>
      <c r="AL897" s="29">
        <f t="shared" si="647"/>
        <v>0</v>
      </c>
      <c r="AM897" s="29">
        <f t="shared" si="648"/>
        <v>0</v>
      </c>
      <c r="AW897" s="46">
        <f t="shared" si="635"/>
        <v>1.0341200000002573</v>
      </c>
    </row>
    <row r="898" spans="1:49" ht="19.899999999999999" customHeight="1" x14ac:dyDescent="0.25">
      <c r="A898" s="40"/>
      <c r="B898" s="91" t="s">
        <v>34</v>
      </c>
      <c r="C898" s="95"/>
      <c r="D898" s="98"/>
      <c r="E898" s="98"/>
      <c r="F898" s="98"/>
      <c r="G898" s="6">
        <f>H898+I898+J898</f>
        <v>0</v>
      </c>
      <c r="H898" s="5"/>
      <c r="I898" s="5"/>
      <c r="J898" s="5"/>
      <c r="K898" s="6">
        <f>L898+M898+N898</f>
        <v>0</v>
      </c>
      <c r="L898" s="5"/>
      <c r="M898" s="5"/>
      <c r="N898" s="5"/>
      <c r="O898" s="6">
        <f>P898+Q898+R898</f>
        <v>0</v>
      </c>
      <c r="P898" s="5"/>
      <c r="Q898" s="5"/>
      <c r="R898" s="5"/>
      <c r="S898" s="6">
        <f>T898+U898+V898</f>
        <v>0</v>
      </c>
      <c r="T898" s="5"/>
      <c r="U898" s="5"/>
      <c r="V898" s="5"/>
      <c r="W898" s="6">
        <f>X898+Y898+Z898</f>
        <v>0</v>
      </c>
      <c r="X898" s="5"/>
      <c r="Y898" s="5"/>
      <c r="Z898" s="5"/>
      <c r="AA898" s="12">
        <f t="shared" si="644"/>
        <v>0</v>
      </c>
      <c r="AB898" s="5">
        <f t="shared" si="645"/>
        <v>0</v>
      </c>
      <c r="AC898" s="6">
        <f t="shared" si="645"/>
        <v>0</v>
      </c>
      <c r="AD898" s="7">
        <f t="shared" si="645"/>
        <v>0</v>
      </c>
      <c r="AE898" s="6">
        <f>AF898+AG898+AH898</f>
        <v>0</v>
      </c>
      <c r="AF898" s="5"/>
      <c r="AG898" s="6"/>
      <c r="AH898" s="7"/>
      <c r="AI898" s="6"/>
      <c r="AJ898" s="6"/>
      <c r="AL898" s="29">
        <f t="shared" si="647"/>
        <v>0</v>
      </c>
      <c r="AM898" s="29">
        <f t="shared" si="648"/>
        <v>0</v>
      </c>
      <c r="AW898" s="46">
        <f t="shared" si="635"/>
        <v>0</v>
      </c>
    </row>
    <row r="899" spans="1:49" ht="19.899999999999999" customHeight="1" x14ac:dyDescent="0.25">
      <c r="A899" s="40"/>
      <c r="B899" s="91" t="s">
        <v>35</v>
      </c>
      <c r="C899" s="95"/>
      <c r="D899" s="98"/>
      <c r="E899" s="98"/>
      <c r="F899" s="98"/>
      <c r="G899" s="6">
        <f>H899+I899+J899</f>
        <v>0</v>
      </c>
      <c r="H899" s="5"/>
      <c r="I899" s="5"/>
      <c r="J899" s="5"/>
      <c r="K899" s="6">
        <f>L899+M899+N899</f>
        <v>0</v>
      </c>
      <c r="L899" s="5"/>
      <c r="M899" s="5"/>
      <c r="N899" s="5"/>
      <c r="O899" s="6">
        <f>P899+Q899+R899</f>
        <v>0</v>
      </c>
      <c r="P899" s="5"/>
      <c r="Q899" s="5"/>
      <c r="R899" s="5"/>
      <c r="S899" s="6">
        <f>T899+U899+V899</f>
        <v>0</v>
      </c>
      <c r="T899" s="5"/>
      <c r="U899" s="5"/>
      <c r="V899" s="5"/>
      <c r="W899" s="6">
        <f>X899+Y899+Z899</f>
        <v>0</v>
      </c>
      <c r="X899" s="5"/>
      <c r="Y899" s="5"/>
      <c r="Z899" s="5"/>
      <c r="AA899" s="12">
        <f t="shared" si="644"/>
        <v>0</v>
      </c>
      <c r="AB899" s="5">
        <f t="shared" si="645"/>
        <v>0</v>
      </c>
      <c r="AC899" s="6">
        <f t="shared" si="645"/>
        <v>0</v>
      </c>
      <c r="AD899" s="7">
        <f t="shared" si="645"/>
        <v>0</v>
      </c>
      <c r="AE899" s="6">
        <f>AF899+AG899+AH899</f>
        <v>0</v>
      </c>
      <c r="AF899" s="5"/>
      <c r="AG899" s="6"/>
      <c r="AH899" s="7"/>
      <c r="AI899" s="6"/>
      <c r="AJ899" s="6"/>
      <c r="AL899" s="29">
        <f t="shared" si="647"/>
        <v>0</v>
      </c>
      <c r="AM899" s="29">
        <f t="shared" si="648"/>
        <v>0</v>
      </c>
      <c r="AW899" s="46">
        <f t="shared" si="635"/>
        <v>0</v>
      </c>
    </row>
    <row r="900" spans="1:49" s="21" customFormat="1" ht="52.5" hidden="1" customHeight="1" x14ac:dyDescent="0.25">
      <c r="A900" s="40"/>
      <c r="B900" s="94" t="s">
        <v>147</v>
      </c>
      <c r="C900" s="96">
        <f t="shared" ref="C900:Z900" si="663">SUM(C901:C904)</f>
        <v>0</v>
      </c>
      <c r="D900" s="16">
        <f t="shared" si="663"/>
        <v>0</v>
      </c>
      <c r="E900" s="16">
        <f t="shared" si="663"/>
        <v>0</v>
      </c>
      <c r="F900" s="16">
        <f t="shared" si="663"/>
        <v>0</v>
      </c>
      <c r="G900" s="16">
        <f t="shared" si="663"/>
        <v>0</v>
      </c>
      <c r="H900" s="16">
        <f t="shared" si="663"/>
        <v>0</v>
      </c>
      <c r="I900" s="16">
        <f t="shared" si="663"/>
        <v>0</v>
      </c>
      <c r="J900" s="16">
        <f t="shared" si="663"/>
        <v>0</v>
      </c>
      <c r="K900" s="16">
        <f t="shared" si="663"/>
        <v>0</v>
      </c>
      <c r="L900" s="16">
        <f t="shared" si="663"/>
        <v>0</v>
      </c>
      <c r="M900" s="16">
        <f t="shared" si="663"/>
        <v>0</v>
      </c>
      <c r="N900" s="16">
        <f t="shared" si="663"/>
        <v>0</v>
      </c>
      <c r="O900" s="16">
        <f t="shared" si="663"/>
        <v>0</v>
      </c>
      <c r="P900" s="16">
        <f t="shared" si="663"/>
        <v>0</v>
      </c>
      <c r="Q900" s="16">
        <f t="shared" si="663"/>
        <v>0</v>
      </c>
      <c r="R900" s="16">
        <f t="shared" si="663"/>
        <v>0</v>
      </c>
      <c r="S900" s="12">
        <f t="shared" si="663"/>
        <v>0</v>
      </c>
      <c r="T900" s="18">
        <f t="shared" si="663"/>
        <v>0</v>
      </c>
      <c r="U900" s="18">
        <f t="shared" si="663"/>
        <v>0</v>
      </c>
      <c r="V900" s="18">
        <f t="shared" si="663"/>
        <v>0</v>
      </c>
      <c r="W900" s="12">
        <f t="shared" si="663"/>
        <v>0</v>
      </c>
      <c r="X900" s="18">
        <f t="shared" si="663"/>
        <v>0</v>
      </c>
      <c r="Y900" s="18">
        <f t="shared" si="663"/>
        <v>0</v>
      </c>
      <c r="Z900" s="18">
        <f t="shared" si="663"/>
        <v>0</v>
      </c>
      <c r="AA900" s="12">
        <f t="shared" si="644"/>
        <v>0</v>
      </c>
      <c r="AB900" s="18">
        <f t="shared" si="645"/>
        <v>0</v>
      </c>
      <c r="AC900" s="12">
        <f t="shared" si="645"/>
        <v>0</v>
      </c>
      <c r="AD900" s="20">
        <f t="shared" si="645"/>
        <v>0</v>
      </c>
      <c r="AE900" s="12">
        <f>SUM(AE901:AE904)</f>
        <v>0</v>
      </c>
      <c r="AF900" s="18">
        <f>SUM(AF901:AF904)</f>
        <v>0</v>
      </c>
      <c r="AG900" s="12">
        <f>SUM(AG901:AG904)</f>
        <v>0</v>
      </c>
      <c r="AH900" s="20">
        <f>SUM(AH901:AH904)</f>
        <v>0</v>
      </c>
      <c r="AI900" s="12"/>
      <c r="AJ900" s="12"/>
      <c r="AL900" s="29">
        <f t="shared" si="647"/>
        <v>0</v>
      </c>
      <c r="AM900" s="29">
        <f t="shared" si="648"/>
        <v>0</v>
      </c>
      <c r="AW900" s="46">
        <f t="shared" si="635"/>
        <v>0</v>
      </c>
    </row>
    <row r="901" spans="1:49" ht="19.899999999999999" hidden="1" customHeight="1" x14ac:dyDescent="0.25">
      <c r="A901" s="40"/>
      <c r="B901" s="91" t="s">
        <v>32</v>
      </c>
      <c r="C901" s="95"/>
      <c r="D901" s="98"/>
      <c r="E901" s="98"/>
      <c r="F901" s="98"/>
      <c r="G901" s="6">
        <f>H901+I901+J901</f>
        <v>0</v>
      </c>
      <c r="H901" s="5"/>
      <c r="I901" s="5"/>
      <c r="J901" s="5"/>
      <c r="K901" s="6">
        <f>L901+M901+N901</f>
        <v>0</v>
      </c>
      <c r="L901" s="5"/>
      <c r="M901" s="5"/>
      <c r="N901" s="5"/>
      <c r="O901" s="6">
        <f>P901+Q901+R901</f>
        <v>0</v>
      </c>
      <c r="P901" s="5"/>
      <c r="Q901" s="5"/>
      <c r="R901" s="5"/>
      <c r="S901" s="6">
        <f>T901+U901+V901</f>
        <v>0</v>
      </c>
      <c r="T901" s="5"/>
      <c r="U901" s="5"/>
      <c r="V901" s="5"/>
      <c r="W901" s="6">
        <f>X901+Y901+Z901</f>
        <v>0</v>
      </c>
      <c r="X901" s="5"/>
      <c r="Y901" s="5"/>
      <c r="Z901" s="5"/>
      <c r="AA901" s="12">
        <f t="shared" si="644"/>
        <v>0</v>
      </c>
      <c r="AB901" s="5">
        <f t="shared" si="645"/>
        <v>0</v>
      </c>
      <c r="AC901" s="6">
        <f t="shared" si="645"/>
        <v>0</v>
      </c>
      <c r="AD901" s="7">
        <f t="shared" si="645"/>
        <v>0</v>
      </c>
      <c r="AE901" s="6">
        <f>AF901+AG901+AH901</f>
        <v>0</v>
      </c>
      <c r="AF901" s="5"/>
      <c r="AG901" s="6"/>
      <c r="AH901" s="7"/>
      <c r="AI901" s="6"/>
      <c r="AJ901" s="6"/>
      <c r="AL901" s="29">
        <f t="shared" si="647"/>
        <v>0</v>
      </c>
      <c r="AM901" s="29">
        <f t="shared" si="648"/>
        <v>0</v>
      </c>
      <c r="AW901" s="46">
        <f t="shared" si="635"/>
        <v>0</v>
      </c>
    </row>
    <row r="902" spans="1:49" ht="19.899999999999999" hidden="1" customHeight="1" x14ac:dyDescent="0.25">
      <c r="A902" s="40"/>
      <c r="B902" s="91" t="s">
        <v>33</v>
      </c>
      <c r="C902" s="95"/>
      <c r="D902" s="98"/>
      <c r="E902" s="98"/>
      <c r="F902" s="98"/>
      <c r="G902" s="6">
        <f>H902+I902+J902</f>
        <v>0</v>
      </c>
      <c r="H902" s="5"/>
      <c r="I902" s="5"/>
      <c r="J902" s="5"/>
      <c r="K902" s="6">
        <f>L902+M902+N902</f>
        <v>0</v>
      </c>
      <c r="L902" s="5"/>
      <c r="M902" s="5"/>
      <c r="N902" s="5"/>
      <c r="O902" s="6">
        <f>P902+Q902+R902</f>
        <v>0</v>
      </c>
      <c r="P902" s="5"/>
      <c r="Q902" s="5"/>
      <c r="R902" s="5"/>
      <c r="S902" s="6">
        <f>T902+U902+V902</f>
        <v>0</v>
      </c>
      <c r="T902" s="5"/>
      <c r="U902" s="5"/>
      <c r="V902" s="5"/>
      <c r="W902" s="6">
        <f>X902+Y902+Z902</f>
        <v>0</v>
      </c>
      <c r="X902" s="5"/>
      <c r="Y902" s="5"/>
      <c r="Z902" s="5"/>
      <c r="AA902" s="12">
        <f t="shared" si="644"/>
        <v>0</v>
      </c>
      <c r="AB902" s="5">
        <f t="shared" si="645"/>
        <v>0</v>
      </c>
      <c r="AC902" s="6">
        <f t="shared" si="645"/>
        <v>0</v>
      </c>
      <c r="AD902" s="7">
        <f t="shared" si="645"/>
        <v>0</v>
      </c>
      <c r="AE902" s="6">
        <f>AF902+AG902+AH902</f>
        <v>0</v>
      </c>
      <c r="AF902" s="5"/>
      <c r="AG902" s="6"/>
      <c r="AH902" s="7"/>
      <c r="AI902" s="6"/>
      <c r="AJ902" s="6"/>
      <c r="AL902" s="29">
        <f t="shared" si="647"/>
        <v>0</v>
      </c>
      <c r="AM902" s="29">
        <f t="shared" si="648"/>
        <v>0</v>
      </c>
      <c r="AW902" s="46">
        <f t="shared" si="635"/>
        <v>0</v>
      </c>
    </row>
    <row r="903" spans="1:49" ht="19.899999999999999" hidden="1" customHeight="1" x14ac:dyDescent="0.25">
      <c r="A903" s="40"/>
      <c r="B903" s="91" t="s">
        <v>34</v>
      </c>
      <c r="C903" s="95"/>
      <c r="D903" s="98"/>
      <c r="E903" s="98"/>
      <c r="F903" s="98"/>
      <c r="G903" s="6">
        <f>H903+I903+J903</f>
        <v>0</v>
      </c>
      <c r="H903" s="5"/>
      <c r="I903" s="5"/>
      <c r="J903" s="5"/>
      <c r="K903" s="6">
        <f>L903+M903+N903</f>
        <v>0</v>
      </c>
      <c r="L903" s="5"/>
      <c r="M903" s="5"/>
      <c r="N903" s="5"/>
      <c r="O903" s="6">
        <f>P903+Q903+R903</f>
        <v>0</v>
      </c>
      <c r="P903" s="5"/>
      <c r="Q903" s="5"/>
      <c r="R903" s="5"/>
      <c r="S903" s="6">
        <f>T903+U903+V903</f>
        <v>0</v>
      </c>
      <c r="T903" s="5"/>
      <c r="U903" s="5"/>
      <c r="V903" s="5"/>
      <c r="W903" s="6">
        <f>X903+Y903+Z903</f>
        <v>0</v>
      </c>
      <c r="X903" s="5"/>
      <c r="Y903" s="5"/>
      <c r="Z903" s="5"/>
      <c r="AA903" s="12">
        <f t="shared" si="644"/>
        <v>0</v>
      </c>
      <c r="AB903" s="5">
        <f t="shared" si="645"/>
        <v>0</v>
      </c>
      <c r="AC903" s="6">
        <f t="shared" si="645"/>
        <v>0</v>
      </c>
      <c r="AD903" s="7">
        <f t="shared" si="645"/>
        <v>0</v>
      </c>
      <c r="AE903" s="6">
        <f>AF903+AG903+AH903</f>
        <v>0</v>
      </c>
      <c r="AF903" s="5"/>
      <c r="AG903" s="6"/>
      <c r="AH903" s="7"/>
      <c r="AI903" s="6"/>
      <c r="AJ903" s="6"/>
      <c r="AL903" s="29">
        <f t="shared" si="647"/>
        <v>0</v>
      </c>
      <c r="AM903" s="29">
        <f t="shared" si="648"/>
        <v>0</v>
      </c>
      <c r="AW903" s="46">
        <f t="shared" si="635"/>
        <v>0</v>
      </c>
    </row>
    <row r="904" spans="1:49" ht="19.899999999999999" hidden="1" customHeight="1" x14ac:dyDescent="0.25">
      <c r="A904" s="40"/>
      <c r="B904" s="91" t="s">
        <v>35</v>
      </c>
      <c r="C904" s="95"/>
      <c r="D904" s="98"/>
      <c r="E904" s="98"/>
      <c r="F904" s="98"/>
      <c r="G904" s="6">
        <f>H904+I904+J904</f>
        <v>0</v>
      </c>
      <c r="H904" s="5"/>
      <c r="I904" s="5"/>
      <c r="J904" s="5"/>
      <c r="K904" s="6">
        <f>L904+M904+N904</f>
        <v>0</v>
      </c>
      <c r="L904" s="5"/>
      <c r="M904" s="5"/>
      <c r="N904" s="5"/>
      <c r="O904" s="6">
        <f>P904+Q904+R904</f>
        <v>0</v>
      </c>
      <c r="P904" s="5"/>
      <c r="Q904" s="5"/>
      <c r="R904" s="5"/>
      <c r="S904" s="6">
        <f>T904+U904+V904</f>
        <v>0</v>
      </c>
      <c r="T904" s="5"/>
      <c r="U904" s="5"/>
      <c r="V904" s="5"/>
      <c r="W904" s="6">
        <f>X904+Y904+Z904</f>
        <v>0</v>
      </c>
      <c r="X904" s="5"/>
      <c r="Y904" s="5"/>
      <c r="Z904" s="5"/>
      <c r="AA904" s="12">
        <f t="shared" si="644"/>
        <v>0</v>
      </c>
      <c r="AB904" s="5">
        <f t="shared" si="645"/>
        <v>0</v>
      </c>
      <c r="AC904" s="6">
        <f t="shared" si="645"/>
        <v>0</v>
      </c>
      <c r="AD904" s="7">
        <f t="shared" si="645"/>
        <v>0</v>
      </c>
      <c r="AE904" s="6">
        <f>AF904+AG904+AH904</f>
        <v>0</v>
      </c>
      <c r="AF904" s="5"/>
      <c r="AG904" s="6"/>
      <c r="AH904" s="7"/>
      <c r="AI904" s="6"/>
      <c r="AJ904" s="6"/>
      <c r="AL904" s="29">
        <f t="shared" si="647"/>
        <v>0</v>
      </c>
      <c r="AM904" s="29">
        <f t="shared" si="648"/>
        <v>0</v>
      </c>
      <c r="AW904" s="46">
        <f t="shared" si="635"/>
        <v>0</v>
      </c>
    </row>
    <row r="905" spans="1:49" s="21" customFormat="1" ht="44.25" customHeight="1" x14ac:dyDescent="0.25">
      <c r="A905" s="40">
        <v>159</v>
      </c>
      <c r="B905" s="94" t="s">
        <v>148</v>
      </c>
      <c r="C905" s="96">
        <f t="shared" ref="C905:Z905" si="664">SUM(C906:C909)</f>
        <v>280000</v>
      </c>
      <c r="D905" s="16">
        <f t="shared" si="664"/>
        <v>0</v>
      </c>
      <c r="E905" s="16">
        <f t="shared" si="664"/>
        <v>0</v>
      </c>
      <c r="F905" s="16">
        <f t="shared" si="664"/>
        <v>0</v>
      </c>
      <c r="G905" s="16">
        <f t="shared" si="664"/>
        <v>0</v>
      </c>
      <c r="H905" s="16">
        <f t="shared" si="664"/>
        <v>0</v>
      </c>
      <c r="I905" s="16">
        <f t="shared" si="664"/>
        <v>0</v>
      </c>
      <c r="J905" s="16">
        <f t="shared" si="664"/>
        <v>0</v>
      </c>
      <c r="K905" s="16">
        <f t="shared" si="664"/>
        <v>0</v>
      </c>
      <c r="L905" s="16">
        <f t="shared" si="664"/>
        <v>0</v>
      </c>
      <c r="M905" s="16">
        <f t="shared" si="664"/>
        <v>0</v>
      </c>
      <c r="N905" s="16">
        <f t="shared" si="664"/>
        <v>0</v>
      </c>
      <c r="O905" s="16">
        <f t="shared" si="664"/>
        <v>23161.538461538461</v>
      </c>
      <c r="P905" s="16"/>
      <c r="Q905" s="16">
        <v>16560.5</v>
      </c>
      <c r="R905" s="16">
        <f>Q905*28.5/71.5</f>
        <v>6601.0384615384619</v>
      </c>
      <c r="S905" s="12">
        <f t="shared" si="664"/>
        <v>23161.512999999999</v>
      </c>
      <c r="T905" s="18">
        <f t="shared" si="664"/>
        <v>0</v>
      </c>
      <c r="U905" s="18">
        <f t="shared" si="664"/>
        <v>16560.482</v>
      </c>
      <c r="V905" s="18">
        <f t="shared" si="664"/>
        <v>6601.0309999999999</v>
      </c>
      <c r="W905" s="12">
        <f t="shared" si="664"/>
        <v>23161.512999999999</v>
      </c>
      <c r="X905" s="18">
        <f t="shared" si="664"/>
        <v>0</v>
      </c>
      <c r="Y905" s="18">
        <f t="shared" si="664"/>
        <v>16560.482</v>
      </c>
      <c r="Z905" s="18">
        <f t="shared" si="664"/>
        <v>6601.0309999999999</v>
      </c>
      <c r="AA905" s="12">
        <f t="shared" si="644"/>
        <v>0</v>
      </c>
      <c r="AB905" s="18">
        <f t="shared" si="645"/>
        <v>0</v>
      </c>
      <c r="AC905" s="12">
        <f t="shared" si="645"/>
        <v>0</v>
      </c>
      <c r="AD905" s="20">
        <f t="shared" si="645"/>
        <v>0</v>
      </c>
      <c r="AE905" s="12">
        <f>SUM(AE906:AE909)</f>
        <v>0</v>
      </c>
      <c r="AF905" s="18">
        <f>SUM(AF906:AF909)</f>
        <v>0</v>
      </c>
      <c r="AG905" s="12">
        <f>SUM(AG906:AG909)</f>
        <v>0</v>
      </c>
      <c r="AH905" s="20">
        <f>SUM(AH906:AH909)</f>
        <v>0</v>
      </c>
      <c r="AI905" s="12"/>
      <c r="AJ905" s="12"/>
      <c r="AL905" s="29">
        <f t="shared" si="647"/>
        <v>0</v>
      </c>
      <c r="AM905" s="29">
        <f t="shared" si="648"/>
        <v>0</v>
      </c>
      <c r="AW905" s="46">
        <f t="shared" si="635"/>
        <v>0</v>
      </c>
    </row>
    <row r="906" spans="1:49" ht="19.899999999999999" customHeight="1" x14ac:dyDescent="0.25">
      <c r="A906" s="40"/>
      <c r="B906" s="91" t="s">
        <v>32</v>
      </c>
      <c r="C906" s="95"/>
      <c r="D906" s="98"/>
      <c r="E906" s="98"/>
      <c r="F906" s="98"/>
      <c r="G906" s="6">
        <f>H906+I906+J906</f>
        <v>0</v>
      </c>
      <c r="H906" s="5"/>
      <c r="I906" s="5"/>
      <c r="J906" s="5"/>
      <c r="K906" s="6">
        <f>L906+M906+N906</f>
        <v>0</v>
      </c>
      <c r="L906" s="5"/>
      <c r="M906" s="5"/>
      <c r="N906" s="5"/>
      <c r="O906" s="6">
        <f>P906+Q906+R906</f>
        <v>0</v>
      </c>
      <c r="P906" s="5"/>
      <c r="Q906" s="5"/>
      <c r="R906" s="5"/>
      <c r="S906" s="6">
        <f>T906+U906+V906</f>
        <v>0</v>
      </c>
      <c r="T906" s="5"/>
      <c r="U906" s="5"/>
      <c r="V906" s="5"/>
      <c r="W906" s="6">
        <f>X906+Y906+Z906</f>
        <v>0</v>
      </c>
      <c r="X906" s="5"/>
      <c r="Y906" s="5"/>
      <c r="Z906" s="5"/>
      <c r="AA906" s="12">
        <f t="shared" si="644"/>
        <v>0</v>
      </c>
      <c r="AB906" s="5">
        <f t="shared" si="645"/>
        <v>0</v>
      </c>
      <c r="AC906" s="6">
        <f t="shared" si="645"/>
        <v>0</v>
      </c>
      <c r="AD906" s="7">
        <f t="shared" si="645"/>
        <v>0</v>
      </c>
      <c r="AE906" s="6">
        <f>AF906+AG906+AH906</f>
        <v>0</v>
      </c>
      <c r="AF906" s="5"/>
      <c r="AG906" s="6"/>
      <c r="AH906" s="7"/>
      <c r="AI906" s="6"/>
      <c r="AJ906" s="6"/>
      <c r="AL906" s="29">
        <f t="shared" si="647"/>
        <v>0</v>
      </c>
      <c r="AM906" s="29">
        <f t="shared" si="648"/>
        <v>0</v>
      </c>
      <c r="AW906" s="46">
        <f t="shared" si="635"/>
        <v>0</v>
      </c>
    </row>
    <row r="907" spans="1:49" ht="19.899999999999999" customHeight="1" x14ac:dyDescent="0.25">
      <c r="A907" s="40"/>
      <c r="B907" s="91" t="s">
        <v>33</v>
      </c>
      <c r="C907" s="95">
        <v>280000</v>
      </c>
      <c r="D907" s="98"/>
      <c r="E907" s="98"/>
      <c r="F907" s="98"/>
      <c r="G907" s="6">
        <f>H907+I907+J907</f>
        <v>0</v>
      </c>
      <c r="H907" s="5"/>
      <c r="I907" s="5"/>
      <c r="J907" s="5"/>
      <c r="K907" s="6">
        <f>L907+M907+N907</f>
        <v>0</v>
      </c>
      <c r="L907" s="5"/>
      <c r="M907" s="5"/>
      <c r="N907" s="5"/>
      <c r="O907" s="6">
        <f>P907+Q907+R907</f>
        <v>23161.538461538461</v>
      </c>
      <c r="P907" s="5"/>
      <c r="Q907" s="5">
        <f>Q905</f>
        <v>16560.5</v>
      </c>
      <c r="R907" s="5">
        <f>R905</f>
        <v>6601.0384615384619</v>
      </c>
      <c r="S907" s="6">
        <f>T907+U907+V907</f>
        <v>23161.512999999999</v>
      </c>
      <c r="T907" s="5"/>
      <c r="U907" s="5">
        <v>16560.482</v>
      </c>
      <c r="V907" s="5">
        <v>6601.0309999999999</v>
      </c>
      <c r="W907" s="6">
        <f>X907+Y907+Z907</f>
        <v>23161.512999999999</v>
      </c>
      <c r="X907" s="5"/>
      <c r="Y907" s="5">
        <f>U907</f>
        <v>16560.482</v>
      </c>
      <c r="Z907" s="5">
        <f>V907</f>
        <v>6601.0309999999999</v>
      </c>
      <c r="AA907" s="12">
        <f t="shared" si="644"/>
        <v>0</v>
      </c>
      <c r="AB907" s="5">
        <f t="shared" si="645"/>
        <v>0</v>
      </c>
      <c r="AC907" s="6">
        <f t="shared" si="645"/>
        <v>0</v>
      </c>
      <c r="AD907" s="7">
        <f t="shared" si="645"/>
        <v>0</v>
      </c>
      <c r="AE907" s="6">
        <f>AF907+AG907+AH907</f>
        <v>0</v>
      </c>
      <c r="AF907" s="5"/>
      <c r="AG907" s="6"/>
      <c r="AH907" s="7"/>
      <c r="AI907" s="6"/>
      <c r="AJ907" s="6"/>
      <c r="AL907" s="29">
        <f t="shared" ref="AL907:AL957" si="665">G907+W907-K907-S907</f>
        <v>0</v>
      </c>
      <c r="AM907" s="29">
        <f t="shared" ref="AM907:AM957" si="666">AA907-AE907</f>
        <v>0</v>
      </c>
      <c r="AW907" s="46">
        <f t="shared" ref="AW907:AW969" si="667">P907-T907</f>
        <v>0</v>
      </c>
    </row>
    <row r="908" spans="1:49" ht="19.899999999999999" customHeight="1" x14ac:dyDescent="0.25">
      <c r="A908" s="40"/>
      <c r="B908" s="91" t="s">
        <v>34</v>
      </c>
      <c r="C908" s="95"/>
      <c r="D908" s="98"/>
      <c r="E908" s="98"/>
      <c r="F908" s="98"/>
      <c r="G908" s="6">
        <f>H908+I908+J908</f>
        <v>0</v>
      </c>
      <c r="H908" s="5"/>
      <c r="I908" s="5"/>
      <c r="J908" s="5"/>
      <c r="K908" s="6">
        <f>L908+M908+N908</f>
        <v>0</v>
      </c>
      <c r="L908" s="5"/>
      <c r="M908" s="5"/>
      <c r="N908" s="5"/>
      <c r="O908" s="6">
        <f>P908+Q908+R908</f>
        <v>0</v>
      </c>
      <c r="P908" s="5"/>
      <c r="Q908" s="5"/>
      <c r="R908" s="5"/>
      <c r="S908" s="6">
        <f>T908+U908+V908</f>
        <v>0</v>
      </c>
      <c r="T908" s="5"/>
      <c r="U908" s="5"/>
      <c r="V908" s="5"/>
      <c r="W908" s="6">
        <f>X908+Y908+Z908</f>
        <v>0</v>
      </c>
      <c r="X908" s="5"/>
      <c r="Y908" s="5"/>
      <c r="Z908" s="5"/>
      <c r="AA908" s="12">
        <f t="shared" si="644"/>
        <v>0</v>
      </c>
      <c r="AB908" s="5">
        <f t="shared" si="645"/>
        <v>0</v>
      </c>
      <c r="AC908" s="6">
        <f t="shared" si="645"/>
        <v>0</v>
      </c>
      <c r="AD908" s="7">
        <f t="shared" si="645"/>
        <v>0</v>
      </c>
      <c r="AE908" s="6">
        <f>AF908+AG908+AH908</f>
        <v>0</v>
      </c>
      <c r="AF908" s="5"/>
      <c r="AG908" s="6"/>
      <c r="AH908" s="7"/>
      <c r="AI908" s="6"/>
      <c r="AJ908" s="6"/>
      <c r="AL908" s="29">
        <f t="shared" si="665"/>
        <v>0</v>
      </c>
      <c r="AM908" s="29">
        <f t="shared" si="666"/>
        <v>0</v>
      </c>
      <c r="AW908" s="46">
        <f t="shared" si="667"/>
        <v>0</v>
      </c>
    </row>
    <row r="909" spans="1:49" ht="19.899999999999999" customHeight="1" x14ac:dyDescent="0.25">
      <c r="A909" s="40"/>
      <c r="B909" s="91" t="s">
        <v>35</v>
      </c>
      <c r="C909" s="95"/>
      <c r="D909" s="98"/>
      <c r="E909" s="98"/>
      <c r="F909" s="98"/>
      <c r="G909" s="6">
        <f>H909+I909+J909</f>
        <v>0</v>
      </c>
      <c r="H909" s="5"/>
      <c r="I909" s="5"/>
      <c r="J909" s="5"/>
      <c r="K909" s="6">
        <f>L909+M909+N909</f>
        <v>0</v>
      </c>
      <c r="L909" s="5"/>
      <c r="M909" s="5"/>
      <c r="N909" s="5"/>
      <c r="O909" s="6">
        <f>P909+Q909+R909</f>
        <v>0</v>
      </c>
      <c r="P909" s="5"/>
      <c r="Q909" s="5"/>
      <c r="R909" s="5"/>
      <c r="S909" s="6">
        <f>T909+U909+V909</f>
        <v>0</v>
      </c>
      <c r="T909" s="5"/>
      <c r="U909" s="5"/>
      <c r="V909" s="5"/>
      <c r="W909" s="6">
        <f>X909+Y909+Z909</f>
        <v>0</v>
      </c>
      <c r="X909" s="5"/>
      <c r="Y909" s="5"/>
      <c r="Z909" s="5"/>
      <c r="AA909" s="12">
        <f t="shared" si="644"/>
        <v>0</v>
      </c>
      <c r="AB909" s="5">
        <f t="shared" si="645"/>
        <v>0</v>
      </c>
      <c r="AC909" s="6">
        <f t="shared" si="645"/>
        <v>0</v>
      </c>
      <c r="AD909" s="7">
        <f t="shared" si="645"/>
        <v>0</v>
      </c>
      <c r="AE909" s="6">
        <f>AF909+AG909+AH909</f>
        <v>0</v>
      </c>
      <c r="AF909" s="5"/>
      <c r="AG909" s="6"/>
      <c r="AH909" s="7"/>
      <c r="AI909" s="6"/>
      <c r="AJ909" s="6"/>
      <c r="AL909" s="29">
        <f t="shared" si="665"/>
        <v>0</v>
      </c>
      <c r="AM909" s="29">
        <f t="shared" si="666"/>
        <v>0</v>
      </c>
      <c r="AW909" s="46">
        <f t="shared" si="667"/>
        <v>0</v>
      </c>
    </row>
    <row r="910" spans="1:49" ht="33" customHeight="1" x14ac:dyDescent="0.25">
      <c r="A910" s="48"/>
      <c r="B910" s="99" t="s">
        <v>63</v>
      </c>
      <c r="C910" s="12">
        <f>C911</f>
        <v>739017.6550100001</v>
      </c>
      <c r="D910" s="12">
        <f t="shared" ref="D910:AH910" si="668">D911</f>
        <v>19816.1106</v>
      </c>
      <c r="E910" s="12">
        <f t="shared" si="668"/>
        <v>183740.35032</v>
      </c>
      <c r="F910" s="12">
        <f t="shared" si="668"/>
        <v>183490.54862999998</v>
      </c>
      <c r="G910" s="12">
        <f t="shared" si="668"/>
        <v>432.73</v>
      </c>
      <c r="H910" s="12">
        <f t="shared" si="668"/>
        <v>0</v>
      </c>
      <c r="I910" s="12">
        <f t="shared" si="668"/>
        <v>0</v>
      </c>
      <c r="J910" s="12">
        <f t="shared" si="668"/>
        <v>865.46</v>
      </c>
      <c r="K910" s="12">
        <f t="shared" si="668"/>
        <v>682.53668999999991</v>
      </c>
      <c r="L910" s="12">
        <f t="shared" si="668"/>
        <v>0</v>
      </c>
      <c r="M910" s="12">
        <f t="shared" si="668"/>
        <v>681.17161999999996</v>
      </c>
      <c r="N910" s="12">
        <f t="shared" si="668"/>
        <v>1.36507</v>
      </c>
      <c r="O910" s="12">
        <f t="shared" si="668"/>
        <v>195451.40000000002</v>
      </c>
      <c r="P910" s="12">
        <f t="shared" si="668"/>
        <v>0</v>
      </c>
      <c r="Q910" s="12">
        <f t="shared" si="668"/>
        <v>194350.80000000002</v>
      </c>
      <c r="R910" s="12">
        <f t="shared" si="668"/>
        <v>1100.5999999999999</v>
      </c>
      <c r="S910" s="12">
        <f t="shared" si="668"/>
        <v>194028.53182</v>
      </c>
      <c r="T910" s="12">
        <f t="shared" si="668"/>
        <v>0</v>
      </c>
      <c r="U910" s="12">
        <f t="shared" si="668"/>
        <v>193072.354834</v>
      </c>
      <c r="V910" s="12">
        <f t="shared" si="668"/>
        <v>956.17698599999994</v>
      </c>
      <c r="W910" s="12">
        <f t="shared" si="668"/>
        <v>194581.06850647999</v>
      </c>
      <c r="X910" s="12">
        <f t="shared" si="668"/>
        <v>0</v>
      </c>
      <c r="Y910" s="12">
        <f t="shared" si="668"/>
        <v>193753.52644438</v>
      </c>
      <c r="Z910" s="12">
        <f t="shared" si="668"/>
        <v>827.54206209999961</v>
      </c>
      <c r="AA910" s="12">
        <f t="shared" si="668"/>
        <v>302.72999647998324</v>
      </c>
      <c r="AB910" s="12">
        <f t="shared" si="668"/>
        <v>0</v>
      </c>
      <c r="AC910" s="12">
        <f t="shared" si="668"/>
        <v>-9.6200164989568293E-6</v>
      </c>
      <c r="AD910" s="12">
        <f t="shared" si="668"/>
        <v>302.73000609999974</v>
      </c>
      <c r="AE910" s="12">
        <f t="shared" si="668"/>
        <v>0</v>
      </c>
      <c r="AF910" s="12">
        <f t="shared" si="668"/>
        <v>0</v>
      </c>
      <c r="AG910" s="12">
        <f t="shared" si="668"/>
        <v>0</v>
      </c>
      <c r="AH910" s="12">
        <f t="shared" si="668"/>
        <v>0</v>
      </c>
      <c r="AI910" s="12"/>
      <c r="AJ910" s="12"/>
      <c r="AL910" s="29">
        <f t="shared" si="665"/>
        <v>302.7299964799895</v>
      </c>
      <c r="AM910" s="29">
        <f t="shared" si="666"/>
        <v>302.72999647998324</v>
      </c>
      <c r="AW910" s="46">
        <f t="shared" si="667"/>
        <v>0</v>
      </c>
    </row>
    <row r="911" spans="1:49" ht="46.5" customHeight="1" x14ac:dyDescent="0.25">
      <c r="A911" s="48"/>
      <c r="B911" s="58" t="s">
        <v>64</v>
      </c>
      <c r="C911" s="12">
        <f>C912</f>
        <v>739017.6550100001</v>
      </c>
      <c r="D911" s="12">
        <f t="shared" ref="D911:AH912" si="669">D912</f>
        <v>19816.1106</v>
      </c>
      <c r="E911" s="12">
        <f t="shared" si="669"/>
        <v>183740.35032</v>
      </c>
      <c r="F911" s="12">
        <f t="shared" si="669"/>
        <v>183490.54862999998</v>
      </c>
      <c r="G911" s="12">
        <f t="shared" si="669"/>
        <v>432.73</v>
      </c>
      <c r="H911" s="12">
        <f t="shared" si="669"/>
        <v>0</v>
      </c>
      <c r="I911" s="12">
        <f t="shared" si="669"/>
        <v>0</v>
      </c>
      <c r="J911" s="12">
        <f t="shared" si="669"/>
        <v>865.46</v>
      </c>
      <c r="K911" s="12">
        <f t="shared" si="669"/>
        <v>682.53668999999991</v>
      </c>
      <c r="L911" s="12">
        <f t="shared" si="669"/>
        <v>0</v>
      </c>
      <c r="M911" s="12">
        <f t="shared" si="669"/>
        <v>681.17161999999996</v>
      </c>
      <c r="N911" s="12">
        <f t="shared" si="669"/>
        <v>1.36507</v>
      </c>
      <c r="O911" s="12">
        <f t="shared" si="669"/>
        <v>195451.40000000002</v>
      </c>
      <c r="P911" s="12">
        <f t="shared" si="669"/>
        <v>0</v>
      </c>
      <c r="Q911" s="12">
        <f t="shared" si="669"/>
        <v>194350.80000000002</v>
      </c>
      <c r="R911" s="12">
        <f t="shared" si="669"/>
        <v>1100.5999999999999</v>
      </c>
      <c r="S911" s="12">
        <f t="shared" si="669"/>
        <v>194028.53182</v>
      </c>
      <c r="T911" s="12">
        <f t="shared" si="669"/>
        <v>0</v>
      </c>
      <c r="U911" s="12">
        <f t="shared" si="669"/>
        <v>193072.354834</v>
      </c>
      <c r="V911" s="12">
        <f t="shared" si="669"/>
        <v>956.17698599999994</v>
      </c>
      <c r="W911" s="12">
        <f t="shared" si="669"/>
        <v>194581.06850647999</v>
      </c>
      <c r="X911" s="12">
        <f t="shared" si="669"/>
        <v>0</v>
      </c>
      <c r="Y911" s="12">
        <f t="shared" si="669"/>
        <v>193753.52644438</v>
      </c>
      <c r="Z911" s="12">
        <f t="shared" si="669"/>
        <v>827.54206209999961</v>
      </c>
      <c r="AA911" s="12">
        <f t="shared" si="669"/>
        <v>302.72999647998324</v>
      </c>
      <c r="AB911" s="12">
        <f t="shared" si="669"/>
        <v>0</v>
      </c>
      <c r="AC911" s="12">
        <f t="shared" si="669"/>
        <v>-9.6200164989568293E-6</v>
      </c>
      <c r="AD911" s="12">
        <f t="shared" si="669"/>
        <v>302.73000609999974</v>
      </c>
      <c r="AE911" s="12">
        <f t="shared" si="669"/>
        <v>0</v>
      </c>
      <c r="AF911" s="12">
        <f t="shared" si="669"/>
        <v>0</v>
      </c>
      <c r="AG911" s="12">
        <f t="shared" si="669"/>
        <v>0</v>
      </c>
      <c r="AH911" s="12">
        <f t="shared" si="669"/>
        <v>0</v>
      </c>
      <c r="AI911" s="12"/>
      <c r="AJ911" s="12"/>
      <c r="AL911" s="29">
        <f t="shared" si="665"/>
        <v>302.7299964799895</v>
      </c>
      <c r="AM911" s="29">
        <f t="shared" si="666"/>
        <v>302.72999647998324</v>
      </c>
      <c r="AW911" s="46">
        <f t="shared" si="667"/>
        <v>0</v>
      </c>
    </row>
    <row r="912" spans="1:49" ht="57.75" customHeight="1" x14ac:dyDescent="0.25">
      <c r="A912" s="48"/>
      <c r="B912" s="59" t="s">
        <v>149</v>
      </c>
      <c r="C912" s="60">
        <f>C913</f>
        <v>739017.6550100001</v>
      </c>
      <c r="D912" s="60">
        <f t="shared" si="669"/>
        <v>19816.1106</v>
      </c>
      <c r="E912" s="60">
        <f t="shared" si="669"/>
        <v>183740.35032</v>
      </c>
      <c r="F912" s="60">
        <f t="shared" si="669"/>
        <v>183490.54862999998</v>
      </c>
      <c r="G912" s="60">
        <f t="shared" si="669"/>
        <v>432.73</v>
      </c>
      <c r="H912" s="60">
        <f t="shared" si="669"/>
        <v>0</v>
      </c>
      <c r="I912" s="60">
        <f t="shared" si="669"/>
        <v>0</v>
      </c>
      <c r="J912" s="60">
        <f t="shared" si="669"/>
        <v>865.46</v>
      </c>
      <c r="K912" s="60">
        <f t="shared" si="669"/>
        <v>682.53668999999991</v>
      </c>
      <c r="L912" s="60">
        <f t="shared" si="669"/>
        <v>0</v>
      </c>
      <c r="M912" s="60">
        <f t="shared" si="669"/>
        <v>681.17161999999996</v>
      </c>
      <c r="N912" s="60">
        <f t="shared" si="669"/>
        <v>1.36507</v>
      </c>
      <c r="O912" s="60">
        <f t="shared" si="669"/>
        <v>195451.40000000002</v>
      </c>
      <c r="P912" s="60">
        <f t="shared" si="669"/>
        <v>0</v>
      </c>
      <c r="Q912" s="60">
        <f t="shared" si="669"/>
        <v>194350.80000000002</v>
      </c>
      <c r="R912" s="60">
        <f t="shared" si="669"/>
        <v>1100.5999999999999</v>
      </c>
      <c r="S912" s="60">
        <f t="shared" si="669"/>
        <v>194028.53182</v>
      </c>
      <c r="T912" s="60">
        <f t="shared" si="669"/>
        <v>0</v>
      </c>
      <c r="U912" s="60">
        <f t="shared" si="669"/>
        <v>193072.354834</v>
      </c>
      <c r="V912" s="60">
        <f t="shared" si="669"/>
        <v>956.17698599999994</v>
      </c>
      <c r="W912" s="60">
        <f t="shared" si="669"/>
        <v>194581.06850647999</v>
      </c>
      <c r="X912" s="60">
        <f t="shared" si="669"/>
        <v>0</v>
      </c>
      <c r="Y912" s="60">
        <f t="shared" si="669"/>
        <v>193753.52644438</v>
      </c>
      <c r="Z912" s="60">
        <f t="shared" si="669"/>
        <v>827.54206209999961</v>
      </c>
      <c r="AA912" s="60">
        <f t="shared" si="669"/>
        <v>302.72999647998324</v>
      </c>
      <c r="AB912" s="60">
        <f t="shared" si="669"/>
        <v>0</v>
      </c>
      <c r="AC912" s="60">
        <f t="shared" si="669"/>
        <v>-9.6200164989568293E-6</v>
      </c>
      <c r="AD912" s="60">
        <f t="shared" si="669"/>
        <v>302.73000609999974</v>
      </c>
      <c r="AE912" s="60">
        <f t="shared" si="669"/>
        <v>0</v>
      </c>
      <c r="AF912" s="60">
        <f t="shared" si="669"/>
        <v>0</v>
      </c>
      <c r="AG912" s="60">
        <f t="shared" si="669"/>
        <v>0</v>
      </c>
      <c r="AH912" s="60">
        <f t="shared" si="669"/>
        <v>0</v>
      </c>
      <c r="AI912" s="60"/>
      <c r="AJ912" s="60"/>
      <c r="AL912" s="29">
        <f t="shared" si="665"/>
        <v>302.7299964799895</v>
      </c>
      <c r="AM912" s="29">
        <f t="shared" si="666"/>
        <v>302.72999647998324</v>
      </c>
      <c r="AW912" s="46">
        <f t="shared" si="667"/>
        <v>0</v>
      </c>
    </row>
    <row r="913" spans="1:49" ht="87" customHeight="1" x14ac:dyDescent="0.25">
      <c r="A913" s="48"/>
      <c r="B913" s="59" t="s">
        <v>150</v>
      </c>
      <c r="C913" s="60">
        <f>C914+C919+C924+C929+C934+C939+C944</f>
        <v>739017.6550100001</v>
      </c>
      <c r="D913" s="60">
        <f t="shared" ref="D913:AH913" si="670">D914+D919+D924+D929+D934+D939+D944</f>
        <v>19816.1106</v>
      </c>
      <c r="E913" s="60">
        <f t="shared" si="670"/>
        <v>183740.35032</v>
      </c>
      <c r="F913" s="60">
        <f t="shared" si="670"/>
        <v>183490.54862999998</v>
      </c>
      <c r="G913" s="60">
        <f t="shared" si="670"/>
        <v>432.73</v>
      </c>
      <c r="H913" s="60">
        <f t="shared" si="670"/>
        <v>0</v>
      </c>
      <c r="I913" s="60">
        <f t="shared" si="670"/>
        <v>0</v>
      </c>
      <c r="J913" s="60">
        <f t="shared" si="670"/>
        <v>865.46</v>
      </c>
      <c r="K913" s="60">
        <f t="shared" si="670"/>
        <v>682.53668999999991</v>
      </c>
      <c r="L913" s="60">
        <f t="shared" si="670"/>
        <v>0</v>
      </c>
      <c r="M913" s="60">
        <f t="shared" si="670"/>
        <v>681.17161999999996</v>
      </c>
      <c r="N913" s="60">
        <f t="shared" si="670"/>
        <v>1.36507</v>
      </c>
      <c r="O913" s="60">
        <f t="shared" si="670"/>
        <v>195451.40000000002</v>
      </c>
      <c r="P913" s="60">
        <f t="shared" si="670"/>
        <v>0</v>
      </c>
      <c r="Q913" s="60">
        <f t="shared" si="670"/>
        <v>194350.80000000002</v>
      </c>
      <c r="R913" s="60">
        <f t="shared" si="670"/>
        <v>1100.5999999999999</v>
      </c>
      <c r="S913" s="60">
        <f t="shared" si="670"/>
        <v>194028.53182</v>
      </c>
      <c r="T913" s="60">
        <f t="shared" si="670"/>
        <v>0</v>
      </c>
      <c r="U913" s="60">
        <f t="shared" si="670"/>
        <v>193072.354834</v>
      </c>
      <c r="V913" s="60">
        <f t="shared" si="670"/>
        <v>956.17698599999994</v>
      </c>
      <c r="W913" s="60">
        <f t="shared" si="670"/>
        <v>194581.06850647999</v>
      </c>
      <c r="X913" s="60">
        <f t="shared" si="670"/>
        <v>0</v>
      </c>
      <c r="Y913" s="60">
        <f t="shared" si="670"/>
        <v>193753.52644438</v>
      </c>
      <c r="Z913" s="60">
        <f t="shared" si="670"/>
        <v>827.54206209999961</v>
      </c>
      <c r="AA913" s="60">
        <f t="shared" si="670"/>
        <v>302.72999647998324</v>
      </c>
      <c r="AB913" s="60">
        <f t="shared" si="670"/>
        <v>0</v>
      </c>
      <c r="AC913" s="60">
        <f t="shared" si="670"/>
        <v>-9.6200164989568293E-6</v>
      </c>
      <c r="AD913" s="60">
        <f t="shared" si="670"/>
        <v>302.73000609999974</v>
      </c>
      <c r="AE913" s="60">
        <f t="shared" si="670"/>
        <v>0</v>
      </c>
      <c r="AF913" s="60">
        <f t="shared" si="670"/>
        <v>0</v>
      </c>
      <c r="AG913" s="60">
        <f t="shared" si="670"/>
        <v>0</v>
      </c>
      <c r="AH913" s="60">
        <f t="shared" si="670"/>
        <v>0</v>
      </c>
      <c r="AI913" s="60"/>
      <c r="AJ913" s="60"/>
      <c r="AL913" s="29">
        <f t="shared" si="665"/>
        <v>302.7299964799895</v>
      </c>
      <c r="AM913" s="29">
        <f t="shared" si="666"/>
        <v>302.72999647998324</v>
      </c>
      <c r="AW913" s="46">
        <f t="shared" si="667"/>
        <v>0</v>
      </c>
    </row>
    <row r="914" spans="1:49" ht="74.25" customHeight="1" x14ac:dyDescent="0.25">
      <c r="A914" s="66">
        <v>160</v>
      </c>
      <c r="B914" s="68" t="s">
        <v>151</v>
      </c>
      <c r="C914" s="62">
        <v>267449.84966000001</v>
      </c>
      <c r="D914" s="62">
        <f>SUM(D915:D918)</f>
        <v>6597.4970000000003</v>
      </c>
      <c r="E914" s="62">
        <v>64508.40986</v>
      </c>
      <c r="F914" s="62">
        <v>63825.873169999992</v>
      </c>
      <c r="G914" s="63">
        <f t="shared" ref="G914:G919" si="671">H914+I914+J914</f>
        <v>0</v>
      </c>
      <c r="H914" s="43"/>
      <c r="I914" s="43"/>
      <c r="J914" s="43"/>
      <c r="K914" s="63">
        <f t="shared" ref="K914:K919" si="672">L914+M914+N914</f>
        <v>682.53668999999991</v>
      </c>
      <c r="L914" s="43"/>
      <c r="M914" s="43">
        <f>SUM(M915:M918)</f>
        <v>681.17161999999996</v>
      </c>
      <c r="N914" s="43">
        <f>SUM(N915:N918)</f>
        <v>1.36507</v>
      </c>
      <c r="O914" s="63">
        <f t="shared" ref="O914:O938" si="673">P914+Q914+R914</f>
        <v>102327.8</v>
      </c>
      <c r="P914" s="43">
        <v>0</v>
      </c>
      <c r="Q914" s="43">
        <v>102123.1</v>
      </c>
      <c r="R914" s="43">
        <v>204.7</v>
      </c>
      <c r="S914" s="6">
        <f>SUM(T914,U914,V914)</f>
        <v>102255.44592000001</v>
      </c>
      <c r="T914" s="5">
        <v>0</v>
      </c>
      <c r="U914" s="5">
        <v>102050.93501000002</v>
      </c>
      <c r="V914" s="5">
        <v>204.51091</v>
      </c>
      <c r="W914" s="63">
        <f>SUM(X914,Y914,Z914)</f>
        <v>102937.98260999999</v>
      </c>
      <c r="X914" s="43">
        <v>0</v>
      </c>
      <c r="Y914" s="43">
        <v>102732.10662537999</v>
      </c>
      <c r="Z914" s="43">
        <v>205.87598461999983</v>
      </c>
      <c r="AA914" s="12">
        <f t="shared" ref="AA914:AA938" si="674">SUM(AB914:AD914)</f>
        <v>-1.4978240869822912E-11</v>
      </c>
      <c r="AB914" s="5">
        <f t="shared" ref="AB914:AD923" si="675">SUM(X914,H914)-SUM(L914)-SUM(T914,-AF914)</f>
        <v>0</v>
      </c>
      <c r="AC914" s="6">
        <f t="shared" si="675"/>
        <v>-4.6200148062780499E-6</v>
      </c>
      <c r="AD914" s="7">
        <f t="shared" si="675"/>
        <v>4.6199998280371801E-6</v>
      </c>
      <c r="AE914" s="63">
        <f t="shared" ref="AE914:AE938" si="676">AF914+AG914+AH914</f>
        <v>0</v>
      </c>
      <c r="AF914" s="43"/>
      <c r="AG914" s="63">
        <f>SUM(AG915:AG918)</f>
        <v>0</v>
      </c>
      <c r="AH914" s="44">
        <f>SUM(AH915:AH918)</f>
        <v>0</v>
      </c>
      <c r="AI914" s="63"/>
      <c r="AJ914" s="63"/>
      <c r="AL914" s="13"/>
      <c r="AM914" s="13"/>
      <c r="AW914" s="46">
        <f t="shared" si="667"/>
        <v>0</v>
      </c>
    </row>
    <row r="915" spans="1:49" ht="19.899999999999999" customHeight="1" x14ac:dyDescent="0.25">
      <c r="A915" s="66"/>
      <c r="B915" s="78" t="s">
        <v>32</v>
      </c>
      <c r="C915" s="5">
        <v>6497.9970000000003</v>
      </c>
      <c r="D915" s="5">
        <f>C915</f>
        <v>6497.9970000000003</v>
      </c>
      <c r="E915" s="5">
        <v>6497.9970000000003</v>
      </c>
      <c r="F915" s="5">
        <v>6497.9970000000003</v>
      </c>
      <c r="G915" s="6">
        <f>H915+I915+J915</f>
        <v>0</v>
      </c>
      <c r="H915" s="5"/>
      <c r="I915" s="5"/>
      <c r="J915" s="5"/>
      <c r="K915" s="6"/>
      <c r="L915" s="5"/>
      <c r="M915" s="5"/>
      <c r="N915" s="5"/>
      <c r="O915" s="6">
        <f t="shared" si="673"/>
        <v>0</v>
      </c>
      <c r="P915" s="5">
        <v>0</v>
      </c>
      <c r="Q915" s="5">
        <v>0</v>
      </c>
      <c r="R915" s="5">
        <v>0</v>
      </c>
      <c r="S915" s="6">
        <v>0</v>
      </c>
      <c r="T915" s="5" t="s">
        <v>185</v>
      </c>
      <c r="U915" s="5" t="s">
        <v>185</v>
      </c>
      <c r="V915" s="5" t="s">
        <v>185</v>
      </c>
      <c r="W915" s="6">
        <v>0</v>
      </c>
      <c r="X915" s="5" t="s">
        <v>185</v>
      </c>
      <c r="Y915" s="5" t="s">
        <v>185</v>
      </c>
      <c r="Z915" s="5" t="s">
        <v>185</v>
      </c>
      <c r="AA915" s="12">
        <f t="shared" si="674"/>
        <v>0</v>
      </c>
      <c r="AB915" s="5">
        <f t="shared" si="675"/>
        <v>0</v>
      </c>
      <c r="AC915" s="6">
        <f t="shared" si="675"/>
        <v>0</v>
      </c>
      <c r="AD915" s="7">
        <f t="shared" si="675"/>
        <v>0</v>
      </c>
      <c r="AE915" s="6">
        <f t="shared" si="676"/>
        <v>0</v>
      </c>
      <c r="AF915" s="5"/>
      <c r="AG915" s="6"/>
      <c r="AH915" s="7"/>
      <c r="AI915" s="6"/>
      <c r="AJ915" s="6"/>
      <c r="AL915" s="13"/>
      <c r="AM915" s="13"/>
      <c r="AW915" s="46"/>
    </row>
    <row r="916" spans="1:49" ht="19.899999999999999" customHeight="1" x14ac:dyDescent="0.25">
      <c r="A916" s="66"/>
      <c r="B916" s="78" t="s">
        <v>33</v>
      </c>
      <c r="C916" s="5">
        <v>231695.87735</v>
      </c>
      <c r="D916" s="5"/>
      <c r="E916" s="5">
        <v>53064.882539999999</v>
      </c>
      <c r="F916" s="5">
        <v>53064.882540000006</v>
      </c>
      <c r="G916" s="6">
        <f t="shared" ref="G916" si="677">H916+I916+J916</f>
        <v>0</v>
      </c>
      <c r="H916" s="5"/>
      <c r="I916" s="5"/>
      <c r="J916" s="5"/>
      <c r="K916" s="6"/>
      <c r="L916" s="5"/>
      <c r="M916" s="5"/>
      <c r="N916" s="5"/>
      <c r="O916" s="6">
        <f t="shared" si="673"/>
        <v>93551.02029</v>
      </c>
      <c r="P916" s="5">
        <v>0</v>
      </c>
      <c r="Q916" s="5">
        <v>93363.873851240001</v>
      </c>
      <c r="R916" s="5">
        <v>187.14643876</v>
      </c>
      <c r="S916" s="6">
        <v>93483.826690000002</v>
      </c>
      <c r="T916" s="5" t="s">
        <v>185</v>
      </c>
      <c r="U916" s="5">
        <v>93296.859030000007</v>
      </c>
      <c r="V916" s="5">
        <v>186.96766</v>
      </c>
      <c r="W916" s="6">
        <v>93483.826690000002</v>
      </c>
      <c r="X916" s="5" t="s">
        <v>185</v>
      </c>
      <c r="Y916" s="5">
        <v>93296.859030000007</v>
      </c>
      <c r="Z916" s="5">
        <v>186.96766</v>
      </c>
      <c r="AA916" s="12">
        <f t="shared" si="674"/>
        <v>0</v>
      </c>
      <c r="AB916" s="5">
        <f t="shared" si="675"/>
        <v>0</v>
      </c>
      <c r="AC916" s="6">
        <f t="shared" si="675"/>
        <v>0</v>
      </c>
      <c r="AD916" s="7">
        <f t="shared" si="675"/>
        <v>0</v>
      </c>
      <c r="AE916" s="6">
        <f t="shared" si="676"/>
        <v>0</v>
      </c>
      <c r="AF916" s="5"/>
      <c r="AG916" s="6"/>
      <c r="AH916" s="7"/>
      <c r="AI916" s="6"/>
      <c r="AJ916" s="6"/>
      <c r="AL916" s="13"/>
      <c r="AM916" s="13"/>
      <c r="AW916" s="46"/>
    </row>
    <row r="917" spans="1:49" ht="19.899999999999999" customHeight="1" x14ac:dyDescent="0.25">
      <c r="A917" s="66"/>
      <c r="B917" s="78" t="s">
        <v>34</v>
      </c>
      <c r="C917" s="5">
        <v>9000</v>
      </c>
      <c r="D917" s="5"/>
      <c r="E917" s="5">
        <v>0</v>
      </c>
      <c r="F917" s="5">
        <v>0</v>
      </c>
      <c r="G917" s="6">
        <f>H917+I917+J917</f>
        <v>0</v>
      </c>
      <c r="H917" s="5"/>
      <c r="I917" s="5"/>
      <c r="J917" s="5"/>
      <c r="K917" s="6"/>
      <c r="L917" s="5"/>
      <c r="M917" s="5"/>
      <c r="N917" s="5"/>
      <c r="O917" s="6">
        <f t="shared" si="673"/>
        <v>0</v>
      </c>
      <c r="P917" s="5">
        <v>0</v>
      </c>
      <c r="Q917" s="5">
        <v>0</v>
      </c>
      <c r="R917" s="5">
        <v>0</v>
      </c>
      <c r="S917" s="6">
        <v>0</v>
      </c>
      <c r="T917" s="5"/>
      <c r="U917" s="5"/>
      <c r="V917" s="5"/>
      <c r="W917" s="6">
        <v>0</v>
      </c>
      <c r="X917" s="5"/>
      <c r="Y917" s="5"/>
      <c r="Z917" s="5"/>
      <c r="AA917" s="12">
        <f t="shared" si="674"/>
        <v>0</v>
      </c>
      <c r="AB917" s="5">
        <f t="shared" si="675"/>
        <v>0</v>
      </c>
      <c r="AC917" s="6">
        <f t="shared" si="675"/>
        <v>0</v>
      </c>
      <c r="AD917" s="7">
        <f t="shared" si="675"/>
        <v>0</v>
      </c>
      <c r="AE917" s="6">
        <f t="shared" si="676"/>
        <v>0</v>
      </c>
      <c r="AF917" s="5"/>
      <c r="AG917" s="6"/>
      <c r="AH917" s="7"/>
      <c r="AI917" s="6"/>
      <c r="AJ917" s="6"/>
      <c r="AL917" s="13"/>
      <c r="AM917" s="13"/>
      <c r="AW917" s="46">
        <f t="shared" si="667"/>
        <v>0</v>
      </c>
    </row>
    <row r="918" spans="1:49" ht="19.899999999999999" customHeight="1" x14ac:dyDescent="0.25">
      <c r="A918" s="66"/>
      <c r="B918" s="78" t="s">
        <v>35</v>
      </c>
      <c r="C918" s="5">
        <v>20255.975310000002</v>
      </c>
      <c r="D918" s="5">
        <v>99.5</v>
      </c>
      <c r="E918" s="5">
        <v>4945.5303199999998</v>
      </c>
      <c r="F918" s="5">
        <v>4262.9936299999999</v>
      </c>
      <c r="G918" s="6">
        <f t="shared" ref="G918" si="678">H918+I918+J918</f>
        <v>0</v>
      </c>
      <c r="H918" s="5"/>
      <c r="I918" s="5"/>
      <c r="J918" s="5"/>
      <c r="K918" s="6"/>
      <c r="L918" s="5"/>
      <c r="M918" s="5">
        <v>681.17161999999996</v>
      </c>
      <c r="N918" s="5">
        <v>1.36507</v>
      </c>
      <c r="O918" s="6">
        <f t="shared" si="673"/>
        <v>8776.7797100000007</v>
      </c>
      <c r="P918" s="5">
        <v>0</v>
      </c>
      <c r="Q918" s="5">
        <v>8759.2261487600008</v>
      </c>
      <c r="R918" s="5">
        <v>17.553561240000001</v>
      </c>
      <c r="S918" s="6">
        <f>SUM(T918:V918)</f>
        <v>8771.6192300000093</v>
      </c>
      <c r="T918" s="5">
        <f>SUM(T914)-SUM(T915:T917)</f>
        <v>0</v>
      </c>
      <c r="U918" s="5">
        <f>SUM(U914)-SUM(U915:U917)</f>
        <v>8754.0759800000087</v>
      </c>
      <c r="V918" s="5">
        <f>SUM(V914)-SUM(V915:V917)</f>
        <v>17.54325</v>
      </c>
      <c r="W918" s="6">
        <f>SUM(X918:Z918)</f>
        <v>9454.1559199999883</v>
      </c>
      <c r="X918" s="5">
        <f>SUM(X914)-SUM(X915:X917)</f>
        <v>0</v>
      </c>
      <c r="Y918" s="5">
        <f>SUM(Y914)-SUM(Y915:Y917)</f>
        <v>9435.2475953799876</v>
      </c>
      <c r="Z918" s="5">
        <f>SUM(Z914)-SUM(Z915:Z917)</f>
        <v>18.908324619999831</v>
      </c>
      <c r="AA918" s="12">
        <f t="shared" si="674"/>
        <v>-2.0431656366781681E-11</v>
      </c>
      <c r="AB918" s="5">
        <f t="shared" si="675"/>
        <v>0</v>
      </c>
      <c r="AC918" s="6">
        <f t="shared" si="675"/>
        <v>-4.6200202632462606E-6</v>
      </c>
      <c r="AD918" s="7">
        <f t="shared" si="675"/>
        <v>4.6199998315898938E-6</v>
      </c>
      <c r="AE918" s="6">
        <f t="shared" si="676"/>
        <v>0</v>
      </c>
      <c r="AF918" s="5"/>
      <c r="AG918" s="6"/>
      <c r="AH918" s="7"/>
      <c r="AI918" s="6"/>
      <c r="AJ918" s="6"/>
      <c r="AL918" s="13"/>
      <c r="AM918" s="13"/>
      <c r="AW918" s="46">
        <f t="shared" si="667"/>
        <v>0</v>
      </c>
    </row>
    <row r="919" spans="1:49" ht="74.25" customHeight="1" x14ac:dyDescent="0.25">
      <c r="A919" s="66">
        <v>161</v>
      </c>
      <c r="B919" s="68" t="s">
        <v>152</v>
      </c>
      <c r="C919" s="62">
        <v>120891.70599999999</v>
      </c>
      <c r="D919" s="62">
        <f>SUM(D920:D923)</f>
        <v>5089.5</v>
      </c>
      <c r="E919" s="62">
        <v>3099.5</v>
      </c>
      <c r="F919" s="62">
        <v>3099.5</v>
      </c>
      <c r="G919" s="63">
        <f t="shared" si="671"/>
        <v>0</v>
      </c>
      <c r="H919" s="43"/>
      <c r="I919" s="43"/>
      <c r="J919" s="43"/>
      <c r="K919" s="63">
        <f t="shared" si="672"/>
        <v>0</v>
      </c>
      <c r="L919" s="43"/>
      <c r="M919" s="43"/>
      <c r="N919" s="43"/>
      <c r="O919" s="63">
        <f t="shared" si="673"/>
        <v>1890.8</v>
      </c>
      <c r="P919" s="43">
        <v>0</v>
      </c>
      <c r="Q919" s="43">
        <v>1887</v>
      </c>
      <c r="R919" s="43">
        <v>3.8000000000000003</v>
      </c>
      <c r="S919" s="6">
        <f>SUM(T919,U919,V919)</f>
        <v>1890</v>
      </c>
      <c r="T919" s="5">
        <v>0</v>
      </c>
      <c r="U919" s="5">
        <v>1886.22</v>
      </c>
      <c r="V919" s="5">
        <v>3.7800000000000002</v>
      </c>
      <c r="W919" s="63">
        <f>SUM(X919,Y919,Z919)</f>
        <v>1890</v>
      </c>
      <c r="X919" s="43">
        <v>0</v>
      </c>
      <c r="Y919" s="43">
        <v>1886.22</v>
      </c>
      <c r="Z919" s="43">
        <v>3.7800000000000002</v>
      </c>
      <c r="AA919" s="12">
        <f t="shared" si="674"/>
        <v>0</v>
      </c>
      <c r="AB919" s="5">
        <f t="shared" si="675"/>
        <v>0</v>
      </c>
      <c r="AC919" s="6">
        <f t="shared" si="675"/>
        <v>0</v>
      </c>
      <c r="AD919" s="7">
        <f t="shared" si="675"/>
        <v>0</v>
      </c>
      <c r="AE919" s="63">
        <f t="shared" si="676"/>
        <v>0</v>
      </c>
      <c r="AF919" s="43"/>
      <c r="AG919" s="63"/>
      <c r="AH919" s="44"/>
      <c r="AI919" s="63"/>
      <c r="AJ919" s="63"/>
      <c r="AL919" s="13"/>
      <c r="AM919" s="13"/>
      <c r="AW919" s="46">
        <f t="shared" si="667"/>
        <v>0</v>
      </c>
    </row>
    <row r="920" spans="1:49" ht="19.899999999999999" customHeight="1" x14ac:dyDescent="0.25">
      <c r="A920" s="66"/>
      <c r="B920" s="78" t="s">
        <v>32</v>
      </c>
      <c r="C920" s="5">
        <v>4890.01</v>
      </c>
      <c r="D920" s="5">
        <f>C920</f>
        <v>4890.01</v>
      </c>
      <c r="E920" s="5">
        <v>3000</v>
      </c>
      <c r="F920" s="5">
        <v>3000</v>
      </c>
      <c r="G920" s="6">
        <f>H920+I920+J920</f>
        <v>0</v>
      </c>
      <c r="H920" s="5"/>
      <c r="I920" s="5"/>
      <c r="J920" s="5"/>
      <c r="K920" s="6"/>
      <c r="L920" s="5"/>
      <c r="M920" s="5"/>
      <c r="N920" s="5"/>
      <c r="O920" s="6">
        <f t="shared" si="673"/>
        <v>1890.0100000000002</v>
      </c>
      <c r="P920" s="5">
        <v>0</v>
      </c>
      <c r="Q920" s="5">
        <v>1886.2299800000003</v>
      </c>
      <c r="R920" s="5">
        <v>3.7800200000000008</v>
      </c>
      <c r="S920" s="6">
        <v>1890</v>
      </c>
      <c r="T920" s="5" t="s">
        <v>185</v>
      </c>
      <c r="U920" s="5">
        <v>1886.22</v>
      </c>
      <c r="V920" s="5">
        <v>3.78</v>
      </c>
      <c r="W920" s="6">
        <v>1890</v>
      </c>
      <c r="X920" s="5" t="s">
        <v>185</v>
      </c>
      <c r="Y920" s="5">
        <v>1886.22</v>
      </c>
      <c r="Z920" s="5">
        <v>3.78</v>
      </c>
      <c r="AA920" s="12">
        <f t="shared" si="674"/>
        <v>0</v>
      </c>
      <c r="AB920" s="5">
        <f t="shared" si="675"/>
        <v>0</v>
      </c>
      <c r="AC920" s="6">
        <f t="shared" si="675"/>
        <v>0</v>
      </c>
      <c r="AD920" s="7">
        <f t="shared" si="675"/>
        <v>0</v>
      </c>
      <c r="AE920" s="6">
        <f t="shared" si="676"/>
        <v>0</v>
      </c>
      <c r="AF920" s="5"/>
      <c r="AG920" s="6"/>
      <c r="AH920" s="7"/>
      <c r="AI920" s="6"/>
      <c r="AJ920" s="6"/>
      <c r="AL920" s="13"/>
      <c r="AM920" s="13"/>
      <c r="AW920" s="46"/>
    </row>
    <row r="921" spans="1:49" ht="19.899999999999999" customHeight="1" x14ac:dyDescent="0.25">
      <c r="A921" s="66"/>
      <c r="B921" s="78" t="s">
        <v>33</v>
      </c>
      <c r="C921" s="5">
        <v>105874.5</v>
      </c>
      <c r="D921" s="5"/>
      <c r="E921" s="5">
        <v>0</v>
      </c>
      <c r="F921" s="5">
        <v>0</v>
      </c>
      <c r="G921" s="6">
        <f t="shared" ref="G921" si="679">H921+I921+J921</f>
        <v>0</v>
      </c>
      <c r="H921" s="5"/>
      <c r="I921" s="5"/>
      <c r="J921" s="5"/>
      <c r="K921" s="6"/>
      <c r="L921" s="5"/>
      <c r="M921" s="5"/>
      <c r="N921" s="5"/>
      <c r="O921" s="6">
        <f t="shared" si="673"/>
        <v>0</v>
      </c>
      <c r="P921" s="5">
        <v>0</v>
      </c>
      <c r="Q921" s="5">
        <v>0</v>
      </c>
      <c r="R921" s="5">
        <v>0</v>
      </c>
      <c r="S921" s="6">
        <v>0</v>
      </c>
      <c r="T921" s="5" t="s">
        <v>185</v>
      </c>
      <c r="U921" s="5" t="s">
        <v>185</v>
      </c>
      <c r="V921" s="5" t="s">
        <v>185</v>
      </c>
      <c r="W921" s="6">
        <v>0</v>
      </c>
      <c r="X921" s="5" t="s">
        <v>185</v>
      </c>
      <c r="Y921" s="5" t="s">
        <v>185</v>
      </c>
      <c r="Z921" s="5" t="s">
        <v>185</v>
      </c>
      <c r="AA921" s="12">
        <f t="shared" si="674"/>
        <v>0</v>
      </c>
      <c r="AB921" s="5">
        <f t="shared" si="675"/>
        <v>0</v>
      </c>
      <c r="AC921" s="6">
        <f t="shared" si="675"/>
        <v>0</v>
      </c>
      <c r="AD921" s="7">
        <f t="shared" si="675"/>
        <v>0</v>
      </c>
      <c r="AE921" s="6">
        <f t="shared" si="676"/>
        <v>0</v>
      </c>
      <c r="AF921" s="5"/>
      <c r="AG921" s="6"/>
      <c r="AH921" s="7"/>
      <c r="AI921" s="6"/>
      <c r="AJ921" s="6"/>
      <c r="AL921" s="13"/>
      <c r="AM921" s="13"/>
      <c r="AW921" s="46"/>
    </row>
    <row r="922" spans="1:49" ht="19.899999999999999" customHeight="1" x14ac:dyDescent="0.25">
      <c r="A922" s="66"/>
      <c r="B922" s="78" t="s">
        <v>34</v>
      </c>
      <c r="C922" s="5">
        <v>0</v>
      </c>
      <c r="D922" s="5"/>
      <c r="E922" s="5">
        <v>0</v>
      </c>
      <c r="F922" s="5">
        <v>0</v>
      </c>
      <c r="G922" s="6">
        <f>H922+I922+J922</f>
        <v>0</v>
      </c>
      <c r="H922" s="5"/>
      <c r="I922" s="5"/>
      <c r="J922" s="5"/>
      <c r="K922" s="6"/>
      <c r="L922" s="5"/>
      <c r="M922" s="5"/>
      <c r="N922" s="5"/>
      <c r="O922" s="6">
        <f t="shared" si="673"/>
        <v>0</v>
      </c>
      <c r="P922" s="5">
        <v>0</v>
      </c>
      <c r="Q922" s="5">
        <v>0</v>
      </c>
      <c r="R922" s="5">
        <v>0</v>
      </c>
      <c r="S922" s="6">
        <v>0</v>
      </c>
      <c r="T922" s="5" t="s">
        <v>185</v>
      </c>
      <c r="U922" s="5" t="s">
        <v>185</v>
      </c>
      <c r="V922" s="5" t="s">
        <v>185</v>
      </c>
      <c r="W922" s="6">
        <v>0</v>
      </c>
      <c r="X922" s="5" t="s">
        <v>185</v>
      </c>
      <c r="Y922" s="5" t="s">
        <v>185</v>
      </c>
      <c r="Z922" s="5" t="s">
        <v>185</v>
      </c>
      <c r="AA922" s="12">
        <f t="shared" si="674"/>
        <v>0</v>
      </c>
      <c r="AB922" s="5">
        <f t="shared" si="675"/>
        <v>0</v>
      </c>
      <c r="AC922" s="6">
        <f t="shared" si="675"/>
        <v>0</v>
      </c>
      <c r="AD922" s="7">
        <f t="shared" si="675"/>
        <v>0</v>
      </c>
      <c r="AE922" s="6">
        <f t="shared" si="676"/>
        <v>0</v>
      </c>
      <c r="AF922" s="5"/>
      <c r="AG922" s="6"/>
      <c r="AH922" s="7"/>
      <c r="AI922" s="6"/>
      <c r="AJ922" s="6"/>
      <c r="AL922" s="13"/>
      <c r="AM922" s="13"/>
      <c r="AW922" s="46"/>
    </row>
    <row r="923" spans="1:49" ht="19.899999999999999" customHeight="1" x14ac:dyDescent="0.25">
      <c r="A923" s="66"/>
      <c r="B923" s="78" t="s">
        <v>35</v>
      </c>
      <c r="C923" s="5">
        <v>10127.196</v>
      </c>
      <c r="D923" s="5">
        <v>199.49</v>
      </c>
      <c r="E923" s="5">
        <v>99.5</v>
      </c>
      <c r="F923" s="5">
        <v>99.5</v>
      </c>
      <c r="G923" s="6">
        <f t="shared" ref="G923:G924" si="680">H923+I923+J923</f>
        <v>0</v>
      </c>
      <c r="H923" s="5"/>
      <c r="I923" s="5"/>
      <c r="J923" s="5"/>
      <c r="K923" s="6"/>
      <c r="L923" s="5"/>
      <c r="M923" s="5"/>
      <c r="N923" s="5"/>
      <c r="O923" s="6">
        <f t="shared" si="673"/>
        <v>0.78999999999970338</v>
      </c>
      <c r="P923" s="5">
        <v>0</v>
      </c>
      <c r="Q923" s="5">
        <v>0.77001999999970394</v>
      </c>
      <c r="R923" s="5">
        <v>1.9979999999999443E-2</v>
      </c>
      <c r="S923" s="6">
        <f>SUM(T923:V923)</f>
        <v>0</v>
      </c>
      <c r="T923" s="5">
        <f>SUM(T919)-SUM(T920:T922)</f>
        <v>0</v>
      </c>
      <c r="U923" s="5">
        <f>SUM(U919)-SUM(U920:U922)</f>
        <v>0</v>
      </c>
      <c r="V923" s="5">
        <f>SUM(V919)-SUM(V920:V922)</f>
        <v>0</v>
      </c>
      <c r="W923" s="6">
        <f>SUM(X923:Z923)</f>
        <v>0</v>
      </c>
      <c r="X923" s="5">
        <f>SUM(X919)-SUM(X920:X922)</f>
        <v>0</v>
      </c>
      <c r="Y923" s="5">
        <f>SUM(Y919)-SUM(Y920:Y922)</f>
        <v>0</v>
      </c>
      <c r="Z923" s="5">
        <f>SUM(Z919)-SUM(Z920:Z922)</f>
        <v>0</v>
      </c>
      <c r="AA923" s="12">
        <f t="shared" si="674"/>
        <v>0</v>
      </c>
      <c r="AB923" s="5">
        <f t="shared" si="675"/>
        <v>0</v>
      </c>
      <c r="AC923" s="6">
        <f t="shared" si="675"/>
        <v>0</v>
      </c>
      <c r="AD923" s="7">
        <f t="shared" si="675"/>
        <v>0</v>
      </c>
      <c r="AE923" s="6">
        <f t="shared" si="676"/>
        <v>0</v>
      </c>
      <c r="AF923" s="5"/>
      <c r="AG923" s="6"/>
      <c r="AH923" s="7"/>
      <c r="AI923" s="6"/>
      <c r="AJ923" s="6"/>
      <c r="AL923" s="13"/>
      <c r="AM923" s="13"/>
      <c r="AW923" s="46">
        <f t="shared" si="667"/>
        <v>0</v>
      </c>
    </row>
    <row r="924" spans="1:49" ht="109.5" customHeight="1" x14ac:dyDescent="0.25">
      <c r="A924" s="66">
        <v>162</v>
      </c>
      <c r="B924" s="68" t="s">
        <v>317</v>
      </c>
      <c r="C924" s="62">
        <v>102587.04198000001</v>
      </c>
      <c r="D924" s="62">
        <f>SUM(D925:D928)</f>
        <v>2195.2413699999997</v>
      </c>
      <c r="E924" s="62">
        <v>2076.35932</v>
      </c>
      <c r="F924" s="62">
        <v>2076.35932</v>
      </c>
      <c r="G924" s="63">
        <f t="shared" si="680"/>
        <v>0</v>
      </c>
      <c r="H924" s="43"/>
      <c r="I924" s="43"/>
      <c r="J924" s="43"/>
      <c r="K924" s="63">
        <f t="shared" ref="K924" si="681">L924+M924+N924</f>
        <v>0</v>
      </c>
      <c r="L924" s="43"/>
      <c r="M924" s="43"/>
      <c r="N924" s="43"/>
      <c r="O924" s="63">
        <f t="shared" si="673"/>
        <v>20100.599999999999</v>
      </c>
      <c r="P924" s="43">
        <v>0</v>
      </c>
      <c r="Q924" s="43">
        <v>20000</v>
      </c>
      <c r="R924" s="43">
        <v>100.6</v>
      </c>
      <c r="S924" s="6">
        <f>SUM(T924,U924,V924)</f>
        <v>20100.502520000002</v>
      </c>
      <c r="T924" s="5">
        <v>0</v>
      </c>
      <c r="U924" s="5">
        <v>20000</v>
      </c>
      <c r="V924" s="5">
        <v>100.50252</v>
      </c>
      <c r="W924" s="63">
        <f>SUM(X924,Y924,Z924)</f>
        <v>20100.502519999995</v>
      </c>
      <c r="X924" s="43">
        <v>0</v>
      </c>
      <c r="Y924" s="43">
        <v>19999.999999999996</v>
      </c>
      <c r="Z924" s="43">
        <v>100.50252</v>
      </c>
      <c r="AA924" s="12">
        <f t="shared" si="674"/>
        <v>0</v>
      </c>
      <c r="AB924" s="5">
        <f t="shared" ref="AB924:AB928" si="682">SUM(X924,H924)-SUM(L924)-SUM(T924,-AF924)</f>
        <v>0</v>
      </c>
      <c r="AC924" s="6">
        <f t="shared" ref="AC924:AD928" si="683">SUM(Y924,I924)-SUM(M924)-SUM(U924,-AG924)</f>
        <v>0</v>
      </c>
      <c r="AD924" s="7">
        <f t="shared" si="683"/>
        <v>0</v>
      </c>
      <c r="AE924" s="63">
        <f t="shared" si="676"/>
        <v>0</v>
      </c>
      <c r="AF924" s="43"/>
      <c r="AG924" s="63"/>
      <c r="AH924" s="44"/>
      <c r="AI924" s="63"/>
      <c r="AJ924" s="63"/>
      <c r="AL924" s="13"/>
      <c r="AM924" s="13"/>
      <c r="AW924" s="46">
        <f t="shared" si="667"/>
        <v>0</v>
      </c>
    </row>
    <row r="925" spans="1:49" ht="19.899999999999999" customHeight="1" x14ac:dyDescent="0.25">
      <c r="A925" s="66"/>
      <c r="B925" s="78" t="s">
        <v>32</v>
      </c>
      <c r="C925" s="5">
        <v>1995.75137</v>
      </c>
      <c r="D925" s="5">
        <f>C925</f>
        <v>1995.75137</v>
      </c>
      <c r="E925" s="5">
        <v>1995.75137</v>
      </c>
      <c r="F925" s="5">
        <v>1995.75137</v>
      </c>
      <c r="G925" s="6">
        <f>H925+I925+J925</f>
        <v>0</v>
      </c>
      <c r="H925" s="5"/>
      <c r="I925" s="5"/>
      <c r="J925" s="5"/>
      <c r="K925" s="6"/>
      <c r="L925" s="5"/>
      <c r="M925" s="5"/>
      <c r="N925" s="5"/>
      <c r="O925" s="6">
        <f t="shared" si="673"/>
        <v>0</v>
      </c>
      <c r="P925" s="5">
        <v>0</v>
      </c>
      <c r="Q925" s="5">
        <v>0</v>
      </c>
      <c r="R925" s="5">
        <v>0</v>
      </c>
      <c r="S925" s="6">
        <v>0</v>
      </c>
      <c r="T925" s="5" t="s">
        <v>185</v>
      </c>
      <c r="U925" s="5" t="s">
        <v>185</v>
      </c>
      <c r="V925" s="5" t="s">
        <v>185</v>
      </c>
      <c r="W925" s="6">
        <v>0</v>
      </c>
      <c r="X925" s="5" t="s">
        <v>185</v>
      </c>
      <c r="Y925" s="5" t="s">
        <v>185</v>
      </c>
      <c r="Z925" s="5" t="s">
        <v>185</v>
      </c>
      <c r="AA925" s="12">
        <f t="shared" si="674"/>
        <v>0</v>
      </c>
      <c r="AB925" s="5">
        <f t="shared" si="682"/>
        <v>0</v>
      </c>
      <c r="AC925" s="6">
        <f t="shared" si="683"/>
        <v>0</v>
      </c>
      <c r="AD925" s="7">
        <f t="shared" si="683"/>
        <v>0</v>
      </c>
      <c r="AE925" s="6">
        <f t="shared" si="676"/>
        <v>0</v>
      </c>
      <c r="AF925" s="5"/>
      <c r="AG925" s="6"/>
      <c r="AH925" s="7"/>
      <c r="AI925" s="6"/>
      <c r="AJ925" s="6"/>
      <c r="AL925" s="13"/>
      <c r="AM925" s="13"/>
      <c r="AW925" s="46"/>
    </row>
    <row r="926" spans="1:49" ht="19.899999999999999" customHeight="1" x14ac:dyDescent="0.25">
      <c r="A926" s="66"/>
      <c r="B926" s="78" t="s">
        <v>33</v>
      </c>
      <c r="C926" s="5">
        <v>96296.79</v>
      </c>
      <c r="D926" s="5"/>
      <c r="E926" s="5">
        <v>0</v>
      </c>
      <c r="F926" s="5">
        <v>0</v>
      </c>
      <c r="G926" s="6">
        <f t="shared" ref="G926" si="684">H926+I926+J926</f>
        <v>0</v>
      </c>
      <c r="H926" s="5"/>
      <c r="I926" s="5"/>
      <c r="J926" s="5"/>
      <c r="K926" s="6"/>
      <c r="L926" s="5"/>
      <c r="M926" s="5"/>
      <c r="N926" s="5"/>
      <c r="O926" s="6">
        <f t="shared" si="673"/>
        <v>19260.779689999999</v>
      </c>
      <c r="P926" s="5">
        <v>0</v>
      </c>
      <c r="Q926" s="5">
        <v>19164.378789999999</v>
      </c>
      <c r="R926" s="5">
        <v>96.400899999999993</v>
      </c>
      <c r="S926" s="6">
        <v>19259.838960000001</v>
      </c>
      <c r="T926" s="5" t="s">
        <v>185</v>
      </c>
      <c r="U926" s="5">
        <v>19163.53976</v>
      </c>
      <c r="V926" s="5">
        <v>96.299199999999999</v>
      </c>
      <c r="W926" s="6">
        <v>19259.838960000001</v>
      </c>
      <c r="X926" s="5" t="s">
        <v>185</v>
      </c>
      <c r="Y926" s="5">
        <v>19163.53976</v>
      </c>
      <c r="Z926" s="5">
        <v>96.299199999999999</v>
      </c>
      <c r="AA926" s="12">
        <f t="shared" si="674"/>
        <v>0</v>
      </c>
      <c r="AB926" s="5">
        <f t="shared" si="682"/>
        <v>0</v>
      </c>
      <c r="AC926" s="6">
        <f t="shared" si="683"/>
        <v>0</v>
      </c>
      <c r="AD926" s="7">
        <f t="shared" si="683"/>
        <v>0</v>
      </c>
      <c r="AE926" s="6">
        <f t="shared" si="676"/>
        <v>0</v>
      </c>
      <c r="AF926" s="5"/>
      <c r="AG926" s="6"/>
      <c r="AH926" s="7"/>
      <c r="AI926" s="6"/>
      <c r="AJ926" s="6"/>
      <c r="AL926" s="13"/>
      <c r="AM926" s="13"/>
      <c r="AW926" s="46"/>
    </row>
    <row r="927" spans="1:49" ht="19.899999999999999" customHeight="1" x14ac:dyDescent="0.25">
      <c r="A927" s="66"/>
      <c r="B927" s="78" t="s">
        <v>34</v>
      </c>
      <c r="C927" s="5">
        <v>0</v>
      </c>
      <c r="D927" s="5"/>
      <c r="E927" s="5">
        <v>0</v>
      </c>
      <c r="F927" s="5">
        <v>0</v>
      </c>
      <c r="G927" s="6">
        <f>H927+I927+J927</f>
        <v>0</v>
      </c>
      <c r="H927" s="5"/>
      <c r="I927" s="5"/>
      <c r="J927" s="5"/>
      <c r="K927" s="6"/>
      <c r="L927" s="5"/>
      <c r="M927" s="5"/>
      <c r="N927" s="5"/>
      <c r="O927" s="6">
        <f t="shared" si="673"/>
        <v>0</v>
      </c>
      <c r="P927" s="5">
        <v>0</v>
      </c>
      <c r="Q927" s="5">
        <v>0</v>
      </c>
      <c r="R927" s="5">
        <v>0</v>
      </c>
      <c r="S927" s="6">
        <v>0</v>
      </c>
      <c r="T927" s="5"/>
      <c r="U927" s="5"/>
      <c r="V927" s="5"/>
      <c r="W927" s="6">
        <v>0</v>
      </c>
      <c r="X927" s="5"/>
      <c r="Y927" s="5"/>
      <c r="Z927" s="5"/>
      <c r="AA927" s="12">
        <f t="shared" si="674"/>
        <v>0</v>
      </c>
      <c r="AB927" s="5">
        <f t="shared" si="682"/>
        <v>0</v>
      </c>
      <c r="AC927" s="6">
        <f t="shared" si="683"/>
        <v>0</v>
      </c>
      <c r="AD927" s="7">
        <f t="shared" si="683"/>
        <v>0</v>
      </c>
      <c r="AE927" s="6">
        <f t="shared" si="676"/>
        <v>0</v>
      </c>
      <c r="AF927" s="5"/>
      <c r="AG927" s="6"/>
      <c r="AH927" s="7"/>
      <c r="AI927" s="6"/>
      <c r="AJ927" s="6"/>
      <c r="AL927" s="13"/>
      <c r="AM927" s="13"/>
      <c r="AW927" s="46">
        <f t="shared" si="667"/>
        <v>0</v>
      </c>
    </row>
    <row r="928" spans="1:49" ht="19.899999999999999" customHeight="1" x14ac:dyDescent="0.25">
      <c r="A928" s="66"/>
      <c r="B928" s="78" t="s">
        <v>35</v>
      </c>
      <c r="C928" s="5">
        <v>4294.5006100000001</v>
      </c>
      <c r="D928" s="5">
        <v>199.49</v>
      </c>
      <c r="E928" s="5">
        <v>80.607950000000073</v>
      </c>
      <c r="F928" s="5">
        <v>80.607950000000073</v>
      </c>
      <c r="G928" s="6">
        <f t="shared" ref="G928:G934" si="685">H928+I928+J928</f>
        <v>0</v>
      </c>
      <c r="H928" s="5"/>
      <c r="I928" s="5"/>
      <c r="J928" s="5"/>
      <c r="K928" s="6"/>
      <c r="L928" s="5"/>
      <c r="M928" s="5"/>
      <c r="N928" s="5"/>
      <c r="O928" s="6">
        <f t="shared" si="673"/>
        <v>839.82031000000006</v>
      </c>
      <c r="P928" s="5">
        <v>0</v>
      </c>
      <c r="Q928" s="5">
        <v>835.62121000000002</v>
      </c>
      <c r="R928" s="5">
        <v>4.1991000000000005</v>
      </c>
      <c r="S928" s="6">
        <f>SUM(T928:V928)</f>
        <v>840.6635600000003</v>
      </c>
      <c r="T928" s="5">
        <f>SUM(T924)-SUM(T925:T927)</f>
        <v>0</v>
      </c>
      <c r="U928" s="5">
        <f>SUM(U924)-SUM(U925:U927)</f>
        <v>836.46024000000034</v>
      </c>
      <c r="V928" s="5">
        <f>SUM(V924)-SUM(V925:V927)</f>
        <v>4.2033200000000051</v>
      </c>
      <c r="W928" s="6">
        <f>SUM(X928:Z928)</f>
        <v>840.66355999999666</v>
      </c>
      <c r="X928" s="5">
        <f>SUM(X924)-SUM(X925:X927)</f>
        <v>0</v>
      </c>
      <c r="Y928" s="5">
        <f>SUM(Y924)-SUM(Y925:Y927)</f>
        <v>836.4602399999967</v>
      </c>
      <c r="Z928" s="5">
        <f>SUM(Z924)-SUM(Z925:Z927)</f>
        <v>4.2033200000000051</v>
      </c>
      <c r="AA928" s="12">
        <f t="shared" si="674"/>
        <v>-3.637978807091713E-12</v>
      </c>
      <c r="AB928" s="5">
        <f t="shared" si="682"/>
        <v>0</v>
      </c>
      <c r="AC928" s="6">
        <f t="shared" si="683"/>
        <v>-3.637978807091713E-12</v>
      </c>
      <c r="AD928" s="7">
        <f t="shared" si="683"/>
        <v>0</v>
      </c>
      <c r="AE928" s="6">
        <f t="shared" si="676"/>
        <v>0</v>
      </c>
      <c r="AF928" s="5"/>
      <c r="AG928" s="6"/>
      <c r="AH928" s="7"/>
      <c r="AI928" s="6"/>
      <c r="AJ928" s="6"/>
      <c r="AL928" s="13"/>
      <c r="AM928" s="13"/>
      <c r="AW928" s="46">
        <f t="shared" si="667"/>
        <v>0</v>
      </c>
    </row>
    <row r="929" spans="1:49" ht="76.150000000000006" customHeight="1" x14ac:dyDescent="0.25">
      <c r="A929" s="66">
        <v>163</v>
      </c>
      <c r="B929" s="68" t="s">
        <v>153</v>
      </c>
      <c r="C929" s="62">
        <v>83834.94922000001</v>
      </c>
      <c r="D929" s="62">
        <f>SUM(D930:D933)</f>
        <v>2491.3722300000004</v>
      </c>
      <c r="E929" s="62">
        <v>43054.706139999995</v>
      </c>
      <c r="F929" s="62">
        <v>43054.706139999995</v>
      </c>
      <c r="G929" s="63">
        <f t="shared" si="685"/>
        <v>0</v>
      </c>
      <c r="H929" s="43"/>
      <c r="I929" s="43"/>
      <c r="J929" s="43"/>
      <c r="K929" s="63">
        <f>L929+M929+N929</f>
        <v>0</v>
      </c>
      <c r="L929" s="43"/>
      <c r="M929" s="43"/>
      <c r="N929" s="43"/>
      <c r="O929" s="63">
        <f t="shared" si="673"/>
        <v>40780.700000000004</v>
      </c>
      <c r="P929" s="43">
        <v>0</v>
      </c>
      <c r="Q929" s="43">
        <v>40291.300000000003</v>
      </c>
      <c r="R929" s="43">
        <v>489.40000000000003</v>
      </c>
      <c r="S929" s="6">
        <f>SUM(T929,U929,V929)</f>
        <v>40702.734420000001</v>
      </c>
      <c r="T929" s="5">
        <v>0</v>
      </c>
      <c r="U929" s="5">
        <v>40214.301624</v>
      </c>
      <c r="V929" s="5">
        <v>488.432796</v>
      </c>
      <c r="W929" s="63">
        <f>SUM(X929,Y929,Z929)</f>
        <v>40702.734416480002</v>
      </c>
      <c r="X929" s="43">
        <v>0</v>
      </c>
      <c r="Y929" s="43">
        <v>40214.301618999998</v>
      </c>
      <c r="Z929" s="43">
        <v>488.43279747999992</v>
      </c>
      <c r="AA929" s="12">
        <f t="shared" si="674"/>
        <v>-3.5200017691749963E-6</v>
      </c>
      <c r="AB929" s="5">
        <f t="shared" ref="AB929:AD938" si="686">SUM(X929,H929)-SUM(L929)-SUM(T929,-AF929)</f>
        <v>0</v>
      </c>
      <c r="AC929" s="6">
        <f t="shared" si="686"/>
        <v>-5.0000016926787794E-6</v>
      </c>
      <c r="AD929" s="7">
        <f t="shared" si="686"/>
        <v>1.4799999235037831E-6</v>
      </c>
      <c r="AE929" s="63">
        <f t="shared" si="676"/>
        <v>0</v>
      </c>
      <c r="AF929" s="43"/>
      <c r="AG929" s="63"/>
      <c r="AH929" s="44"/>
      <c r="AI929" s="63" t="s">
        <v>231</v>
      </c>
      <c r="AJ929" s="63" t="s">
        <v>231</v>
      </c>
      <c r="AL929" s="13"/>
      <c r="AM929" s="13"/>
      <c r="AW929" s="46">
        <f t="shared" si="667"/>
        <v>0</v>
      </c>
    </row>
    <row r="930" spans="1:49" ht="19.899999999999999" customHeight="1" x14ac:dyDescent="0.25">
      <c r="A930" s="66"/>
      <c r="B930" s="78" t="s">
        <v>32</v>
      </c>
      <c r="C930" s="5">
        <v>2394.8610000000003</v>
      </c>
      <c r="D930" s="5">
        <f>C930</f>
        <v>2394.8610000000003</v>
      </c>
      <c r="E930" s="5">
        <v>2394.8609999999999</v>
      </c>
      <c r="F930" s="5">
        <v>2394.8610000000003</v>
      </c>
      <c r="G930" s="6">
        <f>H930+I930+J930</f>
        <v>0</v>
      </c>
      <c r="H930" s="5"/>
      <c r="I930" s="5"/>
      <c r="J930" s="5"/>
      <c r="K930" s="6"/>
      <c r="L930" s="5"/>
      <c r="M930" s="5"/>
      <c r="N930" s="5"/>
      <c r="O930" s="6">
        <f t="shared" si="673"/>
        <v>0</v>
      </c>
      <c r="P930" s="5">
        <v>0</v>
      </c>
      <c r="Q930" s="5">
        <v>0</v>
      </c>
      <c r="R930" s="5">
        <v>0</v>
      </c>
      <c r="S930" s="6">
        <v>0</v>
      </c>
      <c r="T930" s="5" t="s">
        <v>185</v>
      </c>
      <c r="U930" s="5" t="s">
        <v>185</v>
      </c>
      <c r="V930" s="5" t="s">
        <v>185</v>
      </c>
      <c r="W930" s="6">
        <v>0</v>
      </c>
      <c r="X930" s="5" t="s">
        <v>185</v>
      </c>
      <c r="Y930" s="5" t="s">
        <v>185</v>
      </c>
      <c r="Z930" s="5" t="s">
        <v>185</v>
      </c>
      <c r="AA930" s="12">
        <f t="shared" si="674"/>
        <v>0</v>
      </c>
      <c r="AB930" s="5">
        <f t="shared" si="686"/>
        <v>0</v>
      </c>
      <c r="AC930" s="6">
        <f t="shared" si="686"/>
        <v>0</v>
      </c>
      <c r="AD930" s="7">
        <f t="shared" si="686"/>
        <v>0</v>
      </c>
      <c r="AE930" s="6">
        <f t="shared" si="676"/>
        <v>0</v>
      </c>
      <c r="AF930" s="5"/>
      <c r="AG930" s="6"/>
      <c r="AH930" s="7"/>
      <c r="AI930" s="6"/>
      <c r="AJ930" s="6"/>
      <c r="AL930" s="13"/>
      <c r="AM930" s="13"/>
      <c r="AW930" s="46"/>
    </row>
    <row r="931" spans="1:49" ht="19.899999999999999" customHeight="1" x14ac:dyDescent="0.25">
      <c r="A931" s="66"/>
      <c r="B931" s="78" t="s">
        <v>33</v>
      </c>
      <c r="C931" s="5">
        <v>65444.954259999999</v>
      </c>
      <c r="D931" s="5"/>
      <c r="E931" s="5">
        <v>38666.444320000002</v>
      </c>
      <c r="F931" s="5">
        <v>38666.444320000002</v>
      </c>
      <c r="G931" s="6">
        <f t="shared" ref="G931" si="687">H931+I931+J931</f>
        <v>0</v>
      </c>
      <c r="H931" s="5"/>
      <c r="I931" s="5"/>
      <c r="J931" s="5"/>
      <c r="K931" s="6"/>
      <c r="L931" s="5"/>
      <c r="M931" s="5"/>
      <c r="N931" s="5"/>
      <c r="O931" s="6">
        <f t="shared" si="673"/>
        <v>26778.509939999996</v>
      </c>
      <c r="P931" s="5">
        <v>0</v>
      </c>
      <c r="Q931" s="5">
        <v>26457.167819999995</v>
      </c>
      <c r="R931" s="5">
        <v>321.34212000000002</v>
      </c>
      <c r="S931" s="6">
        <v>26778.509939999996</v>
      </c>
      <c r="T931" s="5"/>
      <c r="U931" s="5">
        <v>26457.16781852</v>
      </c>
      <c r="V931" s="5">
        <v>321.34212148</v>
      </c>
      <c r="W931" s="6">
        <v>26778.50994</v>
      </c>
      <c r="X931" s="5"/>
      <c r="Y931" s="5">
        <v>26457.16781852</v>
      </c>
      <c r="Z931" s="5">
        <v>321.34212148</v>
      </c>
      <c r="AA931" s="12">
        <f t="shared" si="674"/>
        <v>0</v>
      </c>
      <c r="AB931" s="5">
        <f t="shared" si="686"/>
        <v>0</v>
      </c>
      <c r="AC931" s="6">
        <f t="shared" si="686"/>
        <v>0</v>
      </c>
      <c r="AD931" s="7">
        <f t="shared" si="686"/>
        <v>0</v>
      </c>
      <c r="AE931" s="6">
        <f t="shared" si="676"/>
        <v>0</v>
      </c>
      <c r="AF931" s="5"/>
      <c r="AG931" s="6"/>
      <c r="AH931" s="7"/>
      <c r="AI931" s="6"/>
      <c r="AJ931" s="6"/>
      <c r="AL931" s="13"/>
      <c r="AM931" s="13"/>
      <c r="AW931" s="46">
        <f t="shared" si="667"/>
        <v>0</v>
      </c>
    </row>
    <row r="932" spans="1:49" ht="19.899999999999999" customHeight="1" x14ac:dyDescent="0.25">
      <c r="A932" s="66"/>
      <c r="B932" s="78" t="s">
        <v>34</v>
      </c>
      <c r="C932" s="5">
        <v>12607.203809999999</v>
      </c>
      <c r="D932" s="5"/>
      <c r="E932" s="5">
        <v>0</v>
      </c>
      <c r="F932" s="5">
        <v>0</v>
      </c>
      <c r="G932" s="6">
        <f>H932+I932+J932</f>
        <v>0</v>
      </c>
      <c r="H932" s="5"/>
      <c r="I932" s="5"/>
      <c r="J932" s="5"/>
      <c r="K932" s="6"/>
      <c r="L932" s="5"/>
      <c r="M932" s="5"/>
      <c r="N932" s="5"/>
      <c r="O932" s="6">
        <f t="shared" si="673"/>
        <v>12607.203809999999</v>
      </c>
      <c r="P932" s="5">
        <v>0</v>
      </c>
      <c r="Q932" s="5">
        <v>12455.917369999999</v>
      </c>
      <c r="R932" s="5">
        <v>151.28643999999994</v>
      </c>
      <c r="S932" s="6">
        <v>12607.20393</v>
      </c>
      <c r="T932" s="5"/>
      <c r="U932" s="5">
        <v>12455.91749048</v>
      </c>
      <c r="V932" s="5">
        <v>151.28643600000001</v>
      </c>
      <c r="W932" s="6">
        <v>12607.20393</v>
      </c>
      <c r="X932" s="5"/>
      <c r="Y932" s="5">
        <v>12455.91749048</v>
      </c>
      <c r="Z932" s="5">
        <v>151.28643600000001</v>
      </c>
      <c r="AA932" s="12">
        <f t="shared" si="674"/>
        <v>0</v>
      </c>
      <c r="AB932" s="5">
        <f t="shared" si="686"/>
        <v>0</v>
      </c>
      <c r="AC932" s="6">
        <f t="shared" si="686"/>
        <v>0</v>
      </c>
      <c r="AD932" s="7">
        <f t="shared" si="686"/>
        <v>0</v>
      </c>
      <c r="AE932" s="6">
        <f t="shared" si="676"/>
        <v>0</v>
      </c>
      <c r="AF932" s="5"/>
      <c r="AG932" s="6"/>
      <c r="AH932" s="7"/>
      <c r="AI932" s="6"/>
      <c r="AJ932" s="6"/>
      <c r="AL932" s="13"/>
      <c r="AM932" s="13"/>
      <c r="AW932" s="46">
        <f t="shared" si="667"/>
        <v>0</v>
      </c>
    </row>
    <row r="933" spans="1:49" ht="19.899999999999999" customHeight="1" x14ac:dyDescent="0.25">
      <c r="A933" s="66"/>
      <c r="B933" s="78" t="s">
        <v>35</v>
      </c>
      <c r="C933" s="5">
        <v>3387.9301500000001</v>
      </c>
      <c r="D933" s="5">
        <v>96.511229999999998</v>
      </c>
      <c r="E933" s="5">
        <v>1993.4008200000003</v>
      </c>
      <c r="F933" s="5">
        <v>1993.4008200000003</v>
      </c>
      <c r="G933" s="6">
        <f t="shared" ref="G933" si="688">H933+I933+J933</f>
        <v>0</v>
      </c>
      <c r="H933" s="5"/>
      <c r="I933" s="5"/>
      <c r="J933" s="5"/>
      <c r="K933" s="6"/>
      <c r="L933" s="5"/>
      <c r="M933" s="5"/>
      <c r="N933" s="5"/>
      <c r="O933" s="6">
        <f t="shared" si="673"/>
        <v>1394.9862500000108</v>
      </c>
      <c r="P933" s="5">
        <v>0</v>
      </c>
      <c r="Q933" s="5">
        <v>1378.2148100000109</v>
      </c>
      <c r="R933" s="5">
        <v>16.771440000000069</v>
      </c>
      <c r="S933" s="6">
        <f>SUM(T933:V933)</f>
        <v>1317.0205535199977</v>
      </c>
      <c r="T933" s="5">
        <f>SUM(T929)-SUM(T930:T932)</f>
        <v>0</v>
      </c>
      <c r="U933" s="5">
        <f>SUM(U929)-SUM(U930:U932)</f>
        <v>1301.2163149999978</v>
      </c>
      <c r="V933" s="5">
        <f>SUM(V929)-SUM(V930:V932)</f>
        <v>15.804238519999956</v>
      </c>
      <c r="W933" s="6">
        <f>SUM(X933:Z933)</f>
        <v>1317.0205499999961</v>
      </c>
      <c r="X933" s="5">
        <f>SUM(X929)-SUM(X930:X932)</f>
        <v>0</v>
      </c>
      <c r="Y933" s="5">
        <f>SUM(Y929)-SUM(Y930:Y932)</f>
        <v>1301.2163099999962</v>
      </c>
      <c r="Z933" s="5">
        <f>SUM(Z929)-SUM(Z930:Z932)</f>
        <v>15.804239999999879</v>
      </c>
      <c r="AA933" s="12">
        <f t="shared" si="674"/>
        <v>-3.5200017691749963E-6</v>
      </c>
      <c r="AB933" s="5">
        <f t="shared" si="686"/>
        <v>0</v>
      </c>
      <c r="AC933" s="6">
        <f t="shared" si="686"/>
        <v>-5.0000016926787794E-6</v>
      </c>
      <c r="AD933" s="7">
        <f t="shared" si="686"/>
        <v>1.4799999235037831E-6</v>
      </c>
      <c r="AE933" s="6">
        <f t="shared" si="676"/>
        <v>0</v>
      </c>
      <c r="AF933" s="5"/>
      <c r="AG933" s="6"/>
      <c r="AH933" s="7"/>
      <c r="AI933" s="6"/>
      <c r="AJ933" s="6"/>
      <c r="AL933" s="13"/>
      <c r="AM933" s="13"/>
      <c r="AW933" s="46">
        <f t="shared" si="667"/>
        <v>0</v>
      </c>
    </row>
    <row r="934" spans="1:49" ht="59.25" customHeight="1" x14ac:dyDescent="0.25">
      <c r="A934" s="66">
        <v>164</v>
      </c>
      <c r="B934" s="68" t="s">
        <v>154</v>
      </c>
      <c r="C934" s="62">
        <v>93473.991149999987</v>
      </c>
      <c r="D934" s="62">
        <f>SUM(D935:D938)</f>
        <v>3442.5</v>
      </c>
      <c r="E934" s="62">
        <v>653.99300000000005</v>
      </c>
      <c r="F934" s="62">
        <v>653.99300000000005</v>
      </c>
      <c r="G934" s="63">
        <f t="shared" si="685"/>
        <v>0</v>
      </c>
      <c r="H934" s="43"/>
      <c r="I934" s="43"/>
      <c r="J934" s="43"/>
      <c r="K934" s="63">
        <f>L934+M934+N934</f>
        <v>0</v>
      </c>
      <c r="L934" s="43"/>
      <c r="M934" s="43"/>
      <c r="N934" s="43"/>
      <c r="O934" s="63">
        <f t="shared" si="673"/>
        <v>29722.2</v>
      </c>
      <c r="P934" s="43">
        <v>0</v>
      </c>
      <c r="Q934" s="43">
        <v>29692.400000000001</v>
      </c>
      <c r="R934" s="43">
        <v>29.8</v>
      </c>
      <c r="S934" s="6">
        <f>SUM(T934,U934,V934)</f>
        <v>28949.848959999996</v>
      </c>
      <c r="T934" s="5">
        <v>0</v>
      </c>
      <c r="U934" s="5">
        <v>28920.898199999996</v>
      </c>
      <c r="V934" s="5">
        <v>28.950760000000002</v>
      </c>
      <c r="W934" s="63">
        <f>SUM(X934,Y934,Z934)</f>
        <v>28949.848959999999</v>
      </c>
      <c r="X934" s="43">
        <v>0</v>
      </c>
      <c r="Y934" s="43">
        <v>28920.8982</v>
      </c>
      <c r="Z934" s="43">
        <v>28.950759999999988</v>
      </c>
      <c r="AA934" s="12">
        <f t="shared" si="674"/>
        <v>0</v>
      </c>
      <c r="AB934" s="5">
        <f t="shared" si="686"/>
        <v>0</v>
      </c>
      <c r="AC934" s="6">
        <f t="shared" si="686"/>
        <v>0</v>
      </c>
      <c r="AD934" s="7">
        <f t="shared" si="686"/>
        <v>0</v>
      </c>
      <c r="AE934" s="63">
        <f t="shared" si="676"/>
        <v>0</v>
      </c>
      <c r="AF934" s="43"/>
      <c r="AG934" s="63"/>
      <c r="AH934" s="44"/>
      <c r="AI934" s="63"/>
      <c r="AJ934" s="63"/>
      <c r="AL934" s="13"/>
      <c r="AM934" s="13"/>
      <c r="AW934" s="46">
        <f t="shared" si="667"/>
        <v>0</v>
      </c>
    </row>
    <row r="935" spans="1:49" ht="19.899999999999999" customHeight="1" x14ac:dyDescent="0.25">
      <c r="A935" s="66"/>
      <c r="B935" s="78" t="s">
        <v>32</v>
      </c>
      <c r="C935" s="5">
        <v>3300</v>
      </c>
      <c r="D935" s="5">
        <f>C935</f>
        <v>3300</v>
      </c>
      <c r="E935" s="5">
        <v>629.99300000000005</v>
      </c>
      <c r="F935" s="5">
        <v>629.99300000000005</v>
      </c>
      <c r="G935" s="6">
        <f>H935+I935+J935</f>
        <v>0</v>
      </c>
      <c r="H935" s="5"/>
      <c r="I935" s="5"/>
      <c r="J935" s="5"/>
      <c r="K935" s="6"/>
      <c r="L935" s="5"/>
      <c r="M935" s="5"/>
      <c r="N935" s="5"/>
      <c r="O935" s="6">
        <f t="shared" si="673"/>
        <v>2670.0069999999996</v>
      </c>
      <c r="P935" s="5">
        <v>0</v>
      </c>
      <c r="Q935" s="5">
        <v>2667.3369899999998</v>
      </c>
      <c r="R935" s="5">
        <v>2.67001</v>
      </c>
      <c r="S935" s="6">
        <v>2670.0070000000001</v>
      </c>
      <c r="T935" s="5" t="s">
        <v>185</v>
      </c>
      <c r="U935" s="5">
        <v>2667.33698</v>
      </c>
      <c r="V935" s="5">
        <v>2.6700200000000001</v>
      </c>
      <c r="W935" s="6">
        <v>2670.0070000000001</v>
      </c>
      <c r="X935" s="5" t="s">
        <v>185</v>
      </c>
      <c r="Y935" s="5">
        <v>2667.33698</v>
      </c>
      <c r="Z935" s="5">
        <v>2.6700200000000001</v>
      </c>
      <c r="AA935" s="12">
        <f t="shared" si="674"/>
        <v>0</v>
      </c>
      <c r="AB935" s="5">
        <f t="shared" si="686"/>
        <v>0</v>
      </c>
      <c r="AC935" s="6">
        <f t="shared" si="686"/>
        <v>0</v>
      </c>
      <c r="AD935" s="7">
        <f t="shared" si="686"/>
        <v>0</v>
      </c>
      <c r="AE935" s="6">
        <f t="shared" si="676"/>
        <v>0</v>
      </c>
      <c r="AF935" s="5"/>
      <c r="AG935" s="6"/>
      <c r="AH935" s="7"/>
      <c r="AI935" s="6"/>
      <c r="AJ935" s="6"/>
      <c r="AL935" s="13"/>
      <c r="AM935" s="13"/>
      <c r="AW935" s="46"/>
    </row>
    <row r="936" spans="1:49" ht="19.899999999999999" customHeight="1" x14ac:dyDescent="0.25">
      <c r="A936" s="66"/>
      <c r="B936" s="78" t="s">
        <v>33</v>
      </c>
      <c r="C936" s="5">
        <v>74467.668999999994</v>
      </c>
      <c r="D936" s="5"/>
      <c r="E936" s="5">
        <v>0</v>
      </c>
      <c r="F936" s="5">
        <v>0</v>
      </c>
      <c r="G936" s="6">
        <f t="shared" ref="G936" si="689">H936+I936+J936</f>
        <v>0</v>
      </c>
      <c r="H936" s="5"/>
      <c r="I936" s="5"/>
      <c r="J936" s="5"/>
      <c r="K936" s="6"/>
      <c r="L936" s="5"/>
      <c r="M936" s="5"/>
      <c r="N936" s="5"/>
      <c r="O936" s="6">
        <f t="shared" si="673"/>
        <v>25504.835850000003</v>
      </c>
      <c r="P936" s="5">
        <v>0</v>
      </c>
      <c r="Q936" s="5">
        <v>25479.253210000003</v>
      </c>
      <c r="R936" s="5">
        <v>25.582640000000001</v>
      </c>
      <c r="S936" s="6">
        <v>25504.826419999998</v>
      </c>
      <c r="T936" s="5" t="s">
        <v>185</v>
      </c>
      <c r="U936" s="5">
        <v>25479.320699999997</v>
      </c>
      <c r="V936" s="5">
        <v>25.505719999999997</v>
      </c>
      <c r="W936" s="6">
        <v>25504.826419999998</v>
      </c>
      <c r="X936" s="5" t="s">
        <v>185</v>
      </c>
      <c r="Y936" s="5">
        <v>25479.320699999997</v>
      </c>
      <c r="Z936" s="5">
        <v>25.505719999999997</v>
      </c>
      <c r="AA936" s="12">
        <f t="shared" si="674"/>
        <v>0</v>
      </c>
      <c r="AB936" s="5">
        <f t="shared" si="686"/>
        <v>0</v>
      </c>
      <c r="AC936" s="6">
        <f t="shared" si="686"/>
        <v>0</v>
      </c>
      <c r="AD936" s="7">
        <f t="shared" si="686"/>
        <v>0</v>
      </c>
      <c r="AE936" s="6">
        <f t="shared" si="676"/>
        <v>0</v>
      </c>
      <c r="AF936" s="5"/>
      <c r="AG936" s="6"/>
      <c r="AH936" s="7"/>
      <c r="AI936" s="6"/>
      <c r="AJ936" s="6"/>
      <c r="AL936" s="13"/>
      <c r="AM936" s="13"/>
      <c r="AW936" s="46"/>
    </row>
    <row r="937" spans="1:49" ht="19.899999999999999" customHeight="1" x14ac:dyDescent="0.25">
      <c r="A937" s="66"/>
      <c r="B937" s="78" t="s">
        <v>34</v>
      </c>
      <c r="C937" s="5">
        <v>9743.4699999999993</v>
      </c>
      <c r="D937" s="5"/>
      <c r="E937" s="5">
        <v>0</v>
      </c>
      <c r="F937" s="5">
        <v>0</v>
      </c>
      <c r="G937" s="6">
        <f>H937+I937+J937</f>
        <v>0</v>
      </c>
      <c r="H937" s="5"/>
      <c r="I937" s="5"/>
      <c r="J937" s="5"/>
      <c r="K937" s="6"/>
      <c r="L937" s="5"/>
      <c r="M937" s="5"/>
      <c r="N937" s="5"/>
      <c r="O937" s="6">
        <f t="shared" si="673"/>
        <v>0</v>
      </c>
      <c r="P937" s="5">
        <v>0</v>
      </c>
      <c r="Q937" s="5">
        <v>0</v>
      </c>
      <c r="R937" s="5">
        <v>0</v>
      </c>
      <c r="S937" s="6">
        <v>0</v>
      </c>
      <c r="T937" s="5" t="s">
        <v>185</v>
      </c>
      <c r="U937" s="5" t="s">
        <v>185</v>
      </c>
      <c r="V937" s="5" t="s">
        <v>185</v>
      </c>
      <c r="W937" s="6">
        <v>0</v>
      </c>
      <c r="X937" s="5" t="s">
        <v>185</v>
      </c>
      <c r="Y937" s="5" t="s">
        <v>185</v>
      </c>
      <c r="Z937" s="5" t="s">
        <v>185</v>
      </c>
      <c r="AA937" s="12">
        <f t="shared" si="674"/>
        <v>0</v>
      </c>
      <c r="AB937" s="5">
        <f t="shared" si="686"/>
        <v>0</v>
      </c>
      <c r="AC937" s="6">
        <f t="shared" si="686"/>
        <v>0</v>
      </c>
      <c r="AD937" s="7">
        <f t="shared" si="686"/>
        <v>0</v>
      </c>
      <c r="AE937" s="6">
        <f t="shared" si="676"/>
        <v>0</v>
      </c>
      <c r="AF937" s="5"/>
      <c r="AG937" s="6"/>
      <c r="AH937" s="7"/>
      <c r="AI937" s="6"/>
      <c r="AJ937" s="6"/>
      <c r="AL937" s="13"/>
      <c r="AM937" s="13"/>
      <c r="AW937" s="46"/>
    </row>
    <row r="938" spans="1:49" ht="19.899999999999999" customHeight="1" x14ac:dyDescent="0.25">
      <c r="A938" s="66"/>
      <c r="B938" s="78" t="s">
        <v>35</v>
      </c>
      <c r="C938" s="5">
        <v>5962.8521499999997</v>
      </c>
      <c r="D938" s="5">
        <v>142.5</v>
      </c>
      <c r="E938" s="5">
        <v>24</v>
      </c>
      <c r="F938" s="5">
        <v>24</v>
      </c>
      <c r="G938" s="6">
        <f t="shared" ref="G938" si="690">H938+I938+J938</f>
        <v>0</v>
      </c>
      <c r="H938" s="5"/>
      <c r="I938" s="5"/>
      <c r="J938" s="5"/>
      <c r="K938" s="6"/>
      <c r="L938" s="5"/>
      <c r="M938" s="5"/>
      <c r="N938" s="5"/>
      <c r="O938" s="6">
        <f t="shared" si="673"/>
        <v>1547.35715</v>
      </c>
      <c r="P938" s="5">
        <v>0</v>
      </c>
      <c r="Q938" s="5">
        <v>1545.8098</v>
      </c>
      <c r="R938" s="5">
        <v>1.5473500000000002</v>
      </c>
      <c r="S938" s="6">
        <f>SUM(T938:V938)</f>
        <v>775.01553999999942</v>
      </c>
      <c r="T938" s="5">
        <f>SUM(T934)-SUM(T935:T937)</f>
        <v>0</v>
      </c>
      <c r="U938" s="5">
        <f>SUM(U934)-SUM(U935:U937)</f>
        <v>774.24051999999938</v>
      </c>
      <c r="V938" s="5">
        <f>SUM(V934)-SUM(V935:V937)</f>
        <v>0.77502000000000493</v>
      </c>
      <c r="W938" s="6">
        <f>SUM(X938:Z938)</f>
        <v>775.01554000000306</v>
      </c>
      <c r="X938" s="5">
        <f>SUM(X934)-SUM(X935:X937)</f>
        <v>0</v>
      </c>
      <c r="Y938" s="5">
        <f>SUM(Y934)-SUM(Y935:Y937)</f>
        <v>774.24052000000302</v>
      </c>
      <c r="Z938" s="5">
        <f>SUM(Z934)-SUM(Z935:Z937)</f>
        <v>0.77501999999999072</v>
      </c>
      <c r="AA938" s="12">
        <f t="shared" si="674"/>
        <v>3.6237679523765109E-12</v>
      </c>
      <c r="AB938" s="5">
        <f t="shared" si="686"/>
        <v>0</v>
      </c>
      <c r="AC938" s="6">
        <f t="shared" si="686"/>
        <v>3.637978807091713E-12</v>
      </c>
      <c r="AD938" s="7">
        <f t="shared" si="686"/>
        <v>-1.4210854715202004E-14</v>
      </c>
      <c r="AE938" s="6">
        <f t="shared" si="676"/>
        <v>0</v>
      </c>
      <c r="AF938" s="5"/>
      <c r="AG938" s="6"/>
      <c r="AH938" s="7"/>
      <c r="AI938" s="6"/>
      <c r="AJ938" s="6"/>
      <c r="AL938" s="13"/>
      <c r="AM938" s="13"/>
      <c r="AW938" s="46">
        <f t="shared" si="667"/>
        <v>0</v>
      </c>
    </row>
    <row r="939" spans="1:49" s="1" customFormat="1" ht="68.45" customHeight="1" x14ac:dyDescent="0.25">
      <c r="A939" s="66">
        <v>165</v>
      </c>
      <c r="B939" s="100" t="s">
        <v>211</v>
      </c>
      <c r="C939" s="101">
        <f>C940+C941+C942+C943</f>
        <v>0</v>
      </c>
      <c r="D939" s="101">
        <f t="shared" ref="D939:AH939" si="691">D940+D941+D942+D943</f>
        <v>0</v>
      </c>
      <c r="E939" s="101">
        <f t="shared" si="691"/>
        <v>0</v>
      </c>
      <c r="F939" s="101">
        <f t="shared" si="691"/>
        <v>0</v>
      </c>
      <c r="G939" s="101">
        <f t="shared" si="691"/>
        <v>0</v>
      </c>
      <c r="H939" s="101">
        <f t="shared" si="691"/>
        <v>0</v>
      </c>
      <c r="I939" s="101">
        <f t="shared" si="691"/>
        <v>0</v>
      </c>
      <c r="J939" s="101">
        <f t="shared" si="691"/>
        <v>432.73</v>
      </c>
      <c r="K939" s="101">
        <f t="shared" si="691"/>
        <v>0</v>
      </c>
      <c r="L939" s="101">
        <f t="shared" si="691"/>
        <v>0</v>
      </c>
      <c r="M939" s="101">
        <f t="shared" si="691"/>
        <v>0</v>
      </c>
      <c r="N939" s="101">
        <f t="shared" si="691"/>
        <v>0</v>
      </c>
      <c r="O939" s="101">
        <f t="shared" si="691"/>
        <v>499.3</v>
      </c>
      <c r="P939" s="101">
        <f t="shared" si="691"/>
        <v>0</v>
      </c>
      <c r="Q939" s="101">
        <f t="shared" si="691"/>
        <v>357</v>
      </c>
      <c r="R939" s="101">
        <f t="shared" si="691"/>
        <v>142.30000000000001</v>
      </c>
      <c r="S939" s="101">
        <f t="shared" si="691"/>
        <v>0</v>
      </c>
      <c r="T939" s="101">
        <f t="shared" si="691"/>
        <v>0</v>
      </c>
      <c r="U939" s="101">
        <f t="shared" si="691"/>
        <v>0</v>
      </c>
      <c r="V939" s="101">
        <f t="shared" si="691"/>
        <v>0</v>
      </c>
      <c r="W939" s="101">
        <f t="shared" si="691"/>
        <v>0</v>
      </c>
      <c r="X939" s="101">
        <f t="shared" si="691"/>
        <v>0</v>
      </c>
      <c r="Y939" s="101">
        <f t="shared" si="691"/>
        <v>0</v>
      </c>
      <c r="Z939" s="101">
        <f t="shared" si="691"/>
        <v>0</v>
      </c>
      <c r="AA939" s="101">
        <f t="shared" si="691"/>
        <v>0</v>
      </c>
      <c r="AB939" s="101">
        <f t="shared" si="691"/>
        <v>0</v>
      </c>
      <c r="AC939" s="101">
        <f t="shared" si="691"/>
        <v>0</v>
      </c>
      <c r="AD939" s="101">
        <f t="shared" si="691"/>
        <v>0</v>
      </c>
      <c r="AE939" s="101">
        <f t="shared" si="691"/>
        <v>0</v>
      </c>
      <c r="AF939" s="101">
        <f t="shared" si="691"/>
        <v>0</v>
      </c>
      <c r="AG939" s="101">
        <f t="shared" si="691"/>
        <v>0</v>
      </c>
      <c r="AH939" s="101">
        <f t="shared" si="691"/>
        <v>0</v>
      </c>
      <c r="AI939" s="102"/>
      <c r="AJ939" s="102"/>
      <c r="AL939" s="29">
        <f t="shared" si="665"/>
        <v>0</v>
      </c>
      <c r="AM939" s="29">
        <f t="shared" si="666"/>
        <v>0</v>
      </c>
      <c r="AN939" s="35">
        <f t="shared" ref="AN939:AN948" si="692">AA939-AE939</f>
        <v>0</v>
      </c>
      <c r="AO939" s="2">
        <f>AM939-AN939</f>
        <v>0</v>
      </c>
      <c r="AP939" s="3">
        <f t="shared" ref="AP939:AP948" si="693">S939-W939+K939-G939</f>
        <v>0</v>
      </c>
      <c r="AQ939" s="4">
        <f t="shared" ref="AQ939:AQ948" si="694">AE939-AA939</f>
        <v>0</v>
      </c>
      <c r="AW939" s="46">
        <f t="shared" si="667"/>
        <v>0</v>
      </c>
    </row>
    <row r="940" spans="1:49" s="1" customFormat="1" ht="19.899999999999999" customHeight="1" x14ac:dyDescent="0.25">
      <c r="A940" s="66"/>
      <c r="B940" s="78" t="s">
        <v>32</v>
      </c>
      <c r="C940" s="5"/>
      <c r="D940" s="5"/>
      <c r="E940" s="5"/>
      <c r="F940" s="5"/>
      <c r="G940" s="6"/>
      <c r="H940" s="5"/>
      <c r="I940" s="5">
        <f>F940-E940</f>
        <v>0</v>
      </c>
      <c r="J940" s="5"/>
      <c r="K940" s="6"/>
      <c r="L940" s="5"/>
      <c r="M940" s="5"/>
      <c r="N940" s="5"/>
      <c r="O940" s="6">
        <f>P940+Q940+R940</f>
        <v>499.3</v>
      </c>
      <c r="P940" s="5"/>
      <c r="Q940" s="5">
        <v>357</v>
      </c>
      <c r="R940" s="5">
        <v>142.30000000000001</v>
      </c>
      <c r="S940" s="6">
        <v>0</v>
      </c>
      <c r="T940" s="5"/>
      <c r="U940" s="5"/>
      <c r="V940" s="5"/>
      <c r="W940" s="6">
        <v>0</v>
      </c>
      <c r="X940" s="5"/>
      <c r="Y940" s="5"/>
      <c r="Z940" s="5"/>
      <c r="AA940" s="12">
        <f>AB940+AC940+AD940</f>
        <v>0</v>
      </c>
      <c r="AB940" s="5">
        <f t="shared" ref="AB940:AD943" si="695">X940+H940-L940-(T940-AF940)</f>
        <v>0</v>
      </c>
      <c r="AC940" s="6">
        <f t="shared" si="695"/>
        <v>0</v>
      </c>
      <c r="AD940" s="7">
        <f t="shared" si="695"/>
        <v>0</v>
      </c>
      <c r="AE940" s="6">
        <f>AF940+AG940+AH940</f>
        <v>0</v>
      </c>
      <c r="AF940" s="5"/>
      <c r="AG940" s="6"/>
      <c r="AH940" s="7"/>
      <c r="AI940" s="6"/>
      <c r="AJ940" s="6"/>
      <c r="AL940" s="29">
        <f t="shared" si="665"/>
        <v>0</v>
      </c>
      <c r="AM940" s="29">
        <f t="shared" si="666"/>
        <v>0</v>
      </c>
      <c r="AN940" s="35">
        <f t="shared" si="692"/>
        <v>0</v>
      </c>
      <c r="AO940" s="2"/>
      <c r="AP940" s="3">
        <f t="shared" si="693"/>
        <v>0</v>
      </c>
      <c r="AQ940" s="4">
        <f t="shared" si="694"/>
        <v>0</v>
      </c>
      <c r="AW940" s="46">
        <f t="shared" si="667"/>
        <v>0</v>
      </c>
    </row>
    <row r="941" spans="1:49" s="1" customFormat="1" ht="19.899999999999999" customHeight="1" x14ac:dyDescent="0.25">
      <c r="A941" s="66"/>
      <c r="B941" s="78" t="s">
        <v>33</v>
      </c>
      <c r="C941" s="5"/>
      <c r="D941" s="5"/>
      <c r="E941" s="5"/>
      <c r="F941" s="5"/>
      <c r="G941" s="6"/>
      <c r="H941" s="5"/>
      <c r="I941" s="5"/>
      <c r="J941" s="5">
        <v>432.73</v>
      </c>
      <c r="K941" s="6"/>
      <c r="L941" s="5"/>
      <c r="M941" s="5"/>
      <c r="N941" s="5"/>
      <c r="O941" s="6">
        <f>P941+Q941+R941</f>
        <v>0</v>
      </c>
      <c r="P941" s="5"/>
      <c r="Q941" s="5"/>
      <c r="R941" s="5"/>
      <c r="S941" s="6">
        <f>V941</f>
        <v>0</v>
      </c>
      <c r="T941" s="5"/>
      <c r="U941" s="5"/>
      <c r="V941" s="5"/>
      <c r="W941" s="6">
        <v>0</v>
      </c>
      <c r="X941" s="5"/>
      <c r="Y941" s="5"/>
      <c r="Z941" s="5"/>
      <c r="AA941" s="12">
        <f>AB941+AC941+AD941</f>
        <v>0</v>
      </c>
      <c r="AB941" s="5">
        <f t="shared" si="695"/>
        <v>0</v>
      </c>
      <c r="AC941" s="6"/>
      <c r="AD941" s="7">
        <f>G941-V941</f>
        <v>0</v>
      </c>
      <c r="AE941" s="6">
        <f>AF941+AG941+AH941</f>
        <v>0</v>
      </c>
      <c r="AF941" s="5"/>
      <c r="AG941" s="6"/>
      <c r="AH941" s="7"/>
      <c r="AI941" s="6"/>
      <c r="AJ941" s="6"/>
      <c r="AL941" s="29">
        <f t="shared" si="665"/>
        <v>0</v>
      </c>
      <c r="AM941" s="29">
        <f t="shared" si="666"/>
        <v>0</v>
      </c>
      <c r="AN941" s="35">
        <f t="shared" si="692"/>
        <v>0</v>
      </c>
      <c r="AO941" s="2"/>
      <c r="AP941" s="3">
        <f t="shared" si="693"/>
        <v>0</v>
      </c>
      <c r="AQ941" s="4">
        <f t="shared" si="694"/>
        <v>0</v>
      </c>
      <c r="AW941" s="46">
        <f t="shared" si="667"/>
        <v>0</v>
      </c>
    </row>
    <row r="942" spans="1:49" s="1" customFormat="1" ht="19.899999999999999" customHeight="1" x14ac:dyDescent="0.25">
      <c r="A942" s="66"/>
      <c r="B942" s="78" t="s">
        <v>34</v>
      </c>
      <c r="C942" s="5"/>
      <c r="D942" s="5"/>
      <c r="E942" s="5"/>
      <c r="F942" s="5"/>
      <c r="G942" s="6"/>
      <c r="H942" s="5"/>
      <c r="I942" s="5">
        <f>F942-E942</f>
        <v>0</v>
      </c>
      <c r="J942" s="5"/>
      <c r="K942" s="6"/>
      <c r="L942" s="5"/>
      <c r="M942" s="5"/>
      <c r="N942" s="5"/>
      <c r="O942" s="6">
        <f>P942+Q942+R942</f>
        <v>0</v>
      </c>
      <c r="P942" s="5"/>
      <c r="Q942" s="5"/>
      <c r="R942" s="5"/>
      <c r="S942" s="6">
        <v>0</v>
      </c>
      <c r="T942" s="5"/>
      <c r="U942" s="5"/>
      <c r="V942" s="5"/>
      <c r="W942" s="6">
        <v>0</v>
      </c>
      <c r="X942" s="5"/>
      <c r="Y942" s="5"/>
      <c r="Z942" s="5"/>
      <c r="AA942" s="12">
        <f>AB942+AC942+AD942</f>
        <v>0</v>
      </c>
      <c r="AB942" s="5">
        <f t="shared" si="695"/>
        <v>0</v>
      </c>
      <c r="AC942" s="6">
        <f t="shared" si="695"/>
        <v>0</v>
      </c>
      <c r="AD942" s="7">
        <f t="shared" si="695"/>
        <v>0</v>
      </c>
      <c r="AE942" s="6">
        <f>AF942+AG942+AH942</f>
        <v>0</v>
      </c>
      <c r="AF942" s="5"/>
      <c r="AG942" s="6"/>
      <c r="AH942" s="7"/>
      <c r="AI942" s="6"/>
      <c r="AJ942" s="6"/>
      <c r="AL942" s="29">
        <f t="shared" si="665"/>
        <v>0</v>
      </c>
      <c r="AM942" s="29">
        <f t="shared" si="666"/>
        <v>0</v>
      </c>
      <c r="AN942" s="35">
        <f t="shared" si="692"/>
        <v>0</v>
      </c>
      <c r="AO942" s="2"/>
      <c r="AP942" s="3">
        <f t="shared" si="693"/>
        <v>0</v>
      </c>
      <c r="AQ942" s="4">
        <f t="shared" si="694"/>
        <v>0</v>
      </c>
      <c r="AW942" s="46">
        <f t="shared" si="667"/>
        <v>0</v>
      </c>
    </row>
    <row r="943" spans="1:49" s="1" customFormat="1" ht="19.899999999999999" customHeight="1" x14ac:dyDescent="0.25">
      <c r="A943" s="66"/>
      <c r="B943" s="78" t="s">
        <v>35</v>
      </c>
      <c r="C943" s="5"/>
      <c r="D943" s="5"/>
      <c r="E943" s="5"/>
      <c r="F943" s="5"/>
      <c r="G943" s="6"/>
      <c r="H943" s="5"/>
      <c r="I943" s="5">
        <f>F943-E943</f>
        <v>0</v>
      </c>
      <c r="J943" s="5"/>
      <c r="K943" s="6"/>
      <c r="L943" s="5"/>
      <c r="M943" s="5"/>
      <c r="N943" s="5"/>
      <c r="O943" s="6">
        <f>P943+Q943+R943</f>
        <v>0</v>
      </c>
      <c r="P943" s="5"/>
      <c r="Q943" s="5"/>
      <c r="R943" s="5"/>
      <c r="S943" s="6"/>
      <c r="T943" s="5"/>
      <c r="U943" s="5"/>
      <c r="V943" s="5"/>
      <c r="W943" s="6">
        <f>X943+Y943+Z943</f>
        <v>0</v>
      </c>
      <c r="X943" s="5"/>
      <c r="Y943" s="5"/>
      <c r="Z943" s="5"/>
      <c r="AA943" s="12">
        <f>AB943+AC943+AD943</f>
        <v>0</v>
      </c>
      <c r="AB943" s="5">
        <f t="shared" si="695"/>
        <v>0</v>
      </c>
      <c r="AC943" s="6"/>
      <c r="AD943" s="7"/>
      <c r="AE943" s="6">
        <f>AF943+AG943+AH943</f>
        <v>0</v>
      </c>
      <c r="AF943" s="5"/>
      <c r="AG943" s="6"/>
      <c r="AH943" s="7"/>
      <c r="AI943" s="6"/>
      <c r="AJ943" s="6"/>
      <c r="AL943" s="29">
        <f t="shared" si="665"/>
        <v>0</v>
      </c>
      <c r="AM943" s="29">
        <f t="shared" si="666"/>
        <v>0</v>
      </c>
      <c r="AN943" s="35">
        <f t="shared" si="692"/>
        <v>0</v>
      </c>
      <c r="AO943" s="2"/>
      <c r="AP943" s="3">
        <f t="shared" si="693"/>
        <v>0</v>
      </c>
      <c r="AQ943" s="4">
        <f t="shared" si="694"/>
        <v>0</v>
      </c>
      <c r="AW943" s="46">
        <f t="shared" si="667"/>
        <v>0</v>
      </c>
    </row>
    <row r="944" spans="1:49" s="1" customFormat="1" ht="68.45" customHeight="1" x14ac:dyDescent="0.25">
      <c r="A944" s="66">
        <v>166</v>
      </c>
      <c r="B944" s="100" t="s">
        <v>194</v>
      </c>
      <c r="C944" s="101">
        <f>C945+C946+C947+C948</f>
        <v>70780.116999999998</v>
      </c>
      <c r="D944" s="101">
        <f t="shared" ref="D944:AH944" si="696">D945+D946+D947+D948</f>
        <v>0</v>
      </c>
      <c r="E944" s="101">
        <f t="shared" si="696"/>
        <v>70347.381999999998</v>
      </c>
      <c r="F944" s="101">
        <f t="shared" si="696"/>
        <v>70780.116999999998</v>
      </c>
      <c r="G944" s="101">
        <f t="shared" si="696"/>
        <v>432.73</v>
      </c>
      <c r="H944" s="101">
        <f t="shared" si="696"/>
        <v>0</v>
      </c>
      <c r="I944" s="101">
        <f t="shared" si="696"/>
        <v>0</v>
      </c>
      <c r="J944" s="101">
        <f t="shared" si="696"/>
        <v>432.73</v>
      </c>
      <c r="K944" s="101">
        <f t="shared" si="696"/>
        <v>0</v>
      </c>
      <c r="L944" s="101">
        <f t="shared" si="696"/>
        <v>0</v>
      </c>
      <c r="M944" s="101">
        <f t="shared" si="696"/>
        <v>0</v>
      </c>
      <c r="N944" s="101">
        <f t="shared" si="696"/>
        <v>0</v>
      </c>
      <c r="O944" s="101">
        <f t="shared" si="696"/>
        <v>130</v>
      </c>
      <c r="P944" s="101">
        <f t="shared" si="696"/>
        <v>0</v>
      </c>
      <c r="Q944" s="101">
        <f t="shared" si="696"/>
        <v>0</v>
      </c>
      <c r="R944" s="101">
        <f t="shared" si="696"/>
        <v>130</v>
      </c>
      <c r="S944" s="101">
        <f t="shared" si="696"/>
        <v>130</v>
      </c>
      <c r="T944" s="101">
        <f t="shared" si="696"/>
        <v>0</v>
      </c>
      <c r="U944" s="101">
        <f t="shared" si="696"/>
        <v>0</v>
      </c>
      <c r="V944" s="101">
        <f t="shared" si="696"/>
        <v>130</v>
      </c>
      <c r="W944" s="101">
        <f t="shared" si="696"/>
        <v>0</v>
      </c>
      <c r="X944" s="101">
        <f t="shared" si="696"/>
        <v>0</v>
      </c>
      <c r="Y944" s="101">
        <f t="shared" si="696"/>
        <v>0</v>
      </c>
      <c r="Z944" s="101">
        <f t="shared" si="696"/>
        <v>0</v>
      </c>
      <c r="AA944" s="101">
        <f t="shared" si="696"/>
        <v>302.73</v>
      </c>
      <c r="AB944" s="101">
        <f t="shared" si="696"/>
        <v>0</v>
      </c>
      <c r="AC944" s="101">
        <f t="shared" si="696"/>
        <v>0</v>
      </c>
      <c r="AD944" s="101">
        <f t="shared" si="696"/>
        <v>302.73</v>
      </c>
      <c r="AE944" s="101">
        <f t="shared" si="696"/>
        <v>0</v>
      </c>
      <c r="AF944" s="101">
        <f t="shared" si="696"/>
        <v>0</v>
      </c>
      <c r="AG944" s="101">
        <f t="shared" si="696"/>
        <v>0</v>
      </c>
      <c r="AH944" s="101">
        <f t="shared" si="696"/>
        <v>0</v>
      </c>
      <c r="AI944" s="102"/>
      <c r="AJ944" s="102"/>
      <c r="AL944" s="29">
        <f t="shared" si="665"/>
        <v>302.73</v>
      </c>
      <c r="AM944" s="29">
        <f t="shared" si="666"/>
        <v>302.73</v>
      </c>
      <c r="AN944" s="35">
        <f t="shared" si="692"/>
        <v>302.73</v>
      </c>
      <c r="AO944" s="2">
        <f>AM944-AN944</f>
        <v>0</v>
      </c>
      <c r="AP944" s="3">
        <f t="shared" si="693"/>
        <v>-302.73</v>
      </c>
      <c r="AQ944" s="4">
        <f t="shared" si="694"/>
        <v>-302.73</v>
      </c>
      <c r="AW944" s="46">
        <f t="shared" si="667"/>
        <v>0</v>
      </c>
    </row>
    <row r="945" spans="1:49" s="1" customFormat="1" ht="19.899999999999999" customHeight="1" x14ac:dyDescent="0.25">
      <c r="A945" s="66"/>
      <c r="B945" s="78" t="s">
        <v>32</v>
      </c>
      <c r="C945" s="5"/>
      <c r="D945" s="5"/>
      <c r="E945" s="5"/>
      <c r="F945" s="5"/>
      <c r="G945" s="6">
        <f>H945+I945+J945</f>
        <v>0</v>
      </c>
      <c r="H945" s="5"/>
      <c r="I945" s="5">
        <f>F945-E945</f>
        <v>0</v>
      </c>
      <c r="J945" s="5"/>
      <c r="K945" s="6"/>
      <c r="L945" s="5"/>
      <c r="M945" s="5"/>
      <c r="N945" s="5"/>
      <c r="O945" s="6">
        <f>P945+Q945+R945</f>
        <v>0</v>
      </c>
      <c r="P945" s="5">
        <v>0</v>
      </c>
      <c r="Q945" s="5">
        <v>0</v>
      </c>
      <c r="R945" s="5">
        <v>0</v>
      </c>
      <c r="S945" s="6">
        <v>0</v>
      </c>
      <c r="T945" s="5"/>
      <c r="U945" s="5"/>
      <c r="V945" s="5"/>
      <c r="W945" s="6">
        <v>0</v>
      </c>
      <c r="X945" s="5"/>
      <c r="Y945" s="5"/>
      <c r="Z945" s="5"/>
      <c r="AA945" s="12">
        <f>AB945+AC945+AD945</f>
        <v>0</v>
      </c>
      <c r="AB945" s="5">
        <f t="shared" ref="AB945:AB948" si="697">X945+H945-L945-(T945-AF945)</f>
        <v>0</v>
      </c>
      <c r="AC945" s="6">
        <f t="shared" ref="AC945" si="698">Y945+I945-M945-(U945-AG945)</f>
        <v>0</v>
      </c>
      <c r="AD945" s="7">
        <f t="shared" ref="AD945" si="699">Z945+J945-N945-(V945-AH945)</f>
        <v>0</v>
      </c>
      <c r="AE945" s="6">
        <f>AF945+AG945+AH945</f>
        <v>0</v>
      </c>
      <c r="AF945" s="5"/>
      <c r="AG945" s="6"/>
      <c r="AH945" s="7"/>
      <c r="AI945" s="6"/>
      <c r="AJ945" s="6"/>
      <c r="AL945" s="29">
        <f t="shared" si="665"/>
        <v>0</v>
      </c>
      <c r="AM945" s="29">
        <f t="shared" si="666"/>
        <v>0</v>
      </c>
      <c r="AN945" s="35">
        <f t="shared" si="692"/>
        <v>0</v>
      </c>
      <c r="AO945" s="2"/>
      <c r="AP945" s="3">
        <f t="shared" si="693"/>
        <v>0</v>
      </c>
      <c r="AQ945" s="4">
        <f t="shared" si="694"/>
        <v>0</v>
      </c>
      <c r="AW945" s="46">
        <f t="shared" si="667"/>
        <v>0</v>
      </c>
    </row>
    <row r="946" spans="1:49" s="1" customFormat="1" ht="19.899999999999999" customHeight="1" x14ac:dyDescent="0.25">
      <c r="A946" s="66"/>
      <c r="B946" s="78" t="s">
        <v>33</v>
      </c>
      <c r="C946" s="5">
        <v>68518.986999999994</v>
      </c>
      <c r="D946" s="5"/>
      <c r="E946" s="5">
        <v>68086.251999999993</v>
      </c>
      <c r="F946" s="5">
        <f>C946</f>
        <v>68518.986999999994</v>
      </c>
      <c r="G946" s="6">
        <f>H946+I946+J946</f>
        <v>432.73</v>
      </c>
      <c r="H946" s="5"/>
      <c r="I946" s="5"/>
      <c r="J946" s="5">
        <v>432.73</v>
      </c>
      <c r="K946" s="6"/>
      <c r="L946" s="5"/>
      <c r="M946" s="5"/>
      <c r="N946" s="5"/>
      <c r="O946" s="6">
        <f>P946+Q946+R946</f>
        <v>130</v>
      </c>
      <c r="P946" s="5">
        <v>0</v>
      </c>
      <c r="Q946" s="5"/>
      <c r="R946" s="5">
        <v>130</v>
      </c>
      <c r="S946" s="6">
        <f>V946</f>
        <v>130</v>
      </c>
      <c r="T946" s="5"/>
      <c r="U946" s="5"/>
      <c r="V946" s="5">
        <v>130</v>
      </c>
      <c r="W946" s="6">
        <v>0</v>
      </c>
      <c r="X946" s="5"/>
      <c r="Y946" s="5"/>
      <c r="Z946" s="5"/>
      <c r="AA946" s="12">
        <f>AB946+AC946+AD946</f>
        <v>302.73</v>
      </c>
      <c r="AB946" s="5">
        <f t="shared" si="697"/>
        <v>0</v>
      </c>
      <c r="AC946" s="6"/>
      <c r="AD946" s="7">
        <f>G946-V946</f>
        <v>302.73</v>
      </c>
      <c r="AE946" s="6">
        <f>AF946+AG946+AH946</f>
        <v>0</v>
      </c>
      <c r="AF946" s="5"/>
      <c r="AG946" s="6"/>
      <c r="AH946" s="7"/>
      <c r="AI946" s="6"/>
      <c r="AJ946" s="6"/>
      <c r="AL946" s="29">
        <f t="shared" si="665"/>
        <v>302.73</v>
      </c>
      <c r="AM946" s="29">
        <f t="shared" si="666"/>
        <v>302.73</v>
      </c>
      <c r="AN946" s="35">
        <f t="shared" si="692"/>
        <v>302.73</v>
      </c>
      <c r="AO946" s="2"/>
      <c r="AP946" s="3">
        <f t="shared" si="693"/>
        <v>-302.73</v>
      </c>
      <c r="AQ946" s="4">
        <f t="shared" si="694"/>
        <v>-302.73</v>
      </c>
      <c r="AW946" s="46">
        <f t="shared" si="667"/>
        <v>0</v>
      </c>
    </row>
    <row r="947" spans="1:49" s="1" customFormat="1" ht="19.899999999999999" customHeight="1" x14ac:dyDescent="0.25">
      <c r="A947" s="66"/>
      <c r="B947" s="78" t="s">
        <v>34</v>
      </c>
      <c r="C947" s="5"/>
      <c r="D947" s="5"/>
      <c r="E947" s="5">
        <v>0</v>
      </c>
      <c r="F947" s="5">
        <v>0</v>
      </c>
      <c r="G947" s="6">
        <f>H947+I947+J947</f>
        <v>0</v>
      </c>
      <c r="H947" s="5"/>
      <c r="I947" s="5">
        <f>F947-E947</f>
        <v>0</v>
      </c>
      <c r="J947" s="5"/>
      <c r="K947" s="6"/>
      <c r="L947" s="5"/>
      <c r="M947" s="5"/>
      <c r="N947" s="5"/>
      <c r="O947" s="6">
        <f>P947+Q947+R947</f>
        <v>0</v>
      </c>
      <c r="P947" s="5">
        <v>0</v>
      </c>
      <c r="Q947" s="5">
        <v>0</v>
      </c>
      <c r="R947" s="5">
        <v>0</v>
      </c>
      <c r="S947" s="6">
        <v>0</v>
      </c>
      <c r="T947" s="5"/>
      <c r="U947" s="5"/>
      <c r="V947" s="5"/>
      <c r="W947" s="6">
        <v>0</v>
      </c>
      <c r="X947" s="5"/>
      <c r="Y947" s="5"/>
      <c r="Z947" s="5"/>
      <c r="AA947" s="12">
        <f>AB947+AC947+AD947</f>
        <v>0</v>
      </c>
      <c r="AB947" s="5">
        <f t="shared" si="697"/>
        <v>0</v>
      </c>
      <c r="AC947" s="6">
        <f t="shared" ref="AC947" si="700">Y947+I947-M947-(U947-AG947)</f>
        <v>0</v>
      </c>
      <c r="AD947" s="7">
        <f t="shared" ref="AD947" si="701">Z947+J947-N947-(V947-AH947)</f>
        <v>0</v>
      </c>
      <c r="AE947" s="6">
        <f>AF947+AG947+AH947</f>
        <v>0</v>
      </c>
      <c r="AF947" s="5"/>
      <c r="AG947" s="6"/>
      <c r="AH947" s="7"/>
      <c r="AI947" s="6"/>
      <c r="AJ947" s="6"/>
      <c r="AL947" s="29">
        <f t="shared" si="665"/>
        <v>0</v>
      </c>
      <c r="AM947" s="29">
        <f t="shared" si="666"/>
        <v>0</v>
      </c>
      <c r="AN947" s="35">
        <f t="shared" si="692"/>
        <v>0</v>
      </c>
      <c r="AO947" s="2"/>
      <c r="AP947" s="3">
        <f t="shared" si="693"/>
        <v>0</v>
      </c>
      <c r="AQ947" s="4">
        <f t="shared" si="694"/>
        <v>0</v>
      </c>
      <c r="AW947" s="46">
        <f t="shared" si="667"/>
        <v>0</v>
      </c>
    </row>
    <row r="948" spans="1:49" s="1" customFormat="1" ht="19.899999999999999" customHeight="1" x14ac:dyDescent="0.25">
      <c r="A948" s="66"/>
      <c r="B948" s="78" t="s">
        <v>35</v>
      </c>
      <c r="C948" s="5">
        <v>2261.13</v>
      </c>
      <c r="D948" s="5"/>
      <c r="E948" s="5">
        <v>2261.13</v>
      </c>
      <c r="F948" s="5">
        <v>2261.13</v>
      </c>
      <c r="G948" s="6">
        <f>H948+I948+J948</f>
        <v>0</v>
      </c>
      <c r="H948" s="5"/>
      <c r="I948" s="5">
        <f>F948-E948</f>
        <v>0</v>
      </c>
      <c r="J948" s="5"/>
      <c r="K948" s="6"/>
      <c r="L948" s="5"/>
      <c r="M948" s="5"/>
      <c r="N948" s="5"/>
      <c r="O948" s="6">
        <f>P948+Q948+R948</f>
        <v>0</v>
      </c>
      <c r="P948" s="5">
        <v>0</v>
      </c>
      <c r="Q948" s="5"/>
      <c r="R948" s="5"/>
      <c r="S948" s="6"/>
      <c r="T948" s="5"/>
      <c r="U948" s="5"/>
      <c r="V948" s="5"/>
      <c r="W948" s="6">
        <f>X948+Y948+Z948</f>
        <v>0</v>
      </c>
      <c r="X948" s="5"/>
      <c r="Y948" s="5"/>
      <c r="Z948" s="5"/>
      <c r="AA948" s="12">
        <f>AB948+AC948+AD948</f>
        <v>0</v>
      </c>
      <c r="AB948" s="5">
        <f t="shared" si="697"/>
        <v>0</v>
      </c>
      <c r="AC948" s="6"/>
      <c r="AD948" s="7"/>
      <c r="AE948" s="6">
        <f>AF948+AG948+AH948</f>
        <v>0</v>
      </c>
      <c r="AF948" s="5"/>
      <c r="AG948" s="6"/>
      <c r="AH948" s="7"/>
      <c r="AI948" s="6"/>
      <c r="AJ948" s="6"/>
      <c r="AL948" s="29">
        <f t="shared" si="665"/>
        <v>0</v>
      </c>
      <c r="AM948" s="29">
        <f t="shared" si="666"/>
        <v>0</v>
      </c>
      <c r="AN948" s="35">
        <f t="shared" si="692"/>
        <v>0</v>
      </c>
      <c r="AO948" s="2"/>
      <c r="AP948" s="3">
        <f t="shared" si="693"/>
        <v>0</v>
      </c>
      <c r="AQ948" s="4">
        <f t="shared" si="694"/>
        <v>0</v>
      </c>
      <c r="AW948" s="46">
        <f t="shared" si="667"/>
        <v>0</v>
      </c>
    </row>
    <row r="949" spans="1:49" ht="36" customHeight="1" x14ac:dyDescent="0.25">
      <c r="A949" s="48"/>
      <c r="B949" s="57" t="s">
        <v>92</v>
      </c>
      <c r="C949" s="12">
        <f t="shared" ref="C949:AH949" si="702">C950+C1170</f>
        <v>1315361.438141</v>
      </c>
      <c r="D949" s="12">
        <f t="shared" si="702"/>
        <v>48769.192869999999</v>
      </c>
      <c r="E949" s="12">
        <f t="shared" si="702"/>
        <v>93309.359079999995</v>
      </c>
      <c r="F949" s="12">
        <f t="shared" si="702"/>
        <v>93309.359079999995</v>
      </c>
      <c r="G949" s="12">
        <f t="shared" si="702"/>
        <v>0</v>
      </c>
      <c r="H949" s="12">
        <f t="shared" si="702"/>
        <v>0</v>
      </c>
      <c r="I949" s="12">
        <f t="shared" si="702"/>
        <v>0</v>
      </c>
      <c r="J949" s="12">
        <f t="shared" si="702"/>
        <v>0</v>
      </c>
      <c r="K949" s="12">
        <f t="shared" si="702"/>
        <v>0</v>
      </c>
      <c r="L949" s="12">
        <f t="shared" si="702"/>
        <v>0</v>
      </c>
      <c r="M949" s="12">
        <f t="shared" si="702"/>
        <v>0</v>
      </c>
      <c r="N949" s="12">
        <f t="shared" si="702"/>
        <v>0</v>
      </c>
      <c r="O949" s="12">
        <f t="shared" si="702"/>
        <v>796246.92513558606</v>
      </c>
      <c r="P949" s="12">
        <f t="shared" si="702"/>
        <v>0</v>
      </c>
      <c r="Q949" s="12">
        <f t="shared" si="702"/>
        <v>725332.5</v>
      </c>
      <c r="R949" s="12">
        <f t="shared" si="702"/>
        <v>70914.425135585843</v>
      </c>
      <c r="S949" s="12">
        <f t="shared" si="702"/>
        <v>698671.69998388004</v>
      </c>
      <c r="T949" s="12">
        <f t="shared" si="702"/>
        <v>0</v>
      </c>
      <c r="U949" s="12">
        <f t="shared" si="702"/>
        <v>636755.04642099992</v>
      </c>
      <c r="V949" s="12">
        <f t="shared" si="702"/>
        <v>61916.653562880005</v>
      </c>
      <c r="W949" s="12">
        <f t="shared" si="702"/>
        <v>696661.17722508009</v>
      </c>
      <c r="X949" s="12">
        <f t="shared" si="702"/>
        <v>0</v>
      </c>
      <c r="Y949" s="12">
        <f t="shared" si="702"/>
        <v>634845.04980066989</v>
      </c>
      <c r="Z949" s="12">
        <f t="shared" si="702"/>
        <v>61816.127424410006</v>
      </c>
      <c r="AA949" s="12">
        <f t="shared" si="702"/>
        <v>1.2000012579171937E-6</v>
      </c>
      <c r="AB949" s="12">
        <f t="shared" si="702"/>
        <v>0</v>
      </c>
      <c r="AC949" s="12">
        <f t="shared" si="702"/>
        <v>-3.2999855648085941E-7</v>
      </c>
      <c r="AD949" s="12">
        <f t="shared" si="702"/>
        <v>1.5299998143980531E-6</v>
      </c>
      <c r="AE949" s="12">
        <f t="shared" si="702"/>
        <v>2010.5227599999998</v>
      </c>
      <c r="AF949" s="12">
        <f t="shared" si="702"/>
        <v>0</v>
      </c>
      <c r="AG949" s="12">
        <f t="shared" si="702"/>
        <v>1909.9966199999999</v>
      </c>
      <c r="AH949" s="12">
        <f t="shared" si="702"/>
        <v>100.52614</v>
      </c>
      <c r="AI949" s="12"/>
      <c r="AJ949" s="12"/>
      <c r="AL949" s="29">
        <f t="shared" si="665"/>
        <v>-2010.5227587999543</v>
      </c>
      <c r="AM949" s="29">
        <f t="shared" si="666"/>
        <v>-2010.5227587999987</v>
      </c>
      <c r="AW949" s="46">
        <f t="shared" si="667"/>
        <v>0</v>
      </c>
    </row>
    <row r="950" spans="1:49" ht="46.15" customHeight="1" x14ac:dyDescent="0.25">
      <c r="A950" s="103"/>
      <c r="B950" s="58" t="s">
        <v>93</v>
      </c>
      <c r="C950" s="12">
        <f t="shared" ref="C950:AH950" si="703">C951</f>
        <v>770208.83909999998</v>
      </c>
      <c r="D950" s="12">
        <f t="shared" si="703"/>
        <v>18644.0455</v>
      </c>
      <c r="E950" s="12">
        <f t="shared" si="703"/>
        <v>93309.359079999995</v>
      </c>
      <c r="F950" s="12">
        <f t="shared" si="703"/>
        <v>93309.359079999995</v>
      </c>
      <c r="G950" s="12">
        <f t="shared" si="703"/>
        <v>0</v>
      </c>
      <c r="H950" s="12">
        <f t="shared" si="703"/>
        <v>0</v>
      </c>
      <c r="I950" s="12">
        <f t="shared" si="703"/>
        <v>0</v>
      </c>
      <c r="J950" s="12">
        <f t="shared" si="703"/>
        <v>0</v>
      </c>
      <c r="K950" s="12">
        <f t="shared" si="703"/>
        <v>0</v>
      </c>
      <c r="L950" s="12">
        <f t="shared" si="703"/>
        <v>0</v>
      </c>
      <c r="M950" s="12">
        <f t="shared" si="703"/>
        <v>0</v>
      </c>
      <c r="N950" s="12">
        <f t="shared" si="703"/>
        <v>0</v>
      </c>
      <c r="O950" s="12">
        <f t="shared" si="703"/>
        <v>604044.52513558604</v>
      </c>
      <c r="P950" s="12">
        <f t="shared" si="703"/>
        <v>0</v>
      </c>
      <c r="Q950" s="12">
        <f t="shared" si="703"/>
        <v>542740.30000000005</v>
      </c>
      <c r="R950" s="12">
        <f t="shared" si="703"/>
        <v>61304.225135585846</v>
      </c>
      <c r="S950" s="12">
        <f t="shared" si="703"/>
        <v>578225.99079388008</v>
      </c>
      <c r="T950" s="12">
        <f t="shared" si="703"/>
        <v>0</v>
      </c>
      <c r="U950" s="12">
        <f t="shared" si="703"/>
        <v>522331.6227009999</v>
      </c>
      <c r="V950" s="12">
        <f t="shared" si="703"/>
        <v>55894.368092880002</v>
      </c>
      <c r="W950" s="12">
        <f t="shared" si="703"/>
        <v>578225.99079508008</v>
      </c>
      <c r="X950" s="12">
        <f t="shared" si="703"/>
        <v>0</v>
      </c>
      <c r="Y950" s="12">
        <f t="shared" si="703"/>
        <v>522331.62270066986</v>
      </c>
      <c r="Z950" s="12">
        <f t="shared" si="703"/>
        <v>55894.368094410005</v>
      </c>
      <c r="AA950" s="12">
        <f t="shared" si="703"/>
        <v>1.2000012579171937E-6</v>
      </c>
      <c r="AB950" s="12">
        <f t="shared" si="703"/>
        <v>0</v>
      </c>
      <c r="AC950" s="12">
        <f t="shared" si="703"/>
        <v>-3.2999855648085941E-7</v>
      </c>
      <c r="AD950" s="12">
        <f t="shared" si="703"/>
        <v>1.5299998143980531E-6</v>
      </c>
      <c r="AE950" s="12">
        <f t="shared" si="703"/>
        <v>0</v>
      </c>
      <c r="AF950" s="12">
        <f t="shared" si="703"/>
        <v>0</v>
      </c>
      <c r="AG950" s="12">
        <f t="shared" si="703"/>
        <v>0</v>
      </c>
      <c r="AH950" s="12">
        <f t="shared" si="703"/>
        <v>0</v>
      </c>
      <c r="AI950" s="12"/>
      <c r="AJ950" s="12"/>
      <c r="AL950" s="29">
        <f t="shared" si="665"/>
        <v>1.2000091373920441E-6</v>
      </c>
      <c r="AM950" s="29">
        <f t="shared" si="666"/>
        <v>1.2000012579171937E-6</v>
      </c>
      <c r="AW950" s="46">
        <f t="shared" si="667"/>
        <v>0</v>
      </c>
    </row>
    <row r="951" spans="1:49" ht="45.75" customHeight="1" x14ac:dyDescent="0.25">
      <c r="A951" s="103"/>
      <c r="B951" s="104" t="s">
        <v>94</v>
      </c>
      <c r="C951" s="60">
        <f t="shared" ref="C951:AH951" si="704">C952+C1094</f>
        <v>770208.83909999998</v>
      </c>
      <c r="D951" s="60">
        <f t="shared" si="704"/>
        <v>18644.0455</v>
      </c>
      <c r="E951" s="60">
        <f t="shared" si="704"/>
        <v>93309.359079999995</v>
      </c>
      <c r="F951" s="60">
        <f t="shared" si="704"/>
        <v>93309.359079999995</v>
      </c>
      <c r="G951" s="60">
        <f t="shared" si="704"/>
        <v>0</v>
      </c>
      <c r="H951" s="60">
        <f t="shared" si="704"/>
        <v>0</v>
      </c>
      <c r="I951" s="60">
        <f t="shared" si="704"/>
        <v>0</v>
      </c>
      <c r="J951" s="60">
        <f t="shared" si="704"/>
        <v>0</v>
      </c>
      <c r="K951" s="60">
        <f t="shared" si="704"/>
        <v>0</v>
      </c>
      <c r="L951" s="60">
        <f t="shared" si="704"/>
        <v>0</v>
      </c>
      <c r="M951" s="60">
        <f t="shared" si="704"/>
        <v>0</v>
      </c>
      <c r="N951" s="60">
        <f t="shared" si="704"/>
        <v>0</v>
      </c>
      <c r="O951" s="60">
        <f t="shared" si="704"/>
        <v>604044.52513558604</v>
      </c>
      <c r="P951" s="60">
        <f t="shared" si="704"/>
        <v>0</v>
      </c>
      <c r="Q951" s="60">
        <f t="shared" si="704"/>
        <v>542740.30000000005</v>
      </c>
      <c r="R951" s="60">
        <f t="shared" si="704"/>
        <v>61304.225135585846</v>
      </c>
      <c r="S951" s="60">
        <f t="shared" si="704"/>
        <v>578225.99079388008</v>
      </c>
      <c r="T951" s="60">
        <f t="shared" si="704"/>
        <v>0</v>
      </c>
      <c r="U951" s="60">
        <f t="shared" si="704"/>
        <v>522331.6227009999</v>
      </c>
      <c r="V951" s="60">
        <f t="shared" si="704"/>
        <v>55894.368092880002</v>
      </c>
      <c r="W951" s="60">
        <f t="shared" si="704"/>
        <v>578225.99079508008</v>
      </c>
      <c r="X951" s="60">
        <f t="shared" si="704"/>
        <v>0</v>
      </c>
      <c r="Y951" s="60">
        <f t="shared" si="704"/>
        <v>522331.62270066986</v>
      </c>
      <c r="Z951" s="60">
        <f t="shared" si="704"/>
        <v>55894.368094410005</v>
      </c>
      <c r="AA951" s="60">
        <f t="shared" si="704"/>
        <v>1.2000012579171937E-6</v>
      </c>
      <c r="AB951" s="60">
        <f t="shared" si="704"/>
        <v>0</v>
      </c>
      <c r="AC951" s="60">
        <f t="shared" si="704"/>
        <v>-3.2999855648085941E-7</v>
      </c>
      <c r="AD951" s="60">
        <f t="shared" si="704"/>
        <v>1.5299998143980531E-6</v>
      </c>
      <c r="AE951" s="60">
        <f t="shared" si="704"/>
        <v>0</v>
      </c>
      <c r="AF951" s="60">
        <f t="shared" si="704"/>
        <v>0</v>
      </c>
      <c r="AG951" s="60">
        <f t="shared" si="704"/>
        <v>0</v>
      </c>
      <c r="AH951" s="60">
        <f t="shared" si="704"/>
        <v>0</v>
      </c>
      <c r="AI951" s="60"/>
      <c r="AJ951" s="60"/>
      <c r="AL951" s="29">
        <f t="shared" si="665"/>
        <v>1.2000091373920441E-6</v>
      </c>
      <c r="AM951" s="29">
        <f t="shared" si="666"/>
        <v>1.2000012579171937E-6</v>
      </c>
      <c r="AW951" s="46">
        <f t="shared" si="667"/>
        <v>0</v>
      </c>
    </row>
    <row r="952" spans="1:49" ht="59.25" customHeight="1" x14ac:dyDescent="0.25">
      <c r="A952" s="103"/>
      <c r="B952" s="104" t="s">
        <v>155</v>
      </c>
      <c r="C952" s="60">
        <f>C953+C958+C963+C968+C973+C978+C983+C988+C993+C998+C1003+C1008+C1013+C1018+C1023+C1028+C1033+C1038+C1043+C1048+C1053+C1058+C1068+C1073+C1078+C1083+C1088+C1093</f>
        <v>712771.98381999996</v>
      </c>
      <c r="D952" s="60">
        <f t="shared" ref="D952:AH952" si="705">D953+D958+D963+D968+D973+D978+D983+D988+D993+D998+D1003+D1008+D1013+D1018+D1023+D1028+D1033+D1038+D1043+D1048+D1053+D1058+D1068+D1073+D1078+D1083+D1088+D1093</f>
        <v>18644.0455</v>
      </c>
      <c r="E952" s="60">
        <f t="shared" si="705"/>
        <v>93309.359079999995</v>
      </c>
      <c r="F952" s="60">
        <f t="shared" si="705"/>
        <v>93309.359079999995</v>
      </c>
      <c r="G952" s="60">
        <f t="shared" si="705"/>
        <v>0</v>
      </c>
      <c r="H952" s="60">
        <f t="shared" si="705"/>
        <v>0</v>
      </c>
      <c r="I952" s="60">
        <f t="shared" si="705"/>
        <v>0</v>
      </c>
      <c r="J952" s="60">
        <f t="shared" si="705"/>
        <v>0</v>
      </c>
      <c r="K952" s="60">
        <f t="shared" si="705"/>
        <v>0</v>
      </c>
      <c r="L952" s="60">
        <f t="shared" si="705"/>
        <v>0</v>
      </c>
      <c r="M952" s="60">
        <f t="shared" si="705"/>
        <v>0</v>
      </c>
      <c r="N952" s="60">
        <f t="shared" si="705"/>
        <v>0</v>
      </c>
      <c r="O952" s="60">
        <f t="shared" si="705"/>
        <v>558047.12513558601</v>
      </c>
      <c r="P952" s="60">
        <f t="shared" si="705"/>
        <v>0</v>
      </c>
      <c r="Q952" s="60">
        <f t="shared" si="705"/>
        <v>507444.7</v>
      </c>
      <c r="R952" s="60">
        <f t="shared" si="705"/>
        <v>50602.425135585851</v>
      </c>
      <c r="S952" s="60">
        <f t="shared" si="705"/>
        <v>536695.76751388004</v>
      </c>
      <c r="T952" s="60">
        <f t="shared" si="705"/>
        <v>0</v>
      </c>
      <c r="U952" s="60">
        <f t="shared" si="705"/>
        <v>490385.12802099989</v>
      </c>
      <c r="V952" s="60">
        <f t="shared" si="705"/>
        <v>46310.63949288</v>
      </c>
      <c r="W952" s="60">
        <f t="shared" si="705"/>
        <v>536695.76751508005</v>
      </c>
      <c r="X952" s="60">
        <f t="shared" si="705"/>
        <v>0</v>
      </c>
      <c r="Y952" s="60">
        <f t="shared" si="705"/>
        <v>490385.12802066986</v>
      </c>
      <c r="Z952" s="60">
        <f t="shared" si="705"/>
        <v>46310.639494410003</v>
      </c>
      <c r="AA952" s="60">
        <f t="shared" si="705"/>
        <v>1.2000012699076024E-6</v>
      </c>
      <c r="AB952" s="60">
        <f t="shared" si="705"/>
        <v>0</v>
      </c>
      <c r="AC952" s="60">
        <f t="shared" si="705"/>
        <v>-3.2999855648085941E-7</v>
      </c>
      <c r="AD952" s="60">
        <f t="shared" si="705"/>
        <v>1.5299998263884618E-6</v>
      </c>
      <c r="AE952" s="60">
        <f t="shared" si="705"/>
        <v>0</v>
      </c>
      <c r="AF952" s="60">
        <f t="shared" si="705"/>
        <v>0</v>
      </c>
      <c r="AG952" s="60">
        <f t="shared" si="705"/>
        <v>0</v>
      </c>
      <c r="AH952" s="60">
        <f t="shared" si="705"/>
        <v>0</v>
      </c>
      <c r="AI952" s="60"/>
      <c r="AJ952" s="60"/>
      <c r="AL952" s="29">
        <f t="shared" si="665"/>
        <v>1.2000091373920441E-6</v>
      </c>
      <c r="AM952" s="29">
        <f t="shared" si="666"/>
        <v>1.2000012699076024E-6</v>
      </c>
      <c r="AW952" s="46">
        <f t="shared" si="667"/>
        <v>0</v>
      </c>
    </row>
    <row r="953" spans="1:49" ht="72.75" customHeight="1" x14ac:dyDescent="0.25">
      <c r="A953" s="105">
        <v>167</v>
      </c>
      <c r="B953" s="68" t="s">
        <v>217</v>
      </c>
      <c r="C953" s="62">
        <f>C955+C956+C957</f>
        <v>134328.69999999998</v>
      </c>
      <c r="D953" s="62">
        <f>SUM(D954:D957)</f>
        <v>0</v>
      </c>
      <c r="E953" s="62"/>
      <c r="F953" s="62"/>
      <c r="G953" s="63">
        <f t="shared" ref="G953" si="706">H953+I953+J953</f>
        <v>0</v>
      </c>
      <c r="H953" s="43"/>
      <c r="I953" s="43"/>
      <c r="J953" s="43"/>
      <c r="K953" s="63">
        <f>L953+M953+N953</f>
        <v>0</v>
      </c>
      <c r="L953" s="43"/>
      <c r="M953" s="43"/>
      <c r="N953" s="43"/>
      <c r="O953" s="63">
        <f>P953+Q953+R953</f>
        <v>124268.70000000001</v>
      </c>
      <c r="P953" s="43">
        <v>0</v>
      </c>
      <c r="Q953" s="43">
        <v>123771.6</v>
      </c>
      <c r="R953" s="43">
        <f>R955+R956+R957</f>
        <v>497.1</v>
      </c>
      <c r="S953" s="6">
        <f>S955+S956+S957</f>
        <v>124268.7</v>
      </c>
      <c r="T953" s="5">
        <v>0</v>
      </c>
      <c r="U953" s="5">
        <f>U955+U956+U957</f>
        <v>123771.59999999999</v>
      </c>
      <c r="V953" s="5">
        <f>V955+V956+V957</f>
        <v>497.1</v>
      </c>
      <c r="W953" s="63">
        <f>SUM(X953,Y953,Z953)</f>
        <v>124268.7</v>
      </c>
      <c r="X953" s="43">
        <v>0</v>
      </c>
      <c r="Y953" s="43">
        <f>Y955+Y956+Y957</f>
        <v>123771.59999999999</v>
      </c>
      <c r="Z953" s="43">
        <f>Z955+Z956+Z957</f>
        <v>497.1</v>
      </c>
      <c r="AA953" s="12">
        <f t="shared" ref="AA953:AA967" si="707">SUM(AB953:AD953)</f>
        <v>0</v>
      </c>
      <c r="AB953" s="5">
        <f t="shared" ref="AB953:AB957" si="708">SUM(X953,H953)-SUM(L953)-SUM(T953,-AF953)</f>
        <v>0</v>
      </c>
      <c r="AC953" s="6">
        <f t="shared" ref="AC953:AD957" si="709">SUM(Y953,I953)-SUM(M953)-SUM(U953,-AG953)</f>
        <v>0</v>
      </c>
      <c r="AD953" s="7">
        <f t="shared" si="709"/>
        <v>0</v>
      </c>
      <c r="AE953" s="63">
        <f t="shared" ref="AE953:AE967" si="710">AF953+AG953+AH953</f>
        <v>0</v>
      </c>
      <c r="AF953" s="43"/>
      <c r="AG953" s="63"/>
      <c r="AH953" s="44"/>
      <c r="AI953" s="63"/>
      <c r="AJ953" s="63"/>
      <c r="AL953" s="29">
        <f t="shared" si="665"/>
        <v>0</v>
      </c>
      <c r="AM953" s="29">
        <f t="shared" si="666"/>
        <v>0</v>
      </c>
      <c r="AW953" s="46">
        <f t="shared" si="667"/>
        <v>0</v>
      </c>
    </row>
    <row r="954" spans="1:49" ht="19.899999999999999" customHeight="1" x14ac:dyDescent="0.25">
      <c r="A954" s="105"/>
      <c r="B954" s="78" t="s">
        <v>32</v>
      </c>
      <c r="C954" s="5"/>
      <c r="D954" s="5">
        <f>C954</f>
        <v>0</v>
      </c>
      <c r="E954" s="5"/>
      <c r="F954" s="5"/>
      <c r="G954" s="6">
        <f>H954+I954+J954</f>
        <v>0</v>
      </c>
      <c r="H954" s="5"/>
      <c r="I954" s="5"/>
      <c r="J954" s="5"/>
      <c r="K954" s="6"/>
      <c r="L954" s="5"/>
      <c r="M954" s="5"/>
      <c r="N954" s="5"/>
      <c r="O954" s="6"/>
      <c r="P954" s="5">
        <v>0</v>
      </c>
      <c r="Q954" s="5"/>
      <c r="R954" s="5"/>
      <c r="S954" s="6">
        <f t="shared" ref="S954" si="711">SUM(T954,U954,V954)</f>
        <v>0</v>
      </c>
      <c r="T954" s="5" t="s">
        <v>185</v>
      </c>
      <c r="U954" s="5" t="s">
        <v>185</v>
      </c>
      <c r="V954" s="5" t="s">
        <v>185</v>
      </c>
      <c r="W954" s="63">
        <f t="shared" ref="W954:W955" si="712">SUM(X954,Y954,Z954)</f>
        <v>0</v>
      </c>
      <c r="X954" s="5" t="s">
        <v>185</v>
      </c>
      <c r="Y954" s="5" t="s">
        <v>185</v>
      </c>
      <c r="Z954" s="5" t="s">
        <v>185</v>
      </c>
      <c r="AA954" s="12">
        <f t="shared" si="707"/>
        <v>0</v>
      </c>
      <c r="AB954" s="5">
        <f t="shared" si="708"/>
        <v>0</v>
      </c>
      <c r="AC954" s="6">
        <f t="shared" si="709"/>
        <v>0</v>
      </c>
      <c r="AD954" s="7">
        <f t="shared" si="709"/>
        <v>0</v>
      </c>
      <c r="AE954" s="6">
        <f t="shared" si="710"/>
        <v>0</v>
      </c>
      <c r="AF954" s="5"/>
      <c r="AG954" s="6"/>
      <c r="AH954" s="7"/>
      <c r="AI954" s="6"/>
      <c r="AJ954" s="6"/>
      <c r="AL954" s="29">
        <f t="shared" si="665"/>
        <v>0</v>
      </c>
      <c r="AM954" s="29">
        <f t="shared" si="666"/>
        <v>0</v>
      </c>
      <c r="AW954" s="46"/>
    </row>
    <row r="955" spans="1:49" ht="19.899999999999999" customHeight="1" x14ac:dyDescent="0.25">
      <c r="A955" s="105"/>
      <c r="B955" s="78" t="s">
        <v>33</v>
      </c>
      <c r="C955" s="5">
        <v>115061.2</v>
      </c>
      <c r="D955" s="5"/>
      <c r="E955" s="5"/>
      <c r="F955" s="5"/>
      <c r="G955" s="6">
        <f t="shared" ref="G955" si="713">H955+I955+J955</f>
        <v>0</v>
      </c>
      <c r="H955" s="5"/>
      <c r="I955" s="5"/>
      <c r="J955" s="5"/>
      <c r="K955" s="6"/>
      <c r="L955" s="5"/>
      <c r="M955" s="5"/>
      <c r="N955" s="5"/>
      <c r="O955" s="6">
        <f>Q955+R955</f>
        <v>111677</v>
      </c>
      <c r="P955" s="5">
        <v>0</v>
      </c>
      <c r="Q955" s="5">
        <v>111230.29</v>
      </c>
      <c r="R955" s="5">
        <v>446.71</v>
      </c>
      <c r="S955" s="6">
        <f>U955+V955</f>
        <v>111677</v>
      </c>
      <c r="T955" s="5" t="s">
        <v>185</v>
      </c>
      <c r="U955" s="5">
        <f>Q955</f>
        <v>111230.29</v>
      </c>
      <c r="V955" s="5">
        <f>R955</f>
        <v>446.71</v>
      </c>
      <c r="W955" s="63">
        <f t="shared" si="712"/>
        <v>111677</v>
      </c>
      <c r="X955" s="5" t="s">
        <v>185</v>
      </c>
      <c r="Y955" s="5">
        <f>U955</f>
        <v>111230.29</v>
      </c>
      <c r="Z955" s="5">
        <f>V955</f>
        <v>446.71</v>
      </c>
      <c r="AA955" s="12">
        <f t="shared" si="707"/>
        <v>0</v>
      </c>
      <c r="AB955" s="5">
        <f t="shared" si="708"/>
        <v>0</v>
      </c>
      <c r="AC955" s="6">
        <f t="shared" si="709"/>
        <v>0</v>
      </c>
      <c r="AD955" s="7">
        <f t="shared" si="709"/>
        <v>0</v>
      </c>
      <c r="AE955" s="6">
        <f t="shared" si="710"/>
        <v>0</v>
      </c>
      <c r="AF955" s="5"/>
      <c r="AG955" s="6"/>
      <c r="AH955" s="7"/>
      <c r="AI955" s="6"/>
      <c r="AJ955" s="6"/>
      <c r="AL955" s="29">
        <f t="shared" si="665"/>
        <v>0</v>
      </c>
      <c r="AM955" s="29">
        <f t="shared" si="666"/>
        <v>0</v>
      </c>
      <c r="AW955" s="46"/>
    </row>
    <row r="956" spans="1:49" ht="19.899999999999999" customHeight="1" x14ac:dyDescent="0.25">
      <c r="A956" s="105"/>
      <c r="B956" s="78" t="s">
        <v>34</v>
      </c>
      <c r="C956" s="5">
        <v>16920.599999999999</v>
      </c>
      <c r="D956" s="5"/>
      <c r="E956" s="5"/>
      <c r="F956" s="5"/>
      <c r="G956" s="6">
        <f>H956+I956+J956</f>
        <v>0</v>
      </c>
      <c r="H956" s="5"/>
      <c r="I956" s="5"/>
      <c r="J956" s="5"/>
      <c r="K956" s="6"/>
      <c r="L956" s="5"/>
      <c r="M956" s="5"/>
      <c r="N956" s="5"/>
      <c r="O956" s="6">
        <f t="shared" ref="O956:O957" si="714">Q956+R956</f>
        <v>10383.61</v>
      </c>
      <c r="P956" s="5">
        <v>0</v>
      </c>
      <c r="Q956" s="5">
        <v>10342.07</v>
      </c>
      <c r="R956" s="5">
        <v>41.54</v>
      </c>
      <c r="S956" s="6">
        <f t="shared" ref="S956:S957" si="715">U956+V956</f>
        <v>10383.61</v>
      </c>
      <c r="T956" s="5" t="s">
        <v>185</v>
      </c>
      <c r="U956" s="5">
        <f t="shared" ref="U956:U957" si="716">Q956</f>
        <v>10342.07</v>
      </c>
      <c r="V956" s="5">
        <f t="shared" ref="V956:V957" si="717">R956</f>
        <v>41.54</v>
      </c>
      <c r="W956" s="6">
        <v>0</v>
      </c>
      <c r="X956" s="5"/>
      <c r="Y956" s="5">
        <f t="shared" ref="Y956:Y957" si="718">U956</f>
        <v>10342.07</v>
      </c>
      <c r="Z956" s="5">
        <f t="shared" ref="Z956:Z957" si="719">V956</f>
        <v>41.54</v>
      </c>
      <c r="AA956" s="12">
        <f t="shared" si="707"/>
        <v>0</v>
      </c>
      <c r="AB956" s="5">
        <f t="shared" si="708"/>
        <v>0</v>
      </c>
      <c r="AC956" s="6">
        <f t="shared" si="709"/>
        <v>0</v>
      </c>
      <c r="AD956" s="7">
        <f t="shared" si="709"/>
        <v>0</v>
      </c>
      <c r="AE956" s="6">
        <f t="shared" si="710"/>
        <v>0</v>
      </c>
      <c r="AF956" s="5"/>
      <c r="AG956" s="6"/>
      <c r="AH956" s="7"/>
      <c r="AI956" s="6"/>
      <c r="AJ956" s="6"/>
      <c r="AL956" s="29">
        <f t="shared" si="665"/>
        <v>-10383.61</v>
      </c>
      <c r="AM956" s="29">
        <f t="shared" si="666"/>
        <v>0</v>
      </c>
      <c r="AW956" s="46"/>
    </row>
    <row r="957" spans="1:49" ht="19.899999999999999" customHeight="1" x14ac:dyDescent="0.25">
      <c r="A957" s="105"/>
      <c r="B957" s="78" t="s">
        <v>35</v>
      </c>
      <c r="C957" s="5">
        <v>2346.9</v>
      </c>
      <c r="D957" s="5"/>
      <c r="E957" s="5"/>
      <c r="F957" s="5"/>
      <c r="G957" s="6">
        <f t="shared" ref="G957:G963" si="720">H957+I957+J957</f>
        <v>0</v>
      </c>
      <c r="H957" s="5"/>
      <c r="I957" s="5"/>
      <c r="J957" s="5"/>
      <c r="K957" s="6"/>
      <c r="L957" s="5"/>
      <c r="M957" s="5"/>
      <c r="N957" s="5"/>
      <c r="O957" s="6">
        <f t="shared" si="714"/>
        <v>2208.0899999999997</v>
      </c>
      <c r="P957" s="5">
        <v>0</v>
      </c>
      <c r="Q957" s="5">
        <v>2199.2399999999998</v>
      </c>
      <c r="R957" s="5">
        <v>8.85</v>
      </c>
      <c r="S957" s="6">
        <f t="shared" si="715"/>
        <v>2208.0899999999997</v>
      </c>
      <c r="T957" s="5">
        <f>SUM(T953)-SUM(T954:T956)</f>
        <v>0</v>
      </c>
      <c r="U957" s="5">
        <f t="shared" si="716"/>
        <v>2199.2399999999998</v>
      </c>
      <c r="V957" s="5">
        <f t="shared" si="717"/>
        <v>8.85</v>
      </c>
      <c r="W957" s="6">
        <f>SUM(X957:Z957)</f>
        <v>2208.0899999999997</v>
      </c>
      <c r="X957" s="5">
        <f>SUM(X953)-SUM(X954:X956)</f>
        <v>0</v>
      </c>
      <c r="Y957" s="5">
        <f t="shared" si="718"/>
        <v>2199.2399999999998</v>
      </c>
      <c r="Z957" s="5">
        <f t="shared" si="719"/>
        <v>8.85</v>
      </c>
      <c r="AA957" s="12">
        <f t="shared" si="707"/>
        <v>0</v>
      </c>
      <c r="AB957" s="5">
        <f t="shared" si="708"/>
        <v>0</v>
      </c>
      <c r="AC957" s="6">
        <f t="shared" si="709"/>
        <v>0</v>
      </c>
      <c r="AD957" s="7">
        <f t="shared" si="709"/>
        <v>0</v>
      </c>
      <c r="AE957" s="6">
        <f t="shared" si="710"/>
        <v>0</v>
      </c>
      <c r="AF957" s="5"/>
      <c r="AG957" s="6"/>
      <c r="AH957" s="7"/>
      <c r="AI957" s="6"/>
      <c r="AJ957" s="6"/>
      <c r="AL957" s="29">
        <f t="shared" si="665"/>
        <v>0</v>
      </c>
      <c r="AM957" s="29">
        <f t="shared" si="666"/>
        <v>0</v>
      </c>
      <c r="AW957" s="46">
        <f t="shared" si="667"/>
        <v>0</v>
      </c>
    </row>
    <row r="958" spans="1:49" ht="72.75" customHeight="1" x14ac:dyDescent="0.25">
      <c r="A958" s="40">
        <v>168</v>
      </c>
      <c r="B958" s="68" t="s">
        <v>156</v>
      </c>
      <c r="C958" s="62">
        <v>4998</v>
      </c>
      <c r="D958" s="62">
        <f>SUM(D959:D962)</f>
        <v>4998</v>
      </c>
      <c r="E958" s="62">
        <v>3521.127</v>
      </c>
      <c r="F958" s="62">
        <v>3521.127</v>
      </c>
      <c r="G958" s="63">
        <f t="shared" si="720"/>
        <v>0</v>
      </c>
      <c r="H958" s="43"/>
      <c r="I958" s="43"/>
      <c r="J958" s="43"/>
      <c r="K958" s="63">
        <f>L958+M958+N958</f>
        <v>0</v>
      </c>
      <c r="L958" s="43"/>
      <c r="M958" s="43"/>
      <c r="N958" s="43"/>
      <c r="O958" s="63">
        <f t="shared" ref="O958:O967" si="721">P958+Q958+R958</f>
        <v>1481.6</v>
      </c>
      <c r="P958" s="43">
        <v>0</v>
      </c>
      <c r="Q958" s="43">
        <v>1474.1</v>
      </c>
      <c r="R958" s="43">
        <v>7.5</v>
      </c>
      <c r="S958" s="6">
        <f>SUM(T958,U958,V958)</f>
        <v>1476.873</v>
      </c>
      <c r="T958" s="5">
        <v>0</v>
      </c>
      <c r="U958" s="5">
        <v>1469.4886300000001</v>
      </c>
      <c r="V958" s="5">
        <v>7.3843700000000005</v>
      </c>
      <c r="W958" s="63">
        <f>SUM(X958,Y958,Z958)</f>
        <v>1476.8729999999998</v>
      </c>
      <c r="X958" s="43">
        <v>0</v>
      </c>
      <c r="Y958" s="43">
        <v>1469.4886268999999</v>
      </c>
      <c r="Z958" s="43">
        <v>7.3843731000000048</v>
      </c>
      <c r="AA958" s="12">
        <f t="shared" si="707"/>
        <v>-1.8118839761882555E-13</v>
      </c>
      <c r="AB958" s="5">
        <f t="shared" ref="AB958:AD973" si="722">SUM(X958,H958)-SUM(L958)-SUM(T958,-AF958)</f>
        <v>0</v>
      </c>
      <c r="AC958" s="6">
        <f t="shared" si="722"/>
        <v>-3.1000001854408765E-6</v>
      </c>
      <c r="AD958" s="7">
        <f t="shared" si="722"/>
        <v>3.1000000042524789E-6</v>
      </c>
      <c r="AE958" s="63">
        <f t="shared" si="710"/>
        <v>0</v>
      </c>
      <c r="AF958" s="43"/>
      <c r="AG958" s="63"/>
      <c r="AH958" s="44"/>
      <c r="AI958" s="63"/>
      <c r="AJ958" s="63"/>
      <c r="AL958" s="13"/>
      <c r="AM958" s="13"/>
      <c r="AW958" s="46">
        <f t="shared" si="667"/>
        <v>0</v>
      </c>
    </row>
    <row r="959" spans="1:49" ht="19.899999999999999" customHeight="1" x14ac:dyDescent="0.25">
      <c r="A959" s="40"/>
      <c r="B959" s="78" t="s">
        <v>32</v>
      </c>
      <c r="C959" s="5">
        <v>4798</v>
      </c>
      <c r="D959" s="5">
        <f>C959</f>
        <v>4798</v>
      </c>
      <c r="E959" s="5">
        <v>3521.127</v>
      </c>
      <c r="F959" s="5">
        <v>3521.127</v>
      </c>
      <c r="G959" s="6">
        <f>H959+I959+J959</f>
        <v>0</v>
      </c>
      <c r="H959" s="5"/>
      <c r="I959" s="5"/>
      <c r="J959" s="5"/>
      <c r="K959" s="6"/>
      <c r="L959" s="5"/>
      <c r="M959" s="5"/>
      <c r="N959" s="5"/>
      <c r="O959" s="6">
        <f t="shared" si="721"/>
        <v>1276.873</v>
      </c>
      <c r="P959" s="5">
        <v>0</v>
      </c>
      <c r="Q959" s="5">
        <v>1270.48864</v>
      </c>
      <c r="R959" s="5">
        <v>6.38436</v>
      </c>
      <c r="S959" s="6">
        <v>1276.873</v>
      </c>
      <c r="T959" s="5" t="s">
        <v>185</v>
      </c>
      <c r="U959" s="5">
        <v>1270.4886300000001</v>
      </c>
      <c r="V959" s="5">
        <v>6.3843700000000005</v>
      </c>
      <c r="W959" s="6">
        <v>1276.873</v>
      </c>
      <c r="X959" s="5" t="s">
        <v>185</v>
      </c>
      <c r="Y959" s="5">
        <v>1270.4886268999999</v>
      </c>
      <c r="Z959" s="5">
        <v>6.3843731000000048</v>
      </c>
      <c r="AA959" s="12">
        <f t="shared" si="707"/>
        <v>-1.8118839761882555E-13</v>
      </c>
      <c r="AB959" s="5">
        <f t="shared" si="722"/>
        <v>0</v>
      </c>
      <c r="AC959" s="6">
        <f t="shared" si="722"/>
        <v>-3.1000001854408765E-6</v>
      </c>
      <c r="AD959" s="7">
        <f t="shared" si="722"/>
        <v>3.1000000042524789E-6</v>
      </c>
      <c r="AE959" s="6">
        <f t="shared" si="710"/>
        <v>0</v>
      </c>
      <c r="AF959" s="5"/>
      <c r="AG959" s="6"/>
      <c r="AH959" s="7"/>
      <c r="AI959" s="6"/>
      <c r="AJ959" s="6"/>
      <c r="AL959" s="13"/>
      <c r="AM959" s="13"/>
      <c r="AW959" s="46"/>
    </row>
    <row r="960" spans="1:49" ht="19.899999999999999" customHeight="1" x14ac:dyDescent="0.25">
      <c r="A960" s="40"/>
      <c r="B960" s="78" t="s">
        <v>33</v>
      </c>
      <c r="C960" s="5">
        <v>0</v>
      </c>
      <c r="D960" s="5"/>
      <c r="E960" s="5">
        <v>0</v>
      </c>
      <c r="F960" s="5">
        <v>0</v>
      </c>
      <c r="G960" s="6">
        <f t="shared" ref="G960" si="723">H960+I960+J960</f>
        <v>0</v>
      </c>
      <c r="H960" s="5"/>
      <c r="I960" s="5"/>
      <c r="J960" s="5"/>
      <c r="K960" s="6"/>
      <c r="L960" s="5"/>
      <c r="M960" s="5"/>
      <c r="N960" s="5"/>
      <c r="O960" s="6">
        <f t="shared" si="721"/>
        <v>0</v>
      </c>
      <c r="P960" s="5">
        <v>0</v>
      </c>
      <c r="Q960" s="5">
        <v>0</v>
      </c>
      <c r="R960" s="5">
        <v>0</v>
      </c>
      <c r="S960" s="6">
        <v>0</v>
      </c>
      <c r="T960" s="5" t="s">
        <v>185</v>
      </c>
      <c r="U960" s="5" t="s">
        <v>185</v>
      </c>
      <c r="V960" s="5" t="s">
        <v>185</v>
      </c>
      <c r="W960" s="6">
        <v>0</v>
      </c>
      <c r="X960" s="5" t="s">
        <v>185</v>
      </c>
      <c r="Y960" s="5" t="s">
        <v>185</v>
      </c>
      <c r="Z960" s="5" t="s">
        <v>185</v>
      </c>
      <c r="AA960" s="12">
        <f t="shared" si="707"/>
        <v>0</v>
      </c>
      <c r="AB960" s="5">
        <f t="shared" si="722"/>
        <v>0</v>
      </c>
      <c r="AC960" s="6">
        <f t="shared" si="722"/>
        <v>0</v>
      </c>
      <c r="AD960" s="7">
        <f t="shared" si="722"/>
        <v>0</v>
      </c>
      <c r="AE960" s="6">
        <f t="shared" si="710"/>
        <v>0</v>
      </c>
      <c r="AF960" s="5"/>
      <c r="AG960" s="6"/>
      <c r="AH960" s="7"/>
      <c r="AI960" s="6"/>
      <c r="AJ960" s="6"/>
      <c r="AL960" s="13"/>
      <c r="AM960" s="13"/>
      <c r="AW960" s="46"/>
    </row>
    <row r="961" spans="1:49" ht="19.899999999999999" customHeight="1" x14ac:dyDescent="0.25">
      <c r="A961" s="40"/>
      <c r="B961" s="78" t="s">
        <v>34</v>
      </c>
      <c r="C961" s="5">
        <v>0</v>
      </c>
      <c r="D961" s="5"/>
      <c r="E961" s="5">
        <v>0</v>
      </c>
      <c r="F961" s="5">
        <v>0</v>
      </c>
      <c r="G961" s="6">
        <f>H961+I961+J961</f>
        <v>0</v>
      </c>
      <c r="H961" s="5"/>
      <c r="I961" s="5"/>
      <c r="J961" s="5"/>
      <c r="K961" s="6"/>
      <c r="L961" s="5"/>
      <c r="M961" s="5"/>
      <c r="N961" s="5"/>
      <c r="O961" s="6">
        <f t="shared" si="721"/>
        <v>0</v>
      </c>
      <c r="P961" s="5">
        <v>0</v>
      </c>
      <c r="Q961" s="5">
        <v>0</v>
      </c>
      <c r="R961" s="5">
        <v>0</v>
      </c>
      <c r="S961" s="6">
        <v>0</v>
      </c>
      <c r="T961" s="5"/>
      <c r="U961" s="5"/>
      <c r="V961" s="5"/>
      <c r="W961" s="6">
        <v>0</v>
      </c>
      <c r="X961" s="5"/>
      <c r="Y961" s="5"/>
      <c r="Z961" s="5"/>
      <c r="AA961" s="12">
        <f t="shared" si="707"/>
        <v>0</v>
      </c>
      <c r="AB961" s="5">
        <f t="shared" si="722"/>
        <v>0</v>
      </c>
      <c r="AC961" s="6">
        <f t="shared" si="722"/>
        <v>0</v>
      </c>
      <c r="AD961" s="7">
        <f t="shared" si="722"/>
        <v>0</v>
      </c>
      <c r="AE961" s="6">
        <f t="shared" si="710"/>
        <v>0</v>
      </c>
      <c r="AF961" s="5"/>
      <c r="AG961" s="6"/>
      <c r="AH961" s="7"/>
      <c r="AI961" s="6"/>
      <c r="AJ961" s="6"/>
      <c r="AL961" s="13"/>
      <c r="AM961" s="13"/>
      <c r="AW961" s="46">
        <f t="shared" si="667"/>
        <v>0</v>
      </c>
    </row>
    <row r="962" spans="1:49" ht="19.899999999999999" customHeight="1" x14ac:dyDescent="0.25">
      <c r="A962" s="40"/>
      <c r="B962" s="78" t="s">
        <v>35</v>
      </c>
      <c r="C962" s="5">
        <v>200</v>
      </c>
      <c r="D962" s="5">
        <v>200</v>
      </c>
      <c r="E962" s="5">
        <v>0</v>
      </c>
      <c r="F962" s="5">
        <v>0</v>
      </c>
      <c r="G962" s="6">
        <f t="shared" ref="G962" si="724">H962+I962+J962</f>
        <v>0</v>
      </c>
      <c r="H962" s="5"/>
      <c r="I962" s="5"/>
      <c r="J962" s="5"/>
      <c r="K962" s="6"/>
      <c r="L962" s="5"/>
      <c r="M962" s="5"/>
      <c r="N962" s="5"/>
      <c r="O962" s="6">
        <f t="shared" si="721"/>
        <v>204.72699999999989</v>
      </c>
      <c r="P962" s="5">
        <v>0</v>
      </c>
      <c r="Q962" s="5">
        <v>203.61135999999988</v>
      </c>
      <c r="R962" s="5">
        <v>1.11564</v>
      </c>
      <c r="S962" s="6">
        <f>SUM(T962:V962)</f>
        <v>200</v>
      </c>
      <c r="T962" s="5">
        <f>SUM(T958)-SUM(T959:T961)</f>
        <v>0</v>
      </c>
      <c r="U962" s="5">
        <f>SUM(U958)-SUM(U959:U961)</f>
        <v>199</v>
      </c>
      <c r="V962" s="5">
        <f>SUM(V958)-SUM(V959:V961)</f>
        <v>1</v>
      </c>
      <c r="W962" s="6">
        <f>SUM(X962:Z962)</f>
        <v>200</v>
      </c>
      <c r="X962" s="5">
        <f>SUM(X958)-SUM(X959:X961)</f>
        <v>0</v>
      </c>
      <c r="Y962" s="5">
        <f>SUM(Y958)-SUM(Y959:Y961)</f>
        <v>199</v>
      </c>
      <c r="Z962" s="5">
        <f>SUM(Z958)-SUM(Z959:Z961)</f>
        <v>1</v>
      </c>
      <c r="AA962" s="12">
        <f t="shared" si="707"/>
        <v>0</v>
      </c>
      <c r="AB962" s="5">
        <f t="shared" si="722"/>
        <v>0</v>
      </c>
      <c r="AC962" s="6">
        <f t="shared" si="722"/>
        <v>0</v>
      </c>
      <c r="AD962" s="7">
        <f t="shared" si="722"/>
        <v>0</v>
      </c>
      <c r="AE962" s="6">
        <f t="shared" si="710"/>
        <v>0</v>
      </c>
      <c r="AF962" s="5"/>
      <c r="AG962" s="6"/>
      <c r="AH962" s="7"/>
      <c r="AI962" s="6"/>
      <c r="AJ962" s="6"/>
      <c r="AL962" s="13"/>
      <c r="AM962" s="13"/>
      <c r="AW962" s="46">
        <f t="shared" si="667"/>
        <v>0</v>
      </c>
    </row>
    <row r="963" spans="1:49" ht="59.25" customHeight="1" x14ac:dyDescent="0.25">
      <c r="A963" s="40">
        <v>169</v>
      </c>
      <c r="B963" s="68" t="s">
        <v>157</v>
      </c>
      <c r="C963" s="62">
        <v>144781.60845</v>
      </c>
      <c r="D963" s="62">
        <f>SUM(D964:D967)</f>
        <v>1591.21352</v>
      </c>
      <c r="E963" s="62">
        <v>6595.9320800000005</v>
      </c>
      <c r="F963" s="62">
        <v>6595.9320800000005</v>
      </c>
      <c r="G963" s="63">
        <f t="shared" si="720"/>
        <v>0</v>
      </c>
      <c r="H963" s="43"/>
      <c r="I963" s="43"/>
      <c r="J963" s="43"/>
      <c r="K963" s="63">
        <f>L963+M963+N963</f>
        <v>0</v>
      </c>
      <c r="L963" s="43"/>
      <c r="M963" s="43"/>
      <c r="N963" s="43"/>
      <c r="O963" s="63">
        <f t="shared" si="721"/>
        <v>142255</v>
      </c>
      <c r="P963" s="43">
        <v>0</v>
      </c>
      <c r="Q963" s="43">
        <v>142112.70000000001</v>
      </c>
      <c r="R963" s="43">
        <v>142.29999999999998</v>
      </c>
      <c r="S963" s="6">
        <f>SUM(T963,U963,V963)</f>
        <v>137915.87057999999</v>
      </c>
      <c r="T963" s="5">
        <v>0</v>
      </c>
      <c r="U963" s="5">
        <v>137777.95397999999</v>
      </c>
      <c r="V963" s="5">
        <v>137.91660000000002</v>
      </c>
      <c r="W963" s="63">
        <f>SUM(X963,Y963,Z963)</f>
        <v>137915.87057999999</v>
      </c>
      <c r="X963" s="43">
        <v>0</v>
      </c>
      <c r="Y963" s="43">
        <f>U963</f>
        <v>137777.95397999999</v>
      </c>
      <c r="Z963" s="43">
        <v>137.91660000000007</v>
      </c>
      <c r="AA963" s="12">
        <f t="shared" si="707"/>
        <v>0</v>
      </c>
      <c r="AB963" s="5">
        <f t="shared" si="722"/>
        <v>0</v>
      </c>
      <c r="AC963" s="6">
        <f t="shared" si="722"/>
        <v>0</v>
      </c>
      <c r="AD963" s="7">
        <f t="shared" si="722"/>
        <v>0</v>
      </c>
      <c r="AE963" s="63">
        <f t="shared" si="710"/>
        <v>0</v>
      </c>
      <c r="AF963" s="43"/>
      <c r="AG963" s="63"/>
      <c r="AH963" s="44"/>
      <c r="AI963" s="63" t="s">
        <v>227</v>
      </c>
      <c r="AJ963" s="63" t="s">
        <v>227</v>
      </c>
      <c r="AL963" s="13"/>
      <c r="AM963" s="13"/>
      <c r="AW963" s="46">
        <f t="shared" si="667"/>
        <v>0</v>
      </c>
    </row>
    <row r="964" spans="1:49" ht="19.899999999999999" customHeight="1" x14ac:dyDescent="0.25">
      <c r="A964" s="40"/>
      <c r="B964" s="78" t="s">
        <v>32</v>
      </c>
      <c r="C964" s="5">
        <v>1532.4</v>
      </c>
      <c r="D964" s="5">
        <f>C964</f>
        <v>1532.4</v>
      </c>
      <c r="E964" s="5">
        <v>1532.3999999999999</v>
      </c>
      <c r="F964" s="5">
        <v>1532.4</v>
      </c>
      <c r="G964" s="6">
        <f>H964+I964+J964</f>
        <v>0</v>
      </c>
      <c r="H964" s="5"/>
      <c r="I964" s="5"/>
      <c r="J964" s="5"/>
      <c r="K964" s="6"/>
      <c r="L964" s="5"/>
      <c r="M964" s="5"/>
      <c r="N964" s="5"/>
      <c r="O964" s="6">
        <f t="shared" si="721"/>
        <v>0</v>
      </c>
      <c r="P964" s="5">
        <v>0</v>
      </c>
      <c r="Q964" s="5">
        <v>0</v>
      </c>
      <c r="R964" s="5">
        <v>0</v>
      </c>
      <c r="S964" s="6">
        <v>0</v>
      </c>
      <c r="T964" s="5" t="s">
        <v>185</v>
      </c>
      <c r="U964" s="5" t="s">
        <v>185</v>
      </c>
      <c r="V964" s="5" t="s">
        <v>185</v>
      </c>
      <c r="W964" s="6">
        <v>0</v>
      </c>
      <c r="X964" s="5" t="s">
        <v>185</v>
      </c>
      <c r="Y964" s="5" t="s">
        <v>185</v>
      </c>
      <c r="Z964" s="5" t="s">
        <v>185</v>
      </c>
      <c r="AA964" s="12">
        <f t="shared" si="707"/>
        <v>0</v>
      </c>
      <c r="AB964" s="5">
        <f t="shared" si="722"/>
        <v>0</v>
      </c>
      <c r="AC964" s="6">
        <f t="shared" si="722"/>
        <v>0</v>
      </c>
      <c r="AD964" s="7">
        <f t="shared" si="722"/>
        <v>0</v>
      </c>
      <c r="AE964" s="6">
        <f t="shared" si="710"/>
        <v>0</v>
      </c>
      <c r="AF964" s="5"/>
      <c r="AG964" s="6"/>
      <c r="AH964" s="7"/>
      <c r="AI964" s="6"/>
      <c r="AJ964" s="6"/>
      <c r="AL964" s="13"/>
      <c r="AM964" s="13"/>
      <c r="AW964" s="46"/>
    </row>
    <row r="965" spans="1:49" ht="19.899999999999999" customHeight="1" x14ac:dyDescent="0.25">
      <c r="A965" s="40"/>
      <c r="B965" s="78" t="s">
        <v>33</v>
      </c>
      <c r="C965" s="5">
        <v>133622.02405000001</v>
      </c>
      <c r="D965" s="5"/>
      <c r="E965" s="5">
        <v>4805.0095600000004</v>
      </c>
      <c r="F965" s="5">
        <v>4805.0095600000004</v>
      </c>
      <c r="G965" s="6">
        <f t="shared" ref="G965" si="725">H965+I965+J965</f>
        <v>0</v>
      </c>
      <c r="H965" s="5"/>
      <c r="I965" s="5"/>
      <c r="J965" s="5"/>
      <c r="K965" s="6"/>
      <c r="L965" s="5"/>
      <c r="M965" s="5"/>
      <c r="N965" s="5"/>
      <c r="O965" s="6">
        <f t="shared" si="721"/>
        <v>128817.01449000002</v>
      </c>
      <c r="P965" s="5">
        <v>0</v>
      </c>
      <c r="Q965" s="5">
        <v>128688.19747000001</v>
      </c>
      <c r="R965" s="5">
        <v>128.81702000000001</v>
      </c>
      <c r="S965" s="6">
        <v>128817.01401</v>
      </c>
      <c r="T965" s="5"/>
      <c r="U965" s="5">
        <v>128688.19624</v>
      </c>
      <c r="V965" s="5">
        <v>128.81777</v>
      </c>
      <c r="W965" s="6">
        <v>128817.01401000001</v>
      </c>
      <c r="X965" s="5"/>
      <c r="Y965" s="5">
        <v>128688.19624</v>
      </c>
      <c r="Z965" s="5">
        <v>128.81777</v>
      </c>
      <c r="AA965" s="12">
        <f t="shared" si="707"/>
        <v>0</v>
      </c>
      <c r="AB965" s="5">
        <f t="shared" si="722"/>
        <v>0</v>
      </c>
      <c r="AC965" s="6">
        <f t="shared" si="722"/>
        <v>0</v>
      </c>
      <c r="AD965" s="7">
        <f t="shared" si="722"/>
        <v>0</v>
      </c>
      <c r="AE965" s="6">
        <f t="shared" si="710"/>
        <v>0</v>
      </c>
      <c r="AF965" s="5"/>
      <c r="AG965" s="6"/>
      <c r="AH965" s="7"/>
      <c r="AI965" s="6"/>
      <c r="AJ965" s="6"/>
      <c r="AL965" s="13"/>
      <c r="AM965" s="13"/>
      <c r="AW965" s="46">
        <f t="shared" si="667"/>
        <v>0</v>
      </c>
    </row>
    <row r="966" spans="1:49" ht="19.899999999999999" customHeight="1" x14ac:dyDescent="0.25">
      <c r="A966" s="40"/>
      <c r="B966" s="78" t="s">
        <v>34</v>
      </c>
      <c r="C966" s="5">
        <v>3982.8286400000002</v>
      </c>
      <c r="D966" s="5"/>
      <c r="E966" s="5">
        <v>0</v>
      </c>
      <c r="F966" s="5">
        <v>0</v>
      </c>
      <c r="G966" s="6">
        <f>H966+I966+J966</f>
        <v>0</v>
      </c>
      <c r="H966" s="5"/>
      <c r="I966" s="5"/>
      <c r="J966" s="5"/>
      <c r="K966" s="6"/>
      <c r="L966" s="5"/>
      <c r="M966" s="5"/>
      <c r="N966" s="5"/>
      <c r="O966" s="6">
        <f t="shared" si="721"/>
        <v>3982.8286400000006</v>
      </c>
      <c r="P966" s="5">
        <v>0</v>
      </c>
      <c r="Q966" s="5">
        <v>3978.8458000000005</v>
      </c>
      <c r="R966" s="5">
        <v>3.9828399999999995</v>
      </c>
      <c r="S966" s="6">
        <v>3982.82924</v>
      </c>
      <c r="T966" s="5"/>
      <c r="U966" s="5">
        <v>3978.8463999999999</v>
      </c>
      <c r="V966" s="5">
        <v>3.9828399999999999</v>
      </c>
      <c r="W966" s="6">
        <v>3982.82924</v>
      </c>
      <c r="X966" s="5"/>
      <c r="Y966" s="5">
        <v>3978.8463999999999</v>
      </c>
      <c r="Z966" s="5">
        <v>3.9828399999999999</v>
      </c>
      <c r="AA966" s="12">
        <f t="shared" si="707"/>
        <v>0</v>
      </c>
      <c r="AB966" s="5">
        <f t="shared" si="722"/>
        <v>0</v>
      </c>
      <c r="AC966" s="6">
        <f t="shared" si="722"/>
        <v>0</v>
      </c>
      <c r="AD966" s="7">
        <f t="shared" si="722"/>
        <v>0</v>
      </c>
      <c r="AE966" s="6">
        <f t="shared" si="710"/>
        <v>0</v>
      </c>
      <c r="AF966" s="5"/>
      <c r="AG966" s="6"/>
      <c r="AH966" s="7"/>
      <c r="AI966" s="6"/>
      <c r="AJ966" s="6"/>
      <c r="AL966" s="13"/>
      <c r="AM966" s="13"/>
      <c r="AW966" s="46">
        <f t="shared" si="667"/>
        <v>0</v>
      </c>
    </row>
    <row r="967" spans="1:49" ht="19.899999999999999" customHeight="1" x14ac:dyDescent="0.25">
      <c r="A967" s="40"/>
      <c r="B967" s="78" t="s">
        <v>35</v>
      </c>
      <c r="C967" s="5">
        <v>5644.3557600000004</v>
      </c>
      <c r="D967" s="5">
        <v>58.813519999999997</v>
      </c>
      <c r="E967" s="5">
        <v>258.52251999999999</v>
      </c>
      <c r="F967" s="5">
        <v>258.52251999999999</v>
      </c>
      <c r="G967" s="6">
        <f t="shared" ref="G967:G968" si="726">H967+I967+J967</f>
        <v>0</v>
      </c>
      <c r="H967" s="5"/>
      <c r="I967" s="5"/>
      <c r="J967" s="5"/>
      <c r="K967" s="6"/>
      <c r="L967" s="5"/>
      <c r="M967" s="5"/>
      <c r="N967" s="5"/>
      <c r="O967" s="6">
        <f t="shared" si="721"/>
        <v>9455.1568700000589</v>
      </c>
      <c r="P967" s="5">
        <v>0</v>
      </c>
      <c r="Q967" s="5">
        <v>9445.6567300000588</v>
      </c>
      <c r="R967" s="5">
        <v>9.5001399999998561</v>
      </c>
      <c r="S967" s="6">
        <f>SUM(T967:V967)</f>
        <v>5116.0273299999917</v>
      </c>
      <c r="T967" s="5">
        <f>SUM(T963)-SUM(T964:T966)</f>
        <v>0</v>
      </c>
      <c r="U967" s="5">
        <f>SUM(U963)-SUM(U964:U966)</f>
        <v>5110.9113399999915</v>
      </c>
      <c r="V967" s="5">
        <f>SUM(V963)-SUM(V964:V966)</f>
        <v>5.1159900000000107</v>
      </c>
      <c r="W967" s="6">
        <f>SUM(X967:Z967)</f>
        <v>5116.0273299999917</v>
      </c>
      <c r="X967" s="5">
        <f>SUM(X963)-SUM(X964:X966)</f>
        <v>0</v>
      </c>
      <c r="Y967" s="5">
        <f>SUM(Y963)-SUM(Y964:Y966)</f>
        <v>5110.9113399999915</v>
      </c>
      <c r="Z967" s="5">
        <f>SUM(Z963)-SUM(Z964:Z966)</f>
        <v>5.1159900000000675</v>
      </c>
      <c r="AA967" s="12">
        <f t="shared" si="707"/>
        <v>5.6843418860808015E-14</v>
      </c>
      <c r="AB967" s="5">
        <f t="shared" si="722"/>
        <v>0</v>
      </c>
      <c r="AC967" s="6">
        <f t="shared" si="722"/>
        <v>0</v>
      </c>
      <c r="AD967" s="7">
        <f t="shared" si="722"/>
        <v>5.6843418860808015E-14</v>
      </c>
      <c r="AE967" s="6">
        <f t="shared" si="710"/>
        <v>0</v>
      </c>
      <c r="AF967" s="5"/>
      <c r="AG967" s="6"/>
      <c r="AH967" s="7"/>
      <c r="AI967" s="6"/>
      <c r="AJ967" s="6"/>
      <c r="AL967" s="13"/>
      <c r="AM967" s="13"/>
      <c r="AW967" s="46">
        <f t="shared" si="667"/>
        <v>0</v>
      </c>
    </row>
    <row r="968" spans="1:49" ht="87" customHeight="1" x14ac:dyDescent="0.25">
      <c r="A968" s="40">
        <v>170</v>
      </c>
      <c r="B968" s="61" t="s">
        <v>215</v>
      </c>
      <c r="C968" s="62">
        <v>40169.344000000005</v>
      </c>
      <c r="D968" s="62">
        <f>SUM(D969:D972)</f>
        <v>1191.04</v>
      </c>
      <c r="E968" s="62">
        <v>0</v>
      </c>
      <c r="F968" s="62">
        <v>0</v>
      </c>
      <c r="G968" s="63">
        <f t="shared" si="726"/>
        <v>0</v>
      </c>
      <c r="H968" s="63"/>
      <c r="I968" s="63"/>
      <c r="J968" s="63"/>
      <c r="K968" s="63">
        <f t="shared" ref="K968" si="727">L968+M968+N968</f>
        <v>0</v>
      </c>
      <c r="L968" s="63"/>
      <c r="M968" s="63"/>
      <c r="N968" s="63"/>
      <c r="O968" s="63">
        <f>P968+Q968+R968</f>
        <v>37158.9</v>
      </c>
      <c r="P968" s="43">
        <v>0</v>
      </c>
      <c r="Q968" s="43">
        <v>36973.1</v>
      </c>
      <c r="R968" s="43">
        <v>185.79999999999998</v>
      </c>
      <c r="S968" s="6">
        <f>SUM(T968,U968,V968)</f>
        <v>36189.275000000001</v>
      </c>
      <c r="T968" s="5">
        <v>0</v>
      </c>
      <c r="U968" s="5">
        <v>36008.32862</v>
      </c>
      <c r="V968" s="5">
        <v>180.94638</v>
      </c>
      <c r="W968" s="63">
        <f>SUM(X968,Y968,Z968)</f>
        <v>36189.275000000001</v>
      </c>
      <c r="X968" s="43">
        <v>0</v>
      </c>
      <c r="Y968" s="43">
        <v>36008.32862</v>
      </c>
      <c r="Z968" s="43">
        <v>180.94637999999998</v>
      </c>
      <c r="AA968" s="12">
        <f>SUM(AB968:AD968)</f>
        <v>0</v>
      </c>
      <c r="AB968" s="5">
        <f t="shared" si="722"/>
        <v>0</v>
      </c>
      <c r="AC968" s="6">
        <f t="shared" si="722"/>
        <v>0</v>
      </c>
      <c r="AD968" s="7">
        <f t="shared" si="722"/>
        <v>0</v>
      </c>
      <c r="AE968" s="63">
        <f>AF968+AG968+AH968</f>
        <v>0</v>
      </c>
      <c r="AF968" s="43"/>
      <c r="AG968" s="63"/>
      <c r="AH968" s="44"/>
      <c r="AI968" s="63"/>
      <c r="AJ968" s="63"/>
      <c r="AL968" s="13"/>
      <c r="AM968" s="13"/>
      <c r="AW968" s="46">
        <f t="shared" si="667"/>
        <v>0</v>
      </c>
    </row>
    <row r="969" spans="1:49" ht="19.899999999999999" customHeight="1" x14ac:dyDescent="0.25">
      <c r="A969" s="40"/>
      <c r="B969" s="64" t="s">
        <v>32</v>
      </c>
      <c r="C969" s="5">
        <v>0</v>
      </c>
      <c r="D969" s="5">
        <f>C969</f>
        <v>0</v>
      </c>
      <c r="E969" s="5">
        <v>0</v>
      </c>
      <c r="F969" s="5">
        <v>0</v>
      </c>
      <c r="G969" s="6">
        <f>H969+I969+J969</f>
        <v>0</v>
      </c>
      <c r="H969" s="6"/>
      <c r="I969" s="6"/>
      <c r="J969" s="6"/>
      <c r="K969" s="6"/>
      <c r="L969" s="5"/>
      <c r="M969" s="5"/>
      <c r="N969" s="5"/>
      <c r="O969" s="6">
        <f>P969+Q969+R969</f>
        <v>0</v>
      </c>
      <c r="P969" s="5">
        <v>0</v>
      </c>
      <c r="Q969" s="5">
        <v>0</v>
      </c>
      <c r="R969" s="5">
        <v>0</v>
      </c>
      <c r="S969" s="6">
        <v>0</v>
      </c>
      <c r="T969" s="5"/>
      <c r="U969" s="5"/>
      <c r="V969" s="5"/>
      <c r="W969" s="6">
        <v>0</v>
      </c>
      <c r="X969" s="5"/>
      <c r="Y969" s="5"/>
      <c r="Z969" s="5"/>
      <c r="AA969" s="12">
        <f>SUM(AB969:AD969)</f>
        <v>0</v>
      </c>
      <c r="AB969" s="5">
        <f t="shared" si="722"/>
        <v>0</v>
      </c>
      <c r="AC969" s="6">
        <f t="shared" si="722"/>
        <v>0</v>
      </c>
      <c r="AD969" s="7">
        <f t="shared" si="722"/>
        <v>0</v>
      </c>
      <c r="AE969" s="6">
        <f>AF969+AG969+AH969</f>
        <v>0</v>
      </c>
      <c r="AF969" s="5"/>
      <c r="AG969" s="6"/>
      <c r="AH969" s="7"/>
      <c r="AI969" s="6"/>
      <c r="AJ969" s="6"/>
      <c r="AL969" s="13"/>
      <c r="AM969" s="13"/>
      <c r="AW969" s="46">
        <f t="shared" si="667"/>
        <v>0</v>
      </c>
    </row>
    <row r="970" spans="1:49" ht="19.899999999999999" customHeight="1" x14ac:dyDescent="0.25">
      <c r="A970" s="40"/>
      <c r="B970" s="64" t="s">
        <v>33</v>
      </c>
      <c r="C970" s="5">
        <v>36331.440000000002</v>
      </c>
      <c r="D970" s="5"/>
      <c r="E970" s="5">
        <v>0</v>
      </c>
      <c r="F970" s="5">
        <v>0</v>
      </c>
      <c r="G970" s="6">
        <f t="shared" ref="G970" si="728">H970+I970+J970</f>
        <v>0</v>
      </c>
      <c r="H970" s="6"/>
      <c r="I970" s="6"/>
      <c r="J970" s="6"/>
      <c r="K970" s="6"/>
      <c r="L970" s="5"/>
      <c r="M970" s="5"/>
      <c r="N970" s="5"/>
      <c r="O970" s="6">
        <f>P970+Q970+R970</f>
        <v>36331.440000000002</v>
      </c>
      <c r="P970" s="5">
        <v>0</v>
      </c>
      <c r="Q970" s="5">
        <v>36149.782800000001</v>
      </c>
      <c r="R970" s="5">
        <v>181.65719999999999</v>
      </c>
      <c r="S970" s="6">
        <v>35589.281999999999</v>
      </c>
      <c r="T970" s="5" t="s">
        <v>185</v>
      </c>
      <c r="U970" s="5">
        <v>35411.335590000002</v>
      </c>
      <c r="V970" s="5">
        <v>177.94641000000001</v>
      </c>
      <c r="W970" s="6">
        <v>35589.281999999999</v>
      </c>
      <c r="X970" s="5" t="s">
        <v>185</v>
      </c>
      <c r="Y970" s="5">
        <v>35411.335590000002</v>
      </c>
      <c r="Z970" s="5">
        <v>177.94641000000001</v>
      </c>
      <c r="AA970" s="12">
        <f>SUM(AB970:AD970)</f>
        <v>0</v>
      </c>
      <c r="AB970" s="5">
        <f t="shared" si="722"/>
        <v>0</v>
      </c>
      <c r="AC970" s="6">
        <f t="shared" si="722"/>
        <v>0</v>
      </c>
      <c r="AD970" s="7">
        <f t="shared" si="722"/>
        <v>0</v>
      </c>
      <c r="AE970" s="6">
        <f>AF970+AG970+AH970</f>
        <v>0</v>
      </c>
      <c r="AF970" s="5"/>
      <c r="AG970" s="6"/>
      <c r="AH970" s="7"/>
      <c r="AI970" s="6"/>
      <c r="AJ970" s="6"/>
      <c r="AL970" s="13"/>
      <c r="AM970" s="13"/>
      <c r="AW970" s="46"/>
    </row>
    <row r="971" spans="1:49" ht="19.899999999999999" customHeight="1" x14ac:dyDescent="0.25">
      <c r="A971" s="40"/>
      <c r="B971" s="64" t="s">
        <v>34</v>
      </c>
      <c r="C971" s="5">
        <v>3024.9409999999998</v>
      </c>
      <c r="D971" s="5"/>
      <c r="E971" s="5">
        <v>0</v>
      </c>
      <c r="F971" s="5">
        <v>0</v>
      </c>
      <c r="G971" s="6">
        <f>H971+I971+J971</f>
        <v>0</v>
      </c>
      <c r="H971" s="6"/>
      <c r="I971" s="6"/>
      <c r="J971" s="6"/>
      <c r="K971" s="6"/>
      <c r="L971" s="5"/>
      <c r="M971" s="5"/>
      <c r="N971" s="5"/>
      <c r="O971" s="6">
        <f>P971+Q971+R971</f>
        <v>0</v>
      </c>
      <c r="P971" s="5">
        <v>0</v>
      </c>
      <c r="Q971" s="5">
        <v>0</v>
      </c>
      <c r="R971" s="5">
        <v>0</v>
      </c>
      <c r="S971" s="6">
        <v>0</v>
      </c>
      <c r="T971" s="5" t="s">
        <v>185</v>
      </c>
      <c r="U971" s="5" t="s">
        <v>185</v>
      </c>
      <c r="V971" s="5" t="s">
        <v>185</v>
      </c>
      <c r="W971" s="6">
        <v>0</v>
      </c>
      <c r="X971" s="5" t="s">
        <v>185</v>
      </c>
      <c r="Y971" s="5" t="s">
        <v>185</v>
      </c>
      <c r="Z971" s="5" t="s">
        <v>185</v>
      </c>
      <c r="AA971" s="12">
        <f>SUM(AB971:AD971)</f>
        <v>0</v>
      </c>
      <c r="AB971" s="5">
        <f t="shared" si="722"/>
        <v>0</v>
      </c>
      <c r="AC971" s="6">
        <f t="shared" si="722"/>
        <v>0</v>
      </c>
      <c r="AD971" s="7">
        <f t="shared" si="722"/>
        <v>0</v>
      </c>
      <c r="AE971" s="6">
        <f>AF971+AG971+AH971</f>
        <v>0</v>
      </c>
      <c r="AF971" s="5"/>
      <c r="AG971" s="6"/>
      <c r="AH971" s="7"/>
      <c r="AI971" s="6"/>
      <c r="AJ971" s="6"/>
      <c r="AL971" s="13"/>
      <c r="AM971" s="13"/>
      <c r="AW971" s="46"/>
    </row>
    <row r="972" spans="1:49" ht="19.899999999999999" customHeight="1" x14ac:dyDescent="0.25">
      <c r="A972" s="40"/>
      <c r="B972" s="64" t="s">
        <v>35</v>
      </c>
      <c r="C972" s="5">
        <v>812.96299999999997</v>
      </c>
      <c r="D972" s="5">
        <v>1191.04</v>
      </c>
      <c r="E972" s="5">
        <v>0</v>
      </c>
      <c r="F972" s="5">
        <v>0</v>
      </c>
      <c r="G972" s="6">
        <f t="shared" ref="G972:G973" si="729">H972+I972+J972</f>
        <v>0</v>
      </c>
      <c r="H972" s="6"/>
      <c r="I972" s="6"/>
      <c r="J972" s="6"/>
      <c r="K972" s="6"/>
      <c r="L972" s="5"/>
      <c r="M972" s="5"/>
      <c r="N972" s="5"/>
      <c r="O972" s="6">
        <f>P972+Q972+R972</f>
        <v>827.46000000000129</v>
      </c>
      <c r="P972" s="5">
        <v>0</v>
      </c>
      <c r="Q972" s="5">
        <v>823.31720000000132</v>
      </c>
      <c r="R972" s="5">
        <v>4.1427999999999994</v>
      </c>
      <c r="S972" s="6">
        <f>SUM(T972:V972)</f>
        <v>599.99299999999778</v>
      </c>
      <c r="T972" s="5">
        <f>SUM(T968)-SUM(T969:T971)</f>
        <v>0</v>
      </c>
      <c r="U972" s="5">
        <f>SUM(U968)-SUM(U969:U971)</f>
        <v>596.99302999999782</v>
      </c>
      <c r="V972" s="5">
        <f>SUM(V968)-SUM(V969:V971)</f>
        <v>2.9999699999999905</v>
      </c>
      <c r="W972" s="6">
        <f>SUM(X972:Z972)</f>
        <v>599.99299999999778</v>
      </c>
      <c r="X972" s="5">
        <f>SUM(X968)-SUM(X969:X971)</f>
        <v>0</v>
      </c>
      <c r="Y972" s="5">
        <f>SUM(Y968)-SUM(Y969:Y971)</f>
        <v>596.99302999999782</v>
      </c>
      <c r="Z972" s="5">
        <f>SUM(Z968)-SUM(Z969:Z971)</f>
        <v>2.9999699999999621</v>
      </c>
      <c r="AA972" s="12">
        <f>SUM(AB972:AD972)</f>
        <v>-2.8421709430404007E-14</v>
      </c>
      <c r="AB972" s="5">
        <f t="shared" si="722"/>
        <v>0</v>
      </c>
      <c r="AC972" s="6">
        <f t="shared" si="722"/>
        <v>0</v>
      </c>
      <c r="AD972" s="7">
        <f t="shared" si="722"/>
        <v>-2.8421709430404007E-14</v>
      </c>
      <c r="AE972" s="6">
        <f>AF972+AG972+AH972</f>
        <v>0</v>
      </c>
      <c r="AF972" s="5"/>
      <c r="AG972" s="6"/>
      <c r="AH972" s="7"/>
      <c r="AI972" s="6"/>
      <c r="AJ972" s="6"/>
      <c r="AL972" s="13"/>
      <c r="AM972" s="13"/>
      <c r="AW972" s="46">
        <f t="shared" ref="AW972:AW1033" si="730">P972-T972</f>
        <v>0</v>
      </c>
    </row>
    <row r="973" spans="1:49" ht="60.75" customHeight="1" x14ac:dyDescent="0.25">
      <c r="A973" s="40">
        <v>171</v>
      </c>
      <c r="B973" s="68" t="s">
        <v>158</v>
      </c>
      <c r="C973" s="62">
        <v>3446.81</v>
      </c>
      <c r="D973" s="62">
        <f>SUM(D974:D977)</f>
        <v>3446.7523000000001</v>
      </c>
      <c r="E973" s="62">
        <v>2000</v>
      </c>
      <c r="F973" s="62">
        <v>2000</v>
      </c>
      <c r="G973" s="63">
        <f t="shared" si="729"/>
        <v>0</v>
      </c>
      <c r="H973" s="43"/>
      <c r="I973" s="43"/>
      <c r="J973" s="43"/>
      <c r="K973" s="63">
        <f>L973+M973+N973</f>
        <v>0</v>
      </c>
      <c r="L973" s="43"/>
      <c r="M973" s="43"/>
      <c r="N973" s="43"/>
      <c r="O973" s="63">
        <f t="shared" ref="O973:O1036" si="731">P973+Q973+R973</f>
        <v>1446.9</v>
      </c>
      <c r="P973" s="43">
        <v>0</v>
      </c>
      <c r="Q973" s="43">
        <v>1444</v>
      </c>
      <c r="R973" s="43">
        <v>2.9</v>
      </c>
      <c r="S973" s="6">
        <f>SUM(T973,U973,V973)</f>
        <v>1446.81</v>
      </c>
      <c r="T973" s="5">
        <v>0</v>
      </c>
      <c r="U973" s="5">
        <v>1443.9163799999999</v>
      </c>
      <c r="V973" s="5">
        <v>2.8936200000000003</v>
      </c>
      <c r="W973" s="63">
        <f>SUM(X973,Y973,Z973)</f>
        <v>1446.81</v>
      </c>
      <c r="X973" s="43">
        <v>0</v>
      </c>
      <c r="Y973" s="43">
        <v>1443.9163799999999</v>
      </c>
      <c r="Z973" s="43">
        <v>2.8936199999999594</v>
      </c>
      <c r="AA973" s="12">
        <f t="shared" ref="AA973:AA1036" si="732">SUM(AB973:AD973)</f>
        <v>-4.0856207306205761E-14</v>
      </c>
      <c r="AB973" s="5">
        <f t="shared" si="722"/>
        <v>0</v>
      </c>
      <c r="AC973" s="6">
        <f t="shared" si="722"/>
        <v>0</v>
      </c>
      <c r="AD973" s="7">
        <f t="shared" si="722"/>
        <v>-4.0856207306205761E-14</v>
      </c>
      <c r="AE973" s="63">
        <f t="shared" ref="AE973:AE1036" si="733">AF973+AG973+AH973</f>
        <v>0</v>
      </c>
      <c r="AF973" s="43"/>
      <c r="AG973" s="63"/>
      <c r="AH973" s="44"/>
      <c r="AI973" s="63"/>
      <c r="AJ973" s="63"/>
      <c r="AL973" s="13"/>
      <c r="AM973" s="13"/>
      <c r="AW973" s="46">
        <f t="shared" si="730"/>
        <v>0</v>
      </c>
    </row>
    <row r="974" spans="1:49" ht="19.899999999999999" customHeight="1" x14ac:dyDescent="0.25">
      <c r="A974" s="40"/>
      <c r="B974" s="78" t="s">
        <v>32</v>
      </c>
      <c r="C974" s="5">
        <v>3346.82</v>
      </c>
      <c r="D974" s="5">
        <f>C974</f>
        <v>3346.82</v>
      </c>
      <c r="E974" s="5">
        <v>2000</v>
      </c>
      <c r="F974" s="5">
        <v>2000</v>
      </c>
      <c r="G974" s="6">
        <f>H974+I974+J974</f>
        <v>0</v>
      </c>
      <c r="H974" s="5"/>
      <c r="I974" s="5"/>
      <c r="J974" s="5"/>
      <c r="K974" s="6"/>
      <c r="L974" s="5"/>
      <c r="M974" s="5"/>
      <c r="N974" s="5"/>
      <c r="O974" s="6">
        <f t="shared" si="731"/>
        <v>1346.8200000000002</v>
      </c>
      <c r="P974" s="5">
        <v>0</v>
      </c>
      <c r="Q974" s="5">
        <v>1344.1263600000002</v>
      </c>
      <c r="R974" s="5">
        <v>2.6936399999999998</v>
      </c>
      <c r="S974" s="6">
        <v>1346.8200000000002</v>
      </c>
      <c r="T974" s="5" t="s">
        <v>185</v>
      </c>
      <c r="U974" s="5">
        <v>1344.12636</v>
      </c>
      <c r="V974" s="5">
        <v>2.6936400000000003</v>
      </c>
      <c r="W974" s="6">
        <v>1346.82</v>
      </c>
      <c r="X974" s="5" t="s">
        <v>185</v>
      </c>
      <c r="Y974" s="5">
        <v>1344.12636</v>
      </c>
      <c r="Z974" s="5">
        <v>2.6936399999999594</v>
      </c>
      <c r="AA974" s="12">
        <f t="shared" si="732"/>
        <v>-4.0856207306205761E-14</v>
      </c>
      <c r="AB974" s="5">
        <f t="shared" ref="AB974:AD977" si="734">SUM(X974,H974)-SUM(L974)-SUM(T974,-AF974)</f>
        <v>0</v>
      </c>
      <c r="AC974" s="6">
        <f t="shared" si="734"/>
        <v>0</v>
      </c>
      <c r="AD974" s="7">
        <f t="shared" si="734"/>
        <v>-4.0856207306205761E-14</v>
      </c>
      <c r="AE974" s="6">
        <f t="shared" si="733"/>
        <v>0</v>
      </c>
      <c r="AF974" s="5"/>
      <c r="AG974" s="6"/>
      <c r="AH974" s="7"/>
      <c r="AI974" s="6"/>
      <c r="AJ974" s="6"/>
      <c r="AL974" s="13"/>
      <c r="AM974" s="13"/>
      <c r="AW974" s="46"/>
    </row>
    <row r="975" spans="1:49" ht="19.899999999999999" customHeight="1" x14ac:dyDescent="0.25">
      <c r="A975" s="40"/>
      <c r="B975" s="78" t="s">
        <v>33</v>
      </c>
      <c r="C975" s="5">
        <v>0</v>
      </c>
      <c r="D975" s="5"/>
      <c r="E975" s="5">
        <v>0</v>
      </c>
      <c r="F975" s="5">
        <v>0</v>
      </c>
      <c r="G975" s="6">
        <f t="shared" ref="G975" si="735">H975+I975+J975</f>
        <v>0</v>
      </c>
      <c r="H975" s="5"/>
      <c r="I975" s="5"/>
      <c r="J975" s="5"/>
      <c r="K975" s="6"/>
      <c r="L975" s="5"/>
      <c r="M975" s="5"/>
      <c r="N975" s="5"/>
      <c r="O975" s="6">
        <f t="shared" si="731"/>
        <v>0</v>
      </c>
      <c r="P975" s="5">
        <v>0</v>
      </c>
      <c r="Q975" s="5">
        <v>0</v>
      </c>
      <c r="R975" s="5">
        <v>0</v>
      </c>
      <c r="S975" s="6">
        <v>0</v>
      </c>
      <c r="T975" s="5" t="s">
        <v>185</v>
      </c>
      <c r="U975" s="5" t="s">
        <v>185</v>
      </c>
      <c r="V975" s="5" t="s">
        <v>185</v>
      </c>
      <c r="W975" s="6">
        <v>0</v>
      </c>
      <c r="X975" s="5" t="s">
        <v>185</v>
      </c>
      <c r="Y975" s="5" t="s">
        <v>185</v>
      </c>
      <c r="Z975" s="5" t="s">
        <v>185</v>
      </c>
      <c r="AA975" s="12">
        <f t="shared" si="732"/>
        <v>0</v>
      </c>
      <c r="AB975" s="5">
        <f t="shared" si="734"/>
        <v>0</v>
      </c>
      <c r="AC975" s="6">
        <f t="shared" si="734"/>
        <v>0</v>
      </c>
      <c r="AD975" s="7">
        <f t="shared" si="734"/>
        <v>0</v>
      </c>
      <c r="AE975" s="6">
        <f t="shared" si="733"/>
        <v>0</v>
      </c>
      <c r="AF975" s="5"/>
      <c r="AG975" s="6"/>
      <c r="AH975" s="7"/>
      <c r="AI975" s="6"/>
      <c r="AJ975" s="6"/>
      <c r="AL975" s="13"/>
      <c r="AM975" s="13"/>
      <c r="AW975" s="46"/>
    </row>
    <row r="976" spans="1:49" ht="19.899999999999999" customHeight="1" x14ac:dyDescent="0.25">
      <c r="A976" s="40"/>
      <c r="B976" s="78" t="s">
        <v>34</v>
      </c>
      <c r="C976" s="5">
        <v>0</v>
      </c>
      <c r="D976" s="5"/>
      <c r="E976" s="5">
        <v>0</v>
      </c>
      <c r="F976" s="5">
        <v>0</v>
      </c>
      <c r="G976" s="6">
        <f>H976+I976+J976</f>
        <v>0</v>
      </c>
      <c r="H976" s="5"/>
      <c r="I976" s="5"/>
      <c r="J976" s="5"/>
      <c r="K976" s="6"/>
      <c r="L976" s="5"/>
      <c r="M976" s="5"/>
      <c r="N976" s="5"/>
      <c r="O976" s="6">
        <f t="shared" si="731"/>
        <v>0</v>
      </c>
      <c r="P976" s="5">
        <v>0</v>
      </c>
      <c r="Q976" s="5">
        <v>0</v>
      </c>
      <c r="R976" s="5">
        <v>0</v>
      </c>
      <c r="S976" s="6">
        <v>0</v>
      </c>
      <c r="T976" s="5"/>
      <c r="U976" s="5"/>
      <c r="V976" s="5"/>
      <c r="W976" s="6">
        <v>0</v>
      </c>
      <c r="X976" s="5"/>
      <c r="Y976" s="5"/>
      <c r="Z976" s="5"/>
      <c r="AA976" s="12">
        <f t="shared" si="732"/>
        <v>0</v>
      </c>
      <c r="AB976" s="5">
        <f t="shared" si="734"/>
        <v>0</v>
      </c>
      <c r="AC976" s="6">
        <f t="shared" si="734"/>
        <v>0</v>
      </c>
      <c r="AD976" s="7">
        <f t="shared" si="734"/>
        <v>0</v>
      </c>
      <c r="AE976" s="6">
        <f t="shared" si="733"/>
        <v>0</v>
      </c>
      <c r="AF976" s="5"/>
      <c r="AG976" s="6"/>
      <c r="AH976" s="7"/>
      <c r="AI976" s="6"/>
      <c r="AJ976" s="6"/>
      <c r="AL976" s="13"/>
      <c r="AM976" s="13"/>
      <c r="AW976" s="46">
        <f t="shared" si="730"/>
        <v>0</v>
      </c>
    </row>
    <row r="977" spans="1:49" ht="19.899999999999999" customHeight="1" x14ac:dyDescent="0.25">
      <c r="A977" s="40"/>
      <c r="B977" s="78" t="s">
        <v>35</v>
      </c>
      <c r="C977" s="5">
        <v>99.99</v>
      </c>
      <c r="D977" s="5">
        <v>99.932299999999998</v>
      </c>
      <c r="E977" s="5">
        <v>0</v>
      </c>
      <c r="F977" s="5">
        <v>0</v>
      </c>
      <c r="G977" s="6">
        <f t="shared" ref="G977:G978" si="736">H977+I977+J977</f>
        <v>0</v>
      </c>
      <c r="H977" s="5"/>
      <c r="I977" s="5"/>
      <c r="J977" s="5"/>
      <c r="K977" s="6"/>
      <c r="L977" s="5"/>
      <c r="M977" s="5"/>
      <c r="N977" s="5"/>
      <c r="O977" s="6">
        <f t="shared" si="731"/>
        <v>100.07999999999988</v>
      </c>
      <c r="P977" s="5">
        <v>0</v>
      </c>
      <c r="Q977" s="5">
        <v>99.873639999999881</v>
      </c>
      <c r="R977" s="5">
        <v>0.20636000000000004</v>
      </c>
      <c r="S977" s="6">
        <f>SUM(T977:V977)</f>
        <v>99.98999999999991</v>
      </c>
      <c r="T977" s="5">
        <f>SUM(T973)-SUM(T974:T976)</f>
        <v>0</v>
      </c>
      <c r="U977" s="5">
        <f>SUM(U973)-SUM(U974:U976)</f>
        <v>99.790019999999913</v>
      </c>
      <c r="V977" s="5">
        <f>SUM(V973)-SUM(V974:V976)</f>
        <v>0.19998000000000005</v>
      </c>
      <c r="W977" s="6">
        <f>SUM(X977:Z977)</f>
        <v>99.98999999999991</v>
      </c>
      <c r="X977" s="5">
        <f>SUM(X973)-SUM(X974:X976)</f>
        <v>0</v>
      </c>
      <c r="Y977" s="5">
        <f>SUM(Y973)-SUM(Y974:Y976)</f>
        <v>99.790019999999913</v>
      </c>
      <c r="Z977" s="5">
        <f>SUM(Z973)-SUM(Z974:Z976)</f>
        <v>0.19998000000000005</v>
      </c>
      <c r="AA977" s="12">
        <f t="shared" si="732"/>
        <v>0</v>
      </c>
      <c r="AB977" s="5">
        <f t="shared" si="734"/>
        <v>0</v>
      </c>
      <c r="AC977" s="6">
        <f t="shared" si="734"/>
        <v>0</v>
      </c>
      <c r="AD977" s="7">
        <f t="shared" si="734"/>
        <v>0</v>
      </c>
      <c r="AE977" s="6">
        <f t="shared" si="733"/>
        <v>0</v>
      </c>
      <c r="AF977" s="5"/>
      <c r="AG977" s="6"/>
      <c r="AH977" s="7"/>
      <c r="AI977" s="6"/>
      <c r="AJ977" s="6"/>
      <c r="AL977" s="13"/>
      <c r="AM977" s="13"/>
      <c r="AW977" s="46">
        <f t="shared" si="730"/>
        <v>0</v>
      </c>
    </row>
    <row r="978" spans="1:49" ht="87" customHeight="1" x14ac:dyDescent="0.25">
      <c r="A978" s="40">
        <v>172</v>
      </c>
      <c r="B978" s="61" t="s">
        <v>216</v>
      </c>
      <c r="C978" s="62">
        <v>5202.4766099999997</v>
      </c>
      <c r="D978" s="62">
        <f>SUM(D979:D982)</f>
        <v>5010.1856799999996</v>
      </c>
      <c r="E978" s="62">
        <v>0</v>
      </c>
      <c r="F978" s="62">
        <v>0</v>
      </c>
      <c r="G978" s="63">
        <f t="shared" si="736"/>
        <v>0</v>
      </c>
      <c r="H978" s="63"/>
      <c r="I978" s="63"/>
      <c r="J978" s="63"/>
      <c r="K978" s="63">
        <f t="shared" ref="K978" si="737">L978+M978+N978</f>
        <v>0</v>
      </c>
      <c r="L978" s="63"/>
      <c r="M978" s="63"/>
      <c r="N978" s="63"/>
      <c r="O978" s="63">
        <f t="shared" si="731"/>
        <v>521.1</v>
      </c>
      <c r="P978" s="43">
        <v>0</v>
      </c>
      <c r="Q978" s="43">
        <v>520</v>
      </c>
      <c r="R978" s="43">
        <v>1.1000000000000001</v>
      </c>
      <c r="S978" s="6">
        <f>SUM(T978,U978,V978)</f>
        <v>378.84424000000001</v>
      </c>
      <c r="T978" s="5">
        <v>0</v>
      </c>
      <c r="U978" s="5">
        <v>378.08654999999999</v>
      </c>
      <c r="V978" s="5">
        <v>0.75768999999999997</v>
      </c>
      <c r="W978" s="63">
        <f>SUM(X978,Y978,Z978)</f>
        <v>378.84424000000001</v>
      </c>
      <c r="X978" s="43">
        <v>0</v>
      </c>
      <c r="Y978" s="43">
        <v>378.08654999999999</v>
      </c>
      <c r="Z978" s="43">
        <v>0.75768999999999997</v>
      </c>
      <c r="AA978" s="12">
        <f t="shared" si="732"/>
        <v>0</v>
      </c>
      <c r="AB978" s="5">
        <f t="shared" ref="AB978:AB1041" si="738">SUM(X978,H978)-SUM(L978)-SUM(T978,-AF978)</f>
        <v>0</v>
      </c>
      <c r="AC978" s="6">
        <f t="shared" ref="AC978:AD993" si="739">SUM(Y978,I978)-SUM(M978)-SUM(U978,-AG978)</f>
        <v>0</v>
      </c>
      <c r="AD978" s="7">
        <f t="shared" si="739"/>
        <v>0</v>
      </c>
      <c r="AE978" s="63">
        <f t="shared" si="733"/>
        <v>0</v>
      </c>
      <c r="AF978" s="43"/>
      <c r="AG978" s="63"/>
      <c r="AH978" s="44"/>
      <c r="AI978" s="63"/>
      <c r="AJ978" s="63"/>
      <c r="AL978" s="13"/>
      <c r="AM978" s="13"/>
      <c r="AW978" s="46">
        <f t="shared" si="730"/>
        <v>0</v>
      </c>
    </row>
    <row r="979" spans="1:49" ht="19.899999999999999" customHeight="1" x14ac:dyDescent="0.25">
      <c r="A979" s="40"/>
      <c r="B979" s="64" t="s">
        <v>32</v>
      </c>
      <c r="C979" s="5">
        <v>5010.1856799999996</v>
      </c>
      <c r="D979" s="5">
        <f>C979</f>
        <v>5010.1856799999996</v>
      </c>
      <c r="E979" s="5">
        <v>0</v>
      </c>
      <c r="F979" s="5">
        <v>0</v>
      </c>
      <c r="G979" s="6">
        <f>H979+I979+J979</f>
        <v>0</v>
      </c>
      <c r="H979" s="6"/>
      <c r="I979" s="6"/>
      <c r="J979" s="6"/>
      <c r="K979" s="6"/>
      <c r="L979" s="5"/>
      <c r="M979" s="5"/>
      <c r="N979" s="5"/>
      <c r="O979" s="6">
        <f t="shared" si="731"/>
        <v>521.1</v>
      </c>
      <c r="P979" s="5">
        <v>0</v>
      </c>
      <c r="Q979" s="5">
        <v>520</v>
      </c>
      <c r="R979" s="5">
        <v>1.1000000000000001</v>
      </c>
      <c r="S979" s="6">
        <v>378.84424000000001</v>
      </c>
      <c r="T979" s="5" t="s">
        <v>185</v>
      </c>
      <c r="U979" s="5">
        <v>378.08654999999999</v>
      </c>
      <c r="V979" s="5">
        <v>0.75768999999999997</v>
      </c>
      <c r="W979" s="6">
        <v>378.84424000000001</v>
      </c>
      <c r="X979" s="5" t="s">
        <v>185</v>
      </c>
      <c r="Y979" s="5">
        <v>378.08654999999999</v>
      </c>
      <c r="Z979" s="5">
        <v>0.75768999999999997</v>
      </c>
      <c r="AA979" s="12">
        <f t="shared" si="732"/>
        <v>0</v>
      </c>
      <c r="AB979" s="5">
        <f t="shared" si="738"/>
        <v>0</v>
      </c>
      <c r="AC979" s="6">
        <f t="shared" si="739"/>
        <v>0</v>
      </c>
      <c r="AD979" s="7">
        <f t="shared" si="739"/>
        <v>0</v>
      </c>
      <c r="AE979" s="6">
        <f t="shared" si="733"/>
        <v>0</v>
      </c>
      <c r="AF979" s="5"/>
      <c r="AG979" s="6"/>
      <c r="AH979" s="7"/>
      <c r="AI979" s="6"/>
      <c r="AJ979" s="6"/>
      <c r="AL979" s="13"/>
      <c r="AM979" s="13"/>
      <c r="AW979" s="46"/>
    </row>
    <row r="980" spans="1:49" ht="19.899999999999999" customHeight="1" x14ac:dyDescent="0.25">
      <c r="A980" s="40"/>
      <c r="B980" s="64" t="s">
        <v>33</v>
      </c>
      <c r="C980" s="5">
        <v>0</v>
      </c>
      <c r="D980" s="5"/>
      <c r="E980" s="5">
        <v>0</v>
      </c>
      <c r="F980" s="5">
        <v>0</v>
      </c>
      <c r="G980" s="6">
        <f t="shared" ref="G980" si="740">H980+I980+J980</f>
        <v>0</v>
      </c>
      <c r="H980" s="6"/>
      <c r="I980" s="6"/>
      <c r="J980" s="6"/>
      <c r="K980" s="6"/>
      <c r="L980" s="5"/>
      <c r="M980" s="5"/>
      <c r="N980" s="5"/>
      <c r="O980" s="6">
        <f t="shared" si="731"/>
        <v>0</v>
      </c>
      <c r="P980" s="5">
        <v>0</v>
      </c>
      <c r="Q980" s="5">
        <v>0</v>
      </c>
      <c r="R980" s="5">
        <v>0</v>
      </c>
      <c r="S980" s="6">
        <v>0</v>
      </c>
      <c r="T980" s="5" t="s">
        <v>185</v>
      </c>
      <c r="U980" s="5" t="s">
        <v>185</v>
      </c>
      <c r="V980" s="5" t="s">
        <v>185</v>
      </c>
      <c r="W980" s="6">
        <v>0</v>
      </c>
      <c r="X980" s="5" t="s">
        <v>185</v>
      </c>
      <c r="Y980" s="5" t="s">
        <v>185</v>
      </c>
      <c r="Z980" s="5" t="s">
        <v>185</v>
      </c>
      <c r="AA980" s="12">
        <f t="shared" si="732"/>
        <v>0</v>
      </c>
      <c r="AB980" s="5">
        <f t="shared" si="738"/>
        <v>0</v>
      </c>
      <c r="AC980" s="6">
        <f t="shared" si="739"/>
        <v>0</v>
      </c>
      <c r="AD980" s="7">
        <f t="shared" si="739"/>
        <v>0</v>
      </c>
      <c r="AE980" s="6">
        <f t="shared" si="733"/>
        <v>0</v>
      </c>
      <c r="AF980" s="5"/>
      <c r="AG980" s="6"/>
      <c r="AH980" s="7"/>
      <c r="AI980" s="6"/>
      <c r="AJ980" s="6"/>
      <c r="AL980" s="13"/>
      <c r="AM980" s="13"/>
      <c r="AW980" s="46"/>
    </row>
    <row r="981" spans="1:49" ht="19.899999999999999" customHeight="1" x14ac:dyDescent="0.25">
      <c r="A981" s="40"/>
      <c r="B981" s="64" t="s">
        <v>34</v>
      </c>
      <c r="C981" s="5">
        <v>0</v>
      </c>
      <c r="D981" s="5"/>
      <c r="E981" s="5">
        <v>0</v>
      </c>
      <c r="F981" s="5">
        <v>0</v>
      </c>
      <c r="G981" s="6">
        <f>H981+I981+J981</f>
        <v>0</v>
      </c>
      <c r="H981" s="6"/>
      <c r="I981" s="6"/>
      <c r="J981" s="6"/>
      <c r="K981" s="6"/>
      <c r="L981" s="5"/>
      <c r="M981" s="5"/>
      <c r="N981" s="5"/>
      <c r="O981" s="6">
        <f t="shared" si="731"/>
        <v>0</v>
      </c>
      <c r="P981" s="5">
        <v>0</v>
      </c>
      <c r="Q981" s="5">
        <v>0</v>
      </c>
      <c r="R981" s="5">
        <v>0</v>
      </c>
      <c r="S981" s="6">
        <v>0</v>
      </c>
      <c r="T981" s="5"/>
      <c r="U981" s="5"/>
      <c r="V981" s="5"/>
      <c r="W981" s="6">
        <v>0</v>
      </c>
      <c r="X981" s="5"/>
      <c r="Y981" s="5"/>
      <c r="Z981" s="5"/>
      <c r="AA981" s="12">
        <f t="shared" si="732"/>
        <v>0</v>
      </c>
      <c r="AB981" s="5">
        <f t="shared" si="738"/>
        <v>0</v>
      </c>
      <c r="AC981" s="6">
        <f t="shared" si="739"/>
        <v>0</v>
      </c>
      <c r="AD981" s="7">
        <f t="shared" si="739"/>
        <v>0</v>
      </c>
      <c r="AE981" s="6">
        <f t="shared" si="733"/>
        <v>0</v>
      </c>
      <c r="AF981" s="5"/>
      <c r="AG981" s="6"/>
      <c r="AH981" s="7"/>
      <c r="AI981" s="6"/>
      <c r="AJ981" s="6"/>
      <c r="AL981" s="13"/>
      <c r="AM981" s="13"/>
      <c r="AW981" s="46">
        <f t="shared" si="730"/>
        <v>0</v>
      </c>
    </row>
    <row r="982" spans="1:49" ht="19.899999999999999" customHeight="1" x14ac:dyDescent="0.25">
      <c r="A982" s="40"/>
      <c r="B982" s="64" t="s">
        <v>35</v>
      </c>
      <c r="C982" s="5">
        <v>192.29093</v>
      </c>
      <c r="D982" s="5"/>
      <c r="E982" s="5">
        <v>0</v>
      </c>
      <c r="F982" s="5">
        <v>0</v>
      </c>
      <c r="G982" s="6">
        <f t="shared" ref="G982:G983" si="741">H982+I982+J982</f>
        <v>0</v>
      </c>
      <c r="H982" s="6"/>
      <c r="I982" s="6"/>
      <c r="J982" s="6"/>
      <c r="K982" s="6"/>
      <c r="L982" s="5"/>
      <c r="M982" s="5"/>
      <c r="N982" s="5"/>
      <c r="O982" s="6">
        <f t="shared" si="731"/>
        <v>0</v>
      </c>
      <c r="P982" s="5">
        <v>0</v>
      </c>
      <c r="Q982" s="5">
        <v>0</v>
      </c>
      <c r="R982" s="5">
        <v>0</v>
      </c>
      <c r="S982" s="6">
        <f>SUM(T982:V982)</f>
        <v>0</v>
      </c>
      <c r="T982" s="5">
        <f>SUM(T978)-SUM(T979:T981)</f>
        <v>0</v>
      </c>
      <c r="U982" s="5">
        <f>SUM(U978)-SUM(U979:U981)</f>
        <v>0</v>
      </c>
      <c r="V982" s="5">
        <f>SUM(V978)-SUM(V979:V981)</f>
        <v>0</v>
      </c>
      <c r="W982" s="6">
        <f>SUM(X982:Z982)</f>
        <v>0</v>
      </c>
      <c r="X982" s="5">
        <f>SUM(X978)-SUM(X979:X981)</f>
        <v>0</v>
      </c>
      <c r="Y982" s="5">
        <f>SUM(Y978)-SUM(Y979:Y981)</f>
        <v>0</v>
      </c>
      <c r="Z982" s="5">
        <f>SUM(Z978)-SUM(Z979:Z981)</f>
        <v>0</v>
      </c>
      <c r="AA982" s="12">
        <f t="shared" si="732"/>
        <v>0</v>
      </c>
      <c r="AB982" s="5">
        <f t="shared" si="738"/>
        <v>0</v>
      </c>
      <c r="AC982" s="6">
        <f t="shared" si="739"/>
        <v>0</v>
      </c>
      <c r="AD982" s="7">
        <f t="shared" si="739"/>
        <v>0</v>
      </c>
      <c r="AE982" s="6">
        <f t="shared" si="733"/>
        <v>0</v>
      </c>
      <c r="AF982" s="5"/>
      <c r="AG982" s="6"/>
      <c r="AH982" s="7"/>
      <c r="AI982" s="6"/>
      <c r="AJ982" s="6"/>
      <c r="AL982" s="13"/>
      <c r="AM982" s="13"/>
      <c r="AW982" s="46">
        <f t="shared" si="730"/>
        <v>0</v>
      </c>
    </row>
    <row r="983" spans="1:49" ht="87" customHeight="1" x14ac:dyDescent="0.25">
      <c r="A983" s="40">
        <v>173</v>
      </c>
      <c r="B983" s="61" t="s">
        <v>318</v>
      </c>
      <c r="C983" s="62">
        <v>2502.8740899999998</v>
      </c>
      <c r="D983" s="62">
        <f>SUM(D984:D987)</f>
        <v>2406.8539999999998</v>
      </c>
      <c r="E983" s="62">
        <v>0</v>
      </c>
      <c r="F983" s="62">
        <v>0</v>
      </c>
      <c r="G983" s="63">
        <f t="shared" si="741"/>
        <v>0</v>
      </c>
      <c r="H983" s="63"/>
      <c r="I983" s="63"/>
      <c r="J983" s="63"/>
      <c r="K983" s="63">
        <f t="shared" ref="K983" si="742">L983+M983+N983</f>
        <v>0</v>
      </c>
      <c r="L983" s="63"/>
      <c r="M983" s="63"/>
      <c r="N983" s="63"/>
      <c r="O983" s="63">
        <f t="shared" si="731"/>
        <v>501.6</v>
      </c>
      <c r="P983" s="43">
        <v>0</v>
      </c>
      <c r="Q983" s="43">
        <v>500</v>
      </c>
      <c r="R983" s="43">
        <v>1.6</v>
      </c>
      <c r="S983" s="6">
        <f>SUM(T983,U983,V983)</f>
        <v>496.77409</v>
      </c>
      <c r="T983" s="5">
        <v>0</v>
      </c>
      <c r="U983" s="5">
        <v>495.28376000000003</v>
      </c>
      <c r="V983" s="5">
        <v>1.4903300000000002</v>
      </c>
      <c r="W983" s="63">
        <f>SUM(X983,Y983,Z983)</f>
        <v>496.77409</v>
      </c>
      <c r="X983" s="43">
        <v>0</v>
      </c>
      <c r="Y983" s="43">
        <v>495.28376000000003</v>
      </c>
      <c r="Z983" s="43">
        <v>1.4903300000000002</v>
      </c>
      <c r="AA983" s="12">
        <f t="shared" si="732"/>
        <v>0</v>
      </c>
      <c r="AB983" s="5">
        <f t="shared" si="738"/>
        <v>0</v>
      </c>
      <c r="AC983" s="6">
        <f t="shared" si="739"/>
        <v>0</v>
      </c>
      <c r="AD983" s="7">
        <f t="shared" si="739"/>
        <v>0</v>
      </c>
      <c r="AE983" s="63">
        <f t="shared" si="733"/>
        <v>0</v>
      </c>
      <c r="AF983" s="43"/>
      <c r="AG983" s="63"/>
      <c r="AH983" s="44"/>
      <c r="AI983" s="63"/>
      <c r="AJ983" s="63"/>
      <c r="AL983" s="13"/>
      <c r="AM983" s="13"/>
      <c r="AW983" s="46">
        <f t="shared" si="730"/>
        <v>0</v>
      </c>
    </row>
    <row r="984" spans="1:49" ht="19.899999999999999" customHeight="1" x14ac:dyDescent="0.25">
      <c r="A984" s="40"/>
      <c r="B984" s="64" t="s">
        <v>32</v>
      </c>
      <c r="C984" s="5">
        <v>2406.8539999999998</v>
      </c>
      <c r="D984" s="5">
        <f>C984</f>
        <v>2406.8539999999998</v>
      </c>
      <c r="E984" s="5">
        <v>0</v>
      </c>
      <c r="F984" s="5">
        <v>0</v>
      </c>
      <c r="G984" s="6">
        <f>H984+I984+J984</f>
        <v>0</v>
      </c>
      <c r="H984" s="6"/>
      <c r="I984" s="6"/>
      <c r="J984" s="6"/>
      <c r="K984" s="6"/>
      <c r="L984" s="5"/>
      <c r="M984" s="5"/>
      <c r="N984" s="5"/>
      <c r="O984" s="6">
        <f t="shared" si="731"/>
        <v>474.90199999999999</v>
      </c>
      <c r="P984" s="5">
        <v>0</v>
      </c>
      <c r="Q984" s="5">
        <v>473.47728999999998</v>
      </c>
      <c r="R984" s="5">
        <v>1.4247100000000001</v>
      </c>
      <c r="S984" s="6">
        <v>474.90200000000004</v>
      </c>
      <c r="T984" s="5"/>
      <c r="U984" s="5">
        <v>473.47728999999998</v>
      </c>
      <c r="V984" s="5">
        <v>1.4247099999999999</v>
      </c>
      <c r="W984" s="6">
        <v>474.90200000000004</v>
      </c>
      <c r="X984" s="5"/>
      <c r="Y984" s="5">
        <v>473.47728999999998</v>
      </c>
      <c r="Z984" s="5">
        <v>1.4247099999999999</v>
      </c>
      <c r="AA984" s="12">
        <f t="shared" si="732"/>
        <v>0</v>
      </c>
      <c r="AB984" s="5">
        <f t="shared" si="738"/>
        <v>0</v>
      </c>
      <c r="AC984" s="6">
        <f t="shared" si="739"/>
        <v>0</v>
      </c>
      <c r="AD984" s="7">
        <f t="shared" si="739"/>
        <v>0</v>
      </c>
      <c r="AE984" s="6">
        <f t="shared" si="733"/>
        <v>0</v>
      </c>
      <c r="AF984" s="5"/>
      <c r="AG984" s="6"/>
      <c r="AH984" s="7"/>
      <c r="AI984" s="6"/>
      <c r="AJ984" s="6"/>
      <c r="AL984" s="13"/>
      <c r="AM984" s="13"/>
      <c r="AW984" s="46">
        <f t="shared" si="730"/>
        <v>0</v>
      </c>
    </row>
    <row r="985" spans="1:49" ht="19.899999999999999" customHeight="1" x14ac:dyDescent="0.25">
      <c r="A985" s="40"/>
      <c r="B985" s="64" t="s">
        <v>33</v>
      </c>
      <c r="C985" s="5">
        <v>0</v>
      </c>
      <c r="D985" s="5"/>
      <c r="E985" s="5">
        <v>0</v>
      </c>
      <c r="F985" s="5">
        <v>0</v>
      </c>
      <c r="G985" s="6">
        <f t="shared" ref="G985" si="743">H985+I985+J985</f>
        <v>0</v>
      </c>
      <c r="H985" s="6"/>
      <c r="I985" s="6"/>
      <c r="J985" s="6"/>
      <c r="K985" s="6"/>
      <c r="L985" s="5"/>
      <c r="M985" s="5"/>
      <c r="N985" s="5"/>
      <c r="O985" s="6">
        <f t="shared" si="731"/>
        <v>0</v>
      </c>
      <c r="P985" s="5">
        <v>0</v>
      </c>
      <c r="Q985" s="5">
        <v>0</v>
      </c>
      <c r="R985" s="5">
        <v>0</v>
      </c>
      <c r="S985" s="6">
        <v>0</v>
      </c>
      <c r="T985" s="5"/>
      <c r="U985" s="5"/>
      <c r="V985" s="5"/>
      <c r="W985" s="6">
        <v>0</v>
      </c>
      <c r="X985" s="5"/>
      <c r="Y985" s="5"/>
      <c r="Z985" s="5"/>
      <c r="AA985" s="12">
        <f t="shared" si="732"/>
        <v>0</v>
      </c>
      <c r="AB985" s="5">
        <f t="shared" si="738"/>
        <v>0</v>
      </c>
      <c r="AC985" s="6">
        <f t="shared" si="739"/>
        <v>0</v>
      </c>
      <c r="AD985" s="7">
        <f t="shared" si="739"/>
        <v>0</v>
      </c>
      <c r="AE985" s="6">
        <f t="shared" si="733"/>
        <v>0</v>
      </c>
      <c r="AF985" s="5"/>
      <c r="AG985" s="6"/>
      <c r="AH985" s="7"/>
      <c r="AI985" s="6"/>
      <c r="AJ985" s="6"/>
      <c r="AL985" s="13"/>
      <c r="AM985" s="13"/>
      <c r="AW985" s="46">
        <f t="shared" si="730"/>
        <v>0</v>
      </c>
    </row>
    <row r="986" spans="1:49" ht="19.899999999999999" customHeight="1" x14ac:dyDescent="0.25">
      <c r="A986" s="40"/>
      <c r="B986" s="64" t="s">
        <v>34</v>
      </c>
      <c r="C986" s="5">
        <v>0</v>
      </c>
      <c r="D986" s="5"/>
      <c r="E986" s="5">
        <v>0</v>
      </c>
      <c r="F986" s="5">
        <v>0</v>
      </c>
      <c r="G986" s="6">
        <f>H986+I986+J986</f>
        <v>0</v>
      </c>
      <c r="H986" s="6"/>
      <c r="I986" s="6"/>
      <c r="J986" s="6"/>
      <c r="K986" s="6"/>
      <c r="L986" s="5"/>
      <c r="M986" s="5"/>
      <c r="N986" s="5"/>
      <c r="O986" s="6">
        <f t="shared" si="731"/>
        <v>0</v>
      </c>
      <c r="P986" s="5">
        <v>0</v>
      </c>
      <c r="Q986" s="5">
        <v>0</v>
      </c>
      <c r="R986" s="5">
        <v>0</v>
      </c>
      <c r="S986" s="6">
        <v>0</v>
      </c>
      <c r="T986" s="5"/>
      <c r="U986" s="5"/>
      <c r="V986" s="5"/>
      <c r="W986" s="6">
        <v>0</v>
      </c>
      <c r="X986" s="5"/>
      <c r="Y986" s="5"/>
      <c r="Z986" s="5"/>
      <c r="AA986" s="12">
        <f t="shared" si="732"/>
        <v>0</v>
      </c>
      <c r="AB986" s="5">
        <f t="shared" si="738"/>
        <v>0</v>
      </c>
      <c r="AC986" s="6">
        <f t="shared" si="739"/>
        <v>0</v>
      </c>
      <c r="AD986" s="7">
        <f t="shared" si="739"/>
        <v>0</v>
      </c>
      <c r="AE986" s="6">
        <f t="shared" si="733"/>
        <v>0</v>
      </c>
      <c r="AF986" s="5"/>
      <c r="AG986" s="6"/>
      <c r="AH986" s="7"/>
      <c r="AI986" s="6"/>
      <c r="AJ986" s="6"/>
      <c r="AL986" s="13"/>
      <c r="AM986" s="13"/>
      <c r="AW986" s="46">
        <f t="shared" si="730"/>
        <v>0</v>
      </c>
    </row>
    <row r="987" spans="1:49" ht="19.899999999999999" customHeight="1" x14ac:dyDescent="0.25">
      <c r="A987" s="40"/>
      <c r="B987" s="64" t="s">
        <v>35</v>
      </c>
      <c r="C987" s="5">
        <v>96.020089999999996</v>
      </c>
      <c r="D987" s="5"/>
      <c r="E987" s="5">
        <v>0</v>
      </c>
      <c r="F987" s="5">
        <v>0</v>
      </c>
      <c r="G987" s="6">
        <f t="shared" ref="G987:G988" si="744">H987+I987+J987</f>
        <v>0</v>
      </c>
      <c r="H987" s="6"/>
      <c r="I987" s="6"/>
      <c r="J987" s="6"/>
      <c r="K987" s="6"/>
      <c r="L987" s="5"/>
      <c r="M987" s="5"/>
      <c r="N987" s="5"/>
      <c r="O987" s="6">
        <f t="shared" si="731"/>
        <v>26.698000000000029</v>
      </c>
      <c r="P987" s="5">
        <v>0</v>
      </c>
      <c r="Q987" s="5">
        <v>26.522710000000028</v>
      </c>
      <c r="R987" s="5">
        <v>0.17528999999999995</v>
      </c>
      <c r="S987" s="6">
        <f>SUM(T987:V987)</f>
        <v>21.872090000000046</v>
      </c>
      <c r="T987" s="5">
        <f>SUM(T983)-SUM(T984:T986)</f>
        <v>0</v>
      </c>
      <c r="U987" s="5">
        <f>SUM(U983)-SUM(U984:U986)</f>
        <v>21.806470000000047</v>
      </c>
      <c r="V987" s="5">
        <f>SUM(V983)-SUM(V984:V986)</f>
        <v>6.5620000000000234E-2</v>
      </c>
      <c r="W987" s="6">
        <f>SUM(X987:Z987)</f>
        <v>21.872090000000046</v>
      </c>
      <c r="X987" s="5">
        <f>SUM(X983)-SUM(X984:X986)</f>
        <v>0</v>
      </c>
      <c r="Y987" s="5">
        <f>SUM(Y983)-SUM(Y984:Y986)</f>
        <v>21.806470000000047</v>
      </c>
      <c r="Z987" s="5">
        <f>SUM(Z983)-SUM(Z984:Z986)</f>
        <v>6.5620000000000234E-2</v>
      </c>
      <c r="AA987" s="12">
        <f t="shared" si="732"/>
        <v>0</v>
      </c>
      <c r="AB987" s="5">
        <f t="shared" si="738"/>
        <v>0</v>
      </c>
      <c r="AC987" s="6">
        <f t="shared" si="739"/>
        <v>0</v>
      </c>
      <c r="AD987" s="7">
        <f t="shared" si="739"/>
        <v>0</v>
      </c>
      <c r="AE987" s="6">
        <f t="shared" si="733"/>
        <v>0</v>
      </c>
      <c r="AF987" s="5"/>
      <c r="AG987" s="6"/>
      <c r="AH987" s="7"/>
      <c r="AI987" s="6"/>
      <c r="AJ987" s="6"/>
      <c r="AL987" s="13"/>
      <c r="AM987" s="13"/>
      <c r="AW987" s="46">
        <f t="shared" si="730"/>
        <v>0</v>
      </c>
    </row>
    <row r="988" spans="1:49" ht="102" customHeight="1" x14ac:dyDescent="0.25">
      <c r="A988" s="40">
        <v>174</v>
      </c>
      <c r="B988" s="68" t="s">
        <v>251</v>
      </c>
      <c r="C988" s="62">
        <v>6711.8437900000008</v>
      </c>
      <c r="D988" s="62">
        <f>SUM(D989:D992)</f>
        <v>0</v>
      </c>
      <c r="E988" s="62">
        <v>0</v>
      </c>
      <c r="F988" s="62">
        <v>0</v>
      </c>
      <c r="G988" s="63">
        <f t="shared" si="744"/>
        <v>0</v>
      </c>
      <c r="H988" s="43"/>
      <c r="I988" s="43"/>
      <c r="J988" s="43"/>
      <c r="K988" s="63">
        <f>L988+M988+N988</f>
        <v>0</v>
      </c>
      <c r="L988" s="43"/>
      <c r="M988" s="43"/>
      <c r="N988" s="43"/>
      <c r="O988" s="63">
        <f t="shared" si="731"/>
        <v>6862.2999999999993</v>
      </c>
      <c r="P988" s="43">
        <v>0</v>
      </c>
      <c r="Q988" s="43">
        <v>6779.9</v>
      </c>
      <c r="R988" s="43">
        <v>82.399999999999991</v>
      </c>
      <c r="S988" s="6">
        <f>SUM(T988,U988,V988)</f>
        <v>6711.8437938799998</v>
      </c>
      <c r="T988" s="5">
        <v>0</v>
      </c>
      <c r="U988" s="5">
        <v>6631.3016799999996</v>
      </c>
      <c r="V988" s="5">
        <v>80.542113879999988</v>
      </c>
      <c r="W988" s="63">
        <f>SUM(X988,Y988,Z988)</f>
        <v>6711.8437938799998</v>
      </c>
      <c r="X988" s="43">
        <v>0</v>
      </c>
      <c r="Y988" s="43">
        <v>6631.3016799999996</v>
      </c>
      <c r="Z988" s="43">
        <v>80.542113879999988</v>
      </c>
      <c r="AA988" s="12">
        <f t="shared" si="732"/>
        <v>0</v>
      </c>
      <c r="AB988" s="5">
        <f t="shared" si="738"/>
        <v>0</v>
      </c>
      <c r="AC988" s="6">
        <f t="shared" si="739"/>
        <v>0</v>
      </c>
      <c r="AD988" s="7">
        <f t="shared" si="739"/>
        <v>0</v>
      </c>
      <c r="AE988" s="63">
        <f t="shared" si="733"/>
        <v>0</v>
      </c>
      <c r="AF988" s="43"/>
      <c r="AG988" s="63"/>
      <c r="AH988" s="44"/>
      <c r="AI988" s="63" t="s">
        <v>227</v>
      </c>
      <c r="AJ988" s="63" t="s">
        <v>227</v>
      </c>
      <c r="AL988" s="13"/>
      <c r="AM988" s="13"/>
      <c r="AW988" s="46">
        <f t="shared" si="730"/>
        <v>0</v>
      </c>
    </row>
    <row r="989" spans="1:49" ht="19.899999999999999" customHeight="1" x14ac:dyDescent="0.25">
      <c r="A989" s="40"/>
      <c r="B989" s="78" t="s">
        <v>32</v>
      </c>
      <c r="C989" s="5">
        <v>0</v>
      </c>
      <c r="D989" s="5">
        <f>C989</f>
        <v>0</v>
      </c>
      <c r="E989" s="5">
        <v>0</v>
      </c>
      <c r="F989" s="5">
        <v>0</v>
      </c>
      <c r="G989" s="6">
        <f>H989+I989+J989</f>
        <v>0</v>
      </c>
      <c r="H989" s="5"/>
      <c r="I989" s="5"/>
      <c r="J989" s="5"/>
      <c r="K989" s="6"/>
      <c r="L989" s="5"/>
      <c r="M989" s="5"/>
      <c r="N989" s="5"/>
      <c r="O989" s="6">
        <f t="shared" si="731"/>
        <v>0</v>
      </c>
      <c r="P989" s="5">
        <v>0</v>
      </c>
      <c r="Q989" s="5">
        <v>0</v>
      </c>
      <c r="R989" s="5">
        <v>0</v>
      </c>
      <c r="S989" s="6">
        <v>0</v>
      </c>
      <c r="T989" s="5" t="s">
        <v>185</v>
      </c>
      <c r="U989" s="5" t="s">
        <v>185</v>
      </c>
      <c r="V989" s="5" t="s">
        <v>185</v>
      </c>
      <c r="W989" s="6">
        <v>0</v>
      </c>
      <c r="X989" s="5" t="s">
        <v>185</v>
      </c>
      <c r="Y989" s="5" t="s">
        <v>185</v>
      </c>
      <c r="Z989" s="5" t="s">
        <v>185</v>
      </c>
      <c r="AA989" s="12">
        <f t="shared" si="732"/>
        <v>0</v>
      </c>
      <c r="AB989" s="5">
        <f t="shared" si="738"/>
        <v>0</v>
      </c>
      <c r="AC989" s="6">
        <f t="shared" si="739"/>
        <v>0</v>
      </c>
      <c r="AD989" s="7">
        <f t="shared" si="739"/>
        <v>0</v>
      </c>
      <c r="AE989" s="6">
        <f t="shared" si="733"/>
        <v>0</v>
      </c>
      <c r="AF989" s="5"/>
      <c r="AG989" s="6"/>
      <c r="AH989" s="7"/>
      <c r="AI989" s="6"/>
      <c r="AJ989" s="6"/>
      <c r="AL989" s="13"/>
      <c r="AM989" s="13"/>
      <c r="AW989" s="46"/>
    </row>
    <row r="990" spans="1:49" ht="19.899999999999999" customHeight="1" x14ac:dyDescent="0.25">
      <c r="A990" s="40"/>
      <c r="B990" s="78" t="s">
        <v>33</v>
      </c>
      <c r="C990" s="5">
        <v>6276.6278000000002</v>
      </c>
      <c r="D990" s="5"/>
      <c r="E990" s="5">
        <v>0</v>
      </c>
      <c r="F990" s="5">
        <v>0</v>
      </c>
      <c r="G990" s="6">
        <f t="shared" ref="G990" si="745">H990+I990+J990</f>
        <v>0</v>
      </c>
      <c r="H990" s="5"/>
      <c r="I990" s="5"/>
      <c r="J990" s="5"/>
      <c r="K990" s="6"/>
      <c r="L990" s="5"/>
      <c r="M990" s="5"/>
      <c r="N990" s="5"/>
      <c r="O990" s="6">
        <f t="shared" si="731"/>
        <v>6276.6278000000002</v>
      </c>
      <c r="P990" s="5">
        <v>0</v>
      </c>
      <c r="Q990" s="5">
        <v>6201.3082700000004</v>
      </c>
      <c r="R990" s="5">
        <v>75.31953</v>
      </c>
      <c r="S990" s="6">
        <v>6276.6278000000002</v>
      </c>
      <c r="T990" s="5" t="s">
        <v>185</v>
      </c>
      <c r="U990" s="5">
        <v>6201.3082699999995</v>
      </c>
      <c r="V990" s="5">
        <v>75.319529999999986</v>
      </c>
      <c r="W990" s="6">
        <v>6276.6277999999993</v>
      </c>
      <c r="X990" s="5" t="s">
        <v>185</v>
      </c>
      <c r="Y990" s="5">
        <v>6201.3082699999995</v>
      </c>
      <c r="Z990" s="5">
        <v>75.319529999999986</v>
      </c>
      <c r="AA990" s="12">
        <f t="shared" si="732"/>
        <v>0</v>
      </c>
      <c r="AB990" s="5">
        <f t="shared" si="738"/>
        <v>0</v>
      </c>
      <c r="AC990" s="6">
        <f t="shared" si="739"/>
        <v>0</v>
      </c>
      <c r="AD990" s="7">
        <f t="shared" si="739"/>
        <v>0</v>
      </c>
      <c r="AE990" s="6">
        <f t="shared" si="733"/>
        <v>0</v>
      </c>
      <c r="AF990" s="5"/>
      <c r="AG990" s="6"/>
      <c r="AH990" s="7"/>
      <c r="AI990" s="6"/>
      <c r="AJ990" s="6"/>
      <c r="AL990" s="13"/>
      <c r="AM990" s="13"/>
      <c r="AW990" s="46"/>
    </row>
    <row r="991" spans="1:49" ht="19.899999999999999" customHeight="1" x14ac:dyDescent="0.25">
      <c r="A991" s="40"/>
      <c r="B991" s="78" t="s">
        <v>34</v>
      </c>
      <c r="C991" s="5">
        <v>0</v>
      </c>
      <c r="D991" s="5"/>
      <c r="E991" s="5">
        <v>0</v>
      </c>
      <c r="F991" s="5">
        <v>0</v>
      </c>
      <c r="G991" s="6">
        <f>H991+I991+J991</f>
        <v>0</v>
      </c>
      <c r="H991" s="5"/>
      <c r="I991" s="5"/>
      <c r="J991" s="5"/>
      <c r="K991" s="6"/>
      <c r="L991" s="5"/>
      <c r="M991" s="5"/>
      <c r="N991" s="5"/>
      <c r="O991" s="6">
        <f t="shared" si="731"/>
        <v>0</v>
      </c>
      <c r="P991" s="5">
        <v>0</v>
      </c>
      <c r="Q991" s="5">
        <v>0</v>
      </c>
      <c r="R991" s="5">
        <v>0</v>
      </c>
      <c r="S991" s="6">
        <v>0</v>
      </c>
      <c r="T991" s="5"/>
      <c r="U991" s="5"/>
      <c r="V991" s="5"/>
      <c r="W991" s="6">
        <v>0</v>
      </c>
      <c r="X991" s="5"/>
      <c r="Y991" s="5"/>
      <c r="Z991" s="5"/>
      <c r="AA991" s="12">
        <f t="shared" si="732"/>
        <v>0</v>
      </c>
      <c r="AB991" s="5">
        <f t="shared" si="738"/>
        <v>0</v>
      </c>
      <c r="AC991" s="6">
        <f t="shared" si="739"/>
        <v>0</v>
      </c>
      <c r="AD991" s="7">
        <f t="shared" si="739"/>
        <v>0</v>
      </c>
      <c r="AE991" s="6">
        <f t="shared" si="733"/>
        <v>0</v>
      </c>
      <c r="AF991" s="5"/>
      <c r="AG991" s="6"/>
      <c r="AH991" s="7"/>
      <c r="AI991" s="6"/>
      <c r="AJ991" s="6"/>
      <c r="AL991" s="13"/>
      <c r="AM991" s="13"/>
      <c r="AW991" s="46">
        <f t="shared" si="730"/>
        <v>0</v>
      </c>
    </row>
    <row r="992" spans="1:49" ht="19.899999999999999" customHeight="1" x14ac:dyDescent="0.25">
      <c r="A992" s="40"/>
      <c r="B992" s="78" t="s">
        <v>35</v>
      </c>
      <c r="C992" s="5">
        <v>435.21599000000003</v>
      </c>
      <c r="D992" s="5"/>
      <c r="E992" s="5">
        <v>0</v>
      </c>
      <c r="F992" s="5">
        <v>0</v>
      </c>
      <c r="G992" s="6">
        <f t="shared" ref="G992:G993" si="746">H992+I992+J992</f>
        <v>0</v>
      </c>
      <c r="H992" s="5"/>
      <c r="I992" s="5"/>
      <c r="J992" s="5"/>
      <c r="K992" s="6"/>
      <c r="L992" s="5"/>
      <c r="M992" s="5"/>
      <c r="N992" s="5"/>
      <c r="O992" s="6">
        <f t="shared" si="731"/>
        <v>585.67219999999918</v>
      </c>
      <c r="P992" s="5">
        <v>0</v>
      </c>
      <c r="Q992" s="5">
        <v>578.59172999999919</v>
      </c>
      <c r="R992" s="5">
        <v>7.0804699999999841</v>
      </c>
      <c r="S992" s="6">
        <f>SUM(T992:V992)</f>
        <v>435.21599388000004</v>
      </c>
      <c r="T992" s="5">
        <f>SUM(T988)-SUM(T989:T991)</f>
        <v>0</v>
      </c>
      <c r="U992" s="5">
        <f>SUM(U988)-SUM(U989:U991)</f>
        <v>429.99341000000004</v>
      </c>
      <c r="V992" s="5">
        <f>SUM(V988)-SUM(V989:V991)</f>
        <v>5.222583880000002</v>
      </c>
      <c r="W992" s="6">
        <f>SUM(X992:Z992)</f>
        <v>435.21599388000004</v>
      </c>
      <c r="X992" s="5">
        <f>SUM(X988)-SUM(X989:X991)</f>
        <v>0</v>
      </c>
      <c r="Y992" s="5">
        <f>SUM(Y988)-SUM(Y989:Y991)</f>
        <v>429.99341000000004</v>
      </c>
      <c r="Z992" s="5">
        <f>SUM(Z988)-SUM(Z989:Z991)</f>
        <v>5.222583880000002</v>
      </c>
      <c r="AA992" s="12">
        <f t="shared" si="732"/>
        <v>0</v>
      </c>
      <c r="AB992" s="5">
        <f t="shared" si="738"/>
        <v>0</v>
      </c>
      <c r="AC992" s="6">
        <f t="shared" si="739"/>
        <v>0</v>
      </c>
      <c r="AD992" s="7">
        <f t="shared" si="739"/>
        <v>0</v>
      </c>
      <c r="AE992" s="6">
        <f t="shared" si="733"/>
        <v>0</v>
      </c>
      <c r="AF992" s="5"/>
      <c r="AG992" s="6"/>
      <c r="AH992" s="7"/>
      <c r="AI992" s="6"/>
      <c r="AJ992" s="6"/>
      <c r="AL992" s="13"/>
      <c r="AM992" s="13"/>
      <c r="AW992" s="46">
        <f t="shared" si="730"/>
        <v>0</v>
      </c>
    </row>
    <row r="993" spans="1:49" ht="107.25" customHeight="1" x14ac:dyDescent="0.25">
      <c r="A993" s="40">
        <v>175</v>
      </c>
      <c r="B993" s="68" t="s">
        <v>319</v>
      </c>
      <c r="C993" s="62">
        <v>6184.5480800000005</v>
      </c>
      <c r="D993" s="62">
        <f>SUM(D994:D997)</f>
        <v>0</v>
      </c>
      <c r="E993" s="62">
        <v>0</v>
      </c>
      <c r="F993" s="62">
        <v>0</v>
      </c>
      <c r="G993" s="63">
        <f t="shared" si="746"/>
        <v>0</v>
      </c>
      <c r="H993" s="43"/>
      <c r="I993" s="43"/>
      <c r="J993" s="43"/>
      <c r="K993" s="63">
        <f>L993+M993+N993</f>
        <v>0</v>
      </c>
      <c r="L993" s="43"/>
      <c r="M993" s="43"/>
      <c r="N993" s="43"/>
      <c r="O993" s="63">
        <f t="shared" si="731"/>
        <v>6203.9</v>
      </c>
      <c r="P993" s="43">
        <v>0</v>
      </c>
      <c r="Q993" s="43">
        <v>6179</v>
      </c>
      <c r="R993" s="43">
        <v>24.900000000000002</v>
      </c>
      <c r="S993" s="6">
        <f>SUM(T993,U993,V993)</f>
        <v>6184.5480799999996</v>
      </c>
      <c r="T993" s="5">
        <v>0</v>
      </c>
      <c r="U993" s="5">
        <v>6159.7890899999993</v>
      </c>
      <c r="V993" s="5">
        <v>24.758990000000001</v>
      </c>
      <c r="W993" s="63">
        <f>SUM(X993,Y993,Z993)</f>
        <v>6184.5480800000005</v>
      </c>
      <c r="X993" s="43">
        <v>0</v>
      </c>
      <c r="Y993" s="43">
        <v>6159.7890900000002</v>
      </c>
      <c r="Z993" s="43">
        <v>24.758989999999997</v>
      </c>
      <c r="AA993" s="12">
        <f t="shared" si="732"/>
        <v>0</v>
      </c>
      <c r="AB993" s="5">
        <f t="shared" si="738"/>
        <v>0</v>
      </c>
      <c r="AC993" s="6">
        <f t="shared" si="739"/>
        <v>0</v>
      </c>
      <c r="AD993" s="7">
        <f t="shared" si="739"/>
        <v>0</v>
      </c>
      <c r="AE993" s="63">
        <f t="shared" si="733"/>
        <v>0</v>
      </c>
      <c r="AF993" s="43"/>
      <c r="AG993" s="63"/>
      <c r="AH993" s="44"/>
      <c r="AI993" s="63" t="s">
        <v>227</v>
      </c>
      <c r="AJ993" s="63" t="s">
        <v>227</v>
      </c>
      <c r="AL993" s="13"/>
      <c r="AM993" s="13"/>
      <c r="AW993" s="46">
        <f t="shared" si="730"/>
        <v>0</v>
      </c>
    </row>
    <row r="994" spans="1:49" ht="19.899999999999999" customHeight="1" x14ac:dyDescent="0.25">
      <c r="A994" s="40"/>
      <c r="B994" s="78" t="s">
        <v>32</v>
      </c>
      <c r="C994" s="5">
        <v>0</v>
      </c>
      <c r="D994" s="5">
        <f>C994</f>
        <v>0</v>
      </c>
      <c r="E994" s="5">
        <v>0</v>
      </c>
      <c r="F994" s="5">
        <v>0</v>
      </c>
      <c r="G994" s="6">
        <f>H994+I994+J994</f>
        <v>0</v>
      </c>
      <c r="H994" s="5"/>
      <c r="I994" s="5"/>
      <c r="J994" s="5"/>
      <c r="K994" s="6"/>
      <c r="L994" s="5"/>
      <c r="M994" s="5"/>
      <c r="N994" s="5"/>
      <c r="O994" s="6">
        <f t="shared" si="731"/>
        <v>0</v>
      </c>
      <c r="P994" s="5">
        <v>0</v>
      </c>
      <c r="Q994" s="5">
        <v>0</v>
      </c>
      <c r="R994" s="5">
        <v>0</v>
      </c>
      <c r="S994" s="6">
        <v>0</v>
      </c>
      <c r="T994" s="5" t="s">
        <v>185</v>
      </c>
      <c r="U994" s="5" t="s">
        <v>185</v>
      </c>
      <c r="V994" s="5" t="s">
        <v>185</v>
      </c>
      <c r="W994" s="6">
        <v>0</v>
      </c>
      <c r="X994" s="5" t="s">
        <v>185</v>
      </c>
      <c r="Y994" s="5" t="s">
        <v>185</v>
      </c>
      <c r="Z994" s="5" t="s">
        <v>185</v>
      </c>
      <c r="AA994" s="12">
        <f t="shared" si="732"/>
        <v>0</v>
      </c>
      <c r="AB994" s="5">
        <f t="shared" si="738"/>
        <v>0</v>
      </c>
      <c r="AC994" s="6">
        <f t="shared" ref="AC994:AD1009" si="747">SUM(Y994,I994)-SUM(M994)-SUM(U994,-AG994)</f>
        <v>0</v>
      </c>
      <c r="AD994" s="7">
        <f t="shared" si="747"/>
        <v>0</v>
      </c>
      <c r="AE994" s="6">
        <f t="shared" si="733"/>
        <v>0</v>
      </c>
      <c r="AF994" s="5"/>
      <c r="AG994" s="6"/>
      <c r="AH994" s="7"/>
      <c r="AI994" s="6"/>
      <c r="AJ994" s="6"/>
      <c r="AL994" s="13"/>
      <c r="AM994" s="13"/>
      <c r="AW994" s="46"/>
    </row>
    <row r="995" spans="1:49" ht="19.899999999999999" customHeight="1" x14ac:dyDescent="0.25">
      <c r="A995" s="40"/>
      <c r="B995" s="78" t="s">
        <v>33</v>
      </c>
      <c r="C995" s="5">
        <v>5777.1960900000004</v>
      </c>
      <c r="D995" s="5"/>
      <c r="E995" s="5">
        <v>0</v>
      </c>
      <c r="F995" s="5">
        <v>0</v>
      </c>
      <c r="G995" s="6">
        <f t="shared" ref="G995" si="748">H995+I995+J995</f>
        <v>0</v>
      </c>
      <c r="H995" s="5"/>
      <c r="I995" s="5"/>
      <c r="J995" s="5"/>
      <c r="K995" s="6"/>
      <c r="L995" s="5"/>
      <c r="M995" s="5"/>
      <c r="N995" s="5"/>
      <c r="O995" s="6">
        <f t="shared" si="731"/>
        <v>5777.1960900000004</v>
      </c>
      <c r="P995" s="5">
        <v>0</v>
      </c>
      <c r="Q995" s="5">
        <v>5754.0873000000001</v>
      </c>
      <c r="R995" s="5">
        <v>23.108789999999999</v>
      </c>
      <c r="S995" s="6">
        <v>5777.1960899999995</v>
      </c>
      <c r="T995" s="5" t="s">
        <v>185</v>
      </c>
      <c r="U995" s="5">
        <v>5754.0872999999992</v>
      </c>
      <c r="V995" s="5">
        <v>23.108789999999999</v>
      </c>
      <c r="W995" s="6">
        <v>5777.1960899999995</v>
      </c>
      <c r="X995" s="5" t="s">
        <v>185</v>
      </c>
      <c r="Y995" s="5">
        <v>5754.0873000000001</v>
      </c>
      <c r="Z995" s="5">
        <v>23.108789999999999</v>
      </c>
      <c r="AA995" s="12">
        <f t="shared" si="732"/>
        <v>0</v>
      </c>
      <c r="AB995" s="5">
        <f t="shared" si="738"/>
        <v>0</v>
      </c>
      <c r="AC995" s="6">
        <f t="shared" si="747"/>
        <v>0</v>
      </c>
      <c r="AD995" s="7">
        <f t="shared" si="747"/>
        <v>0</v>
      </c>
      <c r="AE995" s="6">
        <f t="shared" si="733"/>
        <v>0</v>
      </c>
      <c r="AF995" s="5"/>
      <c r="AG995" s="6"/>
      <c r="AH995" s="7"/>
      <c r="AI995" s="6"/>
      <c r="AJ995" s="6"/>
      <c r="AL995" s="13"/>
      <c r="AM995" s="13"/>
      <c r="AW995" s="46"/>
    </row>
    <row r="996" spans="1:49" ht="19.899999999999999" customHeight="1" x14ac:dyDescent="0.25">
      <c r="A996" s="40"/>
      <c r="B996" s="78" t="s">
        <v>34</v>
      </c>
      <c r="C996" s="5">
        <v>0</v>
      </c>
      <c r="D996" s="5"/>
      <c r="E996" s="5">
        <v>0</v>
      </c>
      <c r="F996" s="5">
        <v>0</v>
      </c>
      <c r="G996" s="6">
        <f>H996+I996+J996</f>
        <v>0</v>
      </c>
      <c r="H996" s="5"/>
      <c r="I996" s="5"/>
      <c r="J996" s="5"/>
      <c r="K996" s="6"/>
      <c r="L996" s="5"/>
      <c r="M996" s="5"/>
      <c r="N996" s="5"/>
      <c r="O996" s="6">
        <f t="shared" si="731"/>
        <v>0</v>
      </c>
      <c r="P996" s="5">
        <v>0</v>
      </c>
      <c r="Q996" s="5">
        <v>0</v>
      </c>
      <c r="R996" s="5">
        <v>0</v>
      </c>
      <c r="S996" s="6">
        <v>0</v>
      </c>
      <c r="T996" s="5"/>
      <c r="U996" s="5"/>
      <c r="V996" s="5"/>
      <c r="W996" s="6">
        <v>0</v>
      </c>
      <c r="X996" s="5"/>
      <c r="Y996" s="5"/>
      <c r="Z996" s="5"/>
      <c r="AA996" s="12">
        <f t="shared" si="732"/>
        <v>0</v>
      </c>
      <c r="AB996" s="5">
        <f t="shared" si="738"/>
        <v>0</v>
      </c>
      <c r="AC996" s="6">
        <f t="shared" si="747"/>
        <v>0</v>
      </c>
      <c r="AD996" s="7">
        <f t="shared" si="747"/>
        <v>0</v>
      </c>
      <c r="AE996" s="6">
        <f t="shared" si="733"/>
        <v>0</v>
      </c>
      <c r="AF996" s="5"/>
      <c r="AG996" s="6"/>
      <c r="AH996" s="7"/>
      <c r="AI996" s="6"/>
      <c r="AJ996" s="6"/>
      <c r="AL996" s="13"/>
      <c r="AM996" s="13"/>
      <c r="AW996" s="46">
        <f t="shared" si="730"/>
        <v>0</v>
      </c>
    </row>
    <row r="997" spans="1:49" ht="19.899999999999999" customHeight="1" x14ac:dyDescent="0.25">
      <c r="A997" s="40"/>
      <c r="B997" s="78" t="s">
        <v>35</v>
      </c>
      <c r="C997" s="5">
        <v>407.35199</v>
      </c>
      <c r="D997" s="5"/>
      <c r="E997" s="5">
        <v>0</v>
      </c>
      <c r="F997" s="5">
        <v>0</v>
      </c>
      <c r="G997" s="6">
        <f t="shared" ref="G997:G998" si="749">H997+I997+J997</f>
        <v>0</v>
      </c>
      <c r="H997" s="5"/>
      <c r="I997" s="5"/>
      <c r="J997" s="5"/>
      <c r="K997" s="6"/>
      <c r="L997" s="5"/>
      <c r="M997" s="5"/>
      <c r="N997" s="5"/>
      <c r="O997" s="6">
        <f t="shared" si="731"/>
        <v>426.70391000000018</v>
      </c>
      <c r="P997" s="5">
        <v>0</v>
      </c>
      <c r="Q997" s="5">
        <v>424.9127000000002</v>
      </c>
      <c r="R997" s="5">
        <v>1.7912100000000031</v>
      </c>
      <c r="S997" s="6">
        <f>SUM(T997:V997)</f>
        <v>407.35199000000006</v>
      </c>
      <c r="T997" s="5">
        <f>SUM(T993)-SUM(T994:T996)</f>
        <v>0</v>
      </c>
      <c r="U997" s="5">
        <f>SUM(U993)-SUM(U994:U996)</f>
        <v>405.70179000000007</v>
      </c>
      <c r="V997" s="5">
        <f>SUM(V993)-SUM(V994:V996)</f>
        <v>1.6502000000000017</v>
      </c>
      <c r="W997" s="6">
        <f>SUM(X997:Z997)</f>
        <v>407.35199000000006</v>
      </c>
      <c r="X997" s="5">
        <f>SUM(X993)-SUM(X994:X996)</f>
        <v>0</v>
      </c>
      <c r="Y997" s="5">
        <f>SUM(Y993)-SUM(Y994:Y996)</f>
        <v>405.70179000000007</v>
      </c>
      <c r="Z997" s="5">
        <f>SUM(Z993)-SUM(Z994:Z996)</f>
        <v>1.6501999999999981</v>
      </c>
      <c r="AA997" s="12">
        <f t="shared" si="732"/>
        <v>-3.5527136788005009E-15</v>
      </c>
      <c r="AB997" s="5">
        <f t="shared" si="738"/>
        <v>0</v>
      </c>
      <c r="AC997" s="6">
        <f t="shared" si="747"/>
        <v>0</v>
      </c>
      <c r="AD997" s="7">
        <f t="shared" si="747"/>
        <v>-3.5527136788005009E-15</v>
      </c>
      <c r="AE997" s="6">
        <f t="shared" si="733"/>
        <v>0</v>
      </c>
      <c r="AF997" s="5"/>
      <c r="AG997" s="6"/>
      <c r="AH997" s="7"/>
      <c r="AI997" s="6"/>
      <c r="AJ997" s="6"/>
      <c r="AL997" s="13"/>
      <c r="AM997" s="13"/>
      <c r="AW997" s="46">
        <f t="shared" si="730"/>
        <v>0</v>
      </c>
    </row>
    <row r="998" spans="1:49" ht="102.75" customHeight="1" x14ac:dyDescent="0.25">
      <c r="A998" s="40">
        <v>176</v>
      </c>
      <c r="B998" s="68" t="s">
        <v>320</v>
      </c>
      <c r="C998" s="62">
        <v>6433.3388800000002</v>
      </c>
      <c r="D998" s="62">
        <f>SUM(D999:D1002)</f>
        <v>0</v>
      </c>
      <c r="E998" s="62">
        <v>0</v>
      </c>
      <c r="F998" s="62">
        <v>0</v>
      </c>
      <c r="G998" s="63">
        <f t="shared" si="749"/>
        <v>0</v>
      </c>
      <c r="H998" s="43"/>
      <c r="I998" s="43"/>
      <c r="J998" s="43"/>
      <c r="K998" s="63">
        <f>L998+M998+N998</f>
        <v>0</v>
      </c>
      <c r="L998" s="43"/>
      <c r="M998" s="43"/>
      <c r="N998" s="43"/>
      <c r="O998" s="63">
        <f t="shared" si="731"/>
        <v>6434.9</v>
      </c>
      <c r="P998" s="43">
        <v>0</v>
      </c>
      <c r="Q998" s="43">
        <v>6415.5</v>
      </c>
      <c r="R998" s="43">
        <v>19.400000000000002</v>
      </c>
      <c r="S998" s="6">
        <f>SUM(T998,U998,V998)</f>
        <v>6433.3388800000002</v>
      </c>
      <c r="T998" s="5">
        <v>0</v>
      </c>
      <c r="U998" s="5">
        <v>6414.0232599999999</v>
      </c>
      <c r="V998" s="5">
        <v>19.315619999999999</v>
      </c>
      <c r="W998" s="63">
        <f>SUM(X998,Y998,Z998)</f>
        <v>6433.3388800000002</v>
      </c>
      <c r="X998" s="43">
        <v>0</v>
      </c>
      <c r="Y998" s="43">
        <v>6414.0232599999999</v>
      </c>
      <c r="Z998" s="43">
        <v>19.315619999999999</v>
      </c>
      <c r="AA998" s="12">
        <f t="shared" si="732"/>
        <v>0</v>
      </c>
      <c r="AB998" s="5">
        <f t="shared" si="738"/>
        <v>0</v>
      </c>
      <c r="AC998" s="6">
        <f t="shared" si="747"/>
        <v>0</v>
      </c>
      <c r="AD998" s="7">
        <f t="shared" si="747"/>
        <v>0</v>
      </c>
      <c r="AE998" s="63">
        <f t="shared" si="733"/>
        <v>0</v>
      </c>
      <c r="AF998" s="43"/>
      <c r="AG998" s="63"/>
      <c r="AH998" s="44"/>
      <c r="AI998" s="63" t="s">
        <v>227</v>
      </c>
      <c r="AJ998" s="63" t="s">
        <v>227</v>
      </c>
      <c r="AL998" s="13"/>
      <c r="AM998" s="13"/>
      <c r="AW998" s="46">
        <f t="shared" si="730"/>
        <v>0</v>
      </c>
    </row>
    <row r="999" spans="1:49" ht="19.899999999999999" customHeight="1" x14ac:dyDescent="0.25">
      <c r="A999" s="40"/>
      <c r="B999" s="78" t="s">
        <v>32</v>
      </c>
      <c r="C999" s="5">
        <v>0</v>
      </c>
      <c r="D999" s="5">
        <f>C999</f>
        <v>0</v>
      </c>
      <c r="E999" s="5">
        <v>0</v>
      </c>
      <c r="F999" s="5">
        <v>0</v>
      </c>
      <c r="G999" s="6">
        <f>H999+I999+J999</f>
        <v>0</v>
      </c>
      <c r="H999" s="5"/>
      <c r="I999" s="5"/>
      <c r="J999" s="5"/>
      <c r="K999" s="6"/>
      <c r="L999" s="5"/>
      <c r="M999" s="5"/>
      <c r="N999" s="5"/>
      <c r="O999" s="6">
        <f t="shared" si="731"/>
        <v>0</v>
      </c>
      <c r="P999" s="5">
        <v>0</v>
      </c>
      <c r="Q999" s="5">
        <v>0</v>
      </c>
      <c r="R999" s="5">
        <v>0</v>
      </c>
      <c r="S999" s="6">
        <v>0</v>
      </c>
      <c r="T999" s="5" t="s">
        <v>185</v>
      </c>
      <c r="U999" s="5" t="s">
        <v>185</v>
      </c>
      <c r="V999" s="5" t="s">
        <v>185</v>
      </c>
      <c r="W999" s="6">
        <v>0</v>
      </c>
      <c r="X999" s="5" t="s">
        <v>185</v>
      </c>
      <c r="Y999" s="5" t="s">
        <v>185</v>
      </c>
      <c r="Z999" s="5" t="s">
        <v>185</v>
      </c>
      <c r="AA999" s="12">
        <f t="shared" si="732"/>
        <v>0</v>
      </c>
      <c r="AB999" s="5">
        <f t="shared" si="738"/>
        <v>0</v>
      </c>
      <c r="AC999" s="6">
        <f t="shared" si="747"/>
        <v>0</v>
      </c>
      <c r="AD999" s="7">
        <f t="shared" si="747"/>
        <v>0</v>
      </c>
      <c r="AE999" s="6">
        <f t="shared" si="733"/>
        <v>0</v>
      </c>
      <c r="AF999" s="5"/>
      <c r="AG999" s="6"/>
      <c r="AH999" s="7"/>
      <c r="AI999" s="6"/>
      <c r="AJ999" s="6"/>
      <c r="AL999" s="13"/>
      <c r="AM999" s="13"/>
      <c r="AW999" s="46"/>
    </row>
    <row r="1000" spans="1:49" ht="19.899999999999999" customHeight="1" x14ac:dyDescent="0.25">
      <c r="A1000" s="40"/>
      <c r="B1000" s="78" t="s">
        <v>33</v>
      </c>
      <c r="C1000" s="5">
        <v>6012.83889</v>
      </c>
      <c r="D1000" s="5"/>
      <c r="E1000" s="5">
        <v>0</v>
      </c>
      <c r="F1000" s="5">
        <v>0</v>
      </c>
      <c r="G1000" s="6">
        <f t="shared" ref="G1000" si="750">H1000+I1000+J1000</f>
        <v>0</v>
      </c>
      <c r="H1000" s="5"/>
      <c r="I1000" s="5"/>
      <c r="J1000" s="5"/>
      <c r="K1000" s="6"/>
      <c r="L1000" s="5"/>
      <c r="M1000" s="5"/>
      <c r="N1000" s="5"/>
      <c r="O1000" s="6">
        <f t="shared" si="731"/>
        <v>6012.83889</v>
      </c>
      <c r="P1000" s="5">
        <v>0</v>
      </c>
      <c r="Q1000" s="5">
        <v>5994.8003699999999</v>
      </c>
      <c r="R1000" s="5">
        <v>18.038519999999998</v>
      </c>
      <c r="S1000" s="6">
        <v>6012.83889</v>
      </c>
      <c r="T1000" s="5" t="s">
        <v>185</v>
      </c>
      <c r="U1000" s="5">
        <v>5994.8003699999999</v>
      </c>
      <c r="V1000" s="5">
        <v>18.038519999999998</v>
      </c>
      <c r="W1000" s="6">
        <v>6012.83889</v>
      </c>
      <c r="X1000" s="5" t="s">
        <v>185</v>
      </c>
      <c r="Y1000" s="5">
        <v>5994.8003699999999</v>
      </c>
      <c r="Z1000" s="5">
        <v>18.038519999999998</v>
      </c>
      <c r="AA1000" s="12">
        <f t="shared" si="732"/>
        <v>0</v>
      </c>
      <c r="AB1000" s="5">
        <f t="shared" si="738"/>
        <v>0</v>
      </c>
      <c r="AC1000" s="6">
        <f t="shared" si="747"/>
        <v>0</v>
      </c>
      <c r="AD1000" s="7">
        <f t="shared" si="747"/>
        <v>0</v>
      </c>
      <c r="AE1000" s="6">
        <f t="shared" si="733"/>
        <v>0</v>
      </c>
      <c r="AF1000" s="5"/>
      <c r="AG1000" s="6"/>
      <c r="AH1000" s="7"/>
      <c r="AI1000" s="6"/>
      <c r="AJ1000" s="6"/>
      <c r="AL1000" s="13"/>
      <c r="AM1000" s="13"/>
      <c r="AW1000" s="46"/>
    </row>
    <row r="1001" spans="1:49" ht="19.899999999999999" customHeight="1" x14ac:dyDescent="0.25">
      <c r="A1001" s="40"/>
      <c r="B1001" s="78" t="s">
        <v>34</v>
      </c>
      <c r="C1001" s="5">
        <v>0</v>
      </c>
      <c r="D1001" s="5"/>
      <c r="E1001" s="5">
        <v>0</v>
      </c>
      <c r="F1001" s="5">
        <v>0</v>
      </c>
      <c r="G1001" s="6">
        <f>H1001+I1001+J1001</f>
        <v>0</v>
      </c>
      <c r="H1001" s="5"/>
      <c r="I1001" s="5"/>
      <c r="J1001" s="5"/>
      <c r="K1001" s="6"/>
      <c r="L1001" s="5"/>
      <c r="M1001" s="5"/>
      <c r="N1001" s="5"/>
      <c r="O1001" s="6">
        <f t="shared" si="731"/>
        <v>0</v>
      </c>
      <c r="P1001" s="5">
        <v>0</v>
      </c>
      <c r="Q1001" s="5">
        <v>0</v>
      </c>
      <c r="R1001" s="5">
        <v>0</v>
      </c>
      <c r="S1001" s="6">
        <v>0</v>
      </c>
      <c r="T1001" s="5"/>
      <c r="U1001" s="5"/>
      <c r="V1001" s="5"/>
      <c r="W1001" s="6">
        <v>0</v>
      </c>
      <c r="X1001" s="5"/>
      <c r="Y1001" s="5"/>
      <c r="Z1001" s="5"/>
      <c r="AA1001" s="12">
        <f t="shared" si="732"/>
        <v>0</v>
      </c>
      <c r="AB1001" s="5">
        <f t="shared" si="738"/>
        <v>0</v>
      </c>
      <c r="AC1001" s="6">
        <f t="shared" si="747"/>
        <v>0</v>
      </c>
      <c r="AD1001" s="7">
        <f t="shared" si="747"/>
        <v>0</v>
      </c>
      <c r="AE1001" s="6">
        <f t="shared" si="733"/>
        <v>0</v>
      </c>
      <c r="AF1001" s="5"/>
      <c r="AG1001" s="6"/>
      <c r="AH1001" s="7"/>
      <c r="AI1001" s="6"/>
      <c r="AJ1001" s="6"/>
      <c r="AL1001" s="13"/>
      <c r="AM1001" s="13"/>
      <c r="AW1001" s="46">
        <f t="shared" si="730"/>
        <v>0</v>
      </c>
    </row>
    <row r="1002" spans="1:49" ht="19.899999999999999" customHeight="1" x14ac:dyDescent="0.25">
      <c r="A1002" s="40"/>
      <c r="B1002" s="78" t="s">
        <v>35</v>
      </c>
      <c r="C1002" s="5">
        <v>420.49999000000003</v>
      </c>
      <c r="D1002" s="5"/>
      <c r="E1002" s="5">
        <v>0</v>
      </c>
      <c r="F1002" s="5">
        <v>0</v>
      </c>
      <c r="G1002" s="6">
        <f t="shared" ref="G1002:G1003" si="751">H1002+I1002+J1002</f>
        <v>0</v>
      </c>
      <c r="H1002" s="5"/>
      <c r="I1002" s="5"/>
      <c r="J1002" s="5"/>
      <c r="K1002" s="6"/>
      <c r="L1002" s="5"/>
      <c r="M1002" s="5"/>
      <c r="N1002" s="5"/>
      <c r="O1002" s="6">
        <f t="shared" si="731"/>
        <v>422.06111000000033</v>
      </c>
      <c r="P1002" s="5">
        <v>0</v>
      </c>
      <c r="Q1002" s="5">
        <v>420.6996300000003</v>
      </c>
      <c r="R1002" s="5">
        <v>1.361480000000002</v>
      </c>
      <c r="S1002" s="6">
        <f>SUM(T1002:V1002)</f>
        <v>420.49999000000003</v>
      </c>
      <c r="T1002" s="5">
        <f>SUM(T998)-SUM(T999:T1001)</f>
        <v>0</v>
      </c>
      <c r="U1002" s="5">
        <f>SUM(U998)-SUM(U999:U1001)</f>
        <v>419.22289000000001</v>
      </c>
      <c r="V1002" s="5">
        <f>SUM(V998)-SUM(V999:V1001)</f>
        <v>1.2771000000000008</v>
      </c>
      <c r="W1002" s="6">
        <f>SUM(X1002:Z1002)</f>
        <v>420.49999000000003</v>
      </c>
      <c r="X1002" s="5">
        <f>SUM(X998)-SUM(X999:X1001)</f>
        <v>0</v>
      </c>
      <c r="Y1002" s="5">
        <f>SUM(Y998)-SUM(Y999:Y1001)</f>
        <v>419.22289000000001</v>
      </c>
      <c r="Z1002" s="5">
        <f>SUM(Z998)-SUM(Z999:Z1001)</f>
        <v>1.2771000000000008</v>
      </c>
      <c r="AA1002" s="12">
        <f t="shared" si="732"/>
        <v>0</v>
      </c>
      <c r="AB1002" s="5">
        <f t="shared" si="738"/>
        <v>0</v>
      </c>
      <c r="AC1002" s="6">
        <f t="shared" si="747"/>
        <v>0</v>
      </c>
      <c r="AD1002" s="7">
        <f t="shared" si="747"/>
        <v>0</v>
      </c>
      <c r="AE1002" s="6">
        <f t="shared" si="733"/>
        <v>0</v>
      </c>
      <c r="AF1002" s="5"/>
      <c r="AG1002" s="6"/>
      <c r="AH1002" s="7"/>
      <c r="AI1002" s="6"/>
      <c r="AJ1002" s="6"/>
      <c r="AL1002" s="13"/>
      <c r="AM1002" s="13"/>
      <c r="AW1002" s="46">
        <f t="shared" si="730"/>
        <v>0</v>
      </c>
    </row>
    <row r="1003" spans="1:49" ht="102" customHeight="1" x14ac:dyDescent="0.25">
      <c r="A1003" s="40">
        <v>177</v>
      </c>
      <c r="B1003" s="68" t="s">
        <v>321</v>
      </c>
      <c r="C1003" s="62">
        <v>6261.9441900000002</v>
      </c>
      <c r="D1003" s="62">
        <f>SUM(D1004:D1007)</f>
        <v>0</v>
      </c>
      <c r="E1003" s="62">
        <v>0</v>
      </c>
      <c r="F1003" s="62">
        <v>0</v>
      </c>
      <c r="G1003" s="63">
        <f t="shared" si="751"/>
        <v>0</v>
      </c>
      <c r="H1003" s="43"/>
      <c r="I1003" s="43"/>
      <c r="J1003" s="43"/>
      <c r="K1003" s="63">
        <f>L1003+M1003+N1003</f>
        <v>0</v>
      </c>
      <c r="L1003" s="43"/>
      <c r="M1003" s="43"/>
      <c r="N1003" s="43"/>
      <c r="O1003" s="63">
        <f t="shared" si="731"/>
        <v>6274.7000000000007</v>
      </c>
      <c r="P1003" s="43">
        <v>0</v>
      </c>
      <c r="Q1003" s="43">
        <v>6262.1</v>
      </c>
      <c r="R1003" s="43">
        <v>12.6</v>
      </c>
      <c r="S1003" s="6">
        <f>SUM(T1003,U1003,V1003)</f>
        <v>6261.9441900000002</v>
      </c>
      <c r="T1003" s="5">
        <v>0</v>
      </c>
      <c r="U1003" s="5">
        <v>6249.4099100000003</v>
      </c>
      <c r="V1003" s="5">
        <v>12.534279999999999</v>
      </c>
      <c r="W1003" s="63">
        <f>SUM(X1003,Y1003,Z1003)</f>
        <v>6261.9441900000002</v>
      </c>
      <c r="X1003" s="43">
        <v>0</v>
      </c>
      <c r="Y1003" s="43">
        <f>U1003</f>
        <v>6249.4099100000003</v>
      </c>
      <c r="Z1003" s="43">
        <v>12.534279999999997</v>
      </c>
      <c r="AA1003" s="12">
        <f t="shared" si="732"/>
        <v>0</v>
      </c>
      <c r="AB1003" s="5">
        <f t="shared" si="738"/>
        <v>0</v>
      </c>
      <c r="AC1003" s="6">
        <f t="shared" si="747"/>
        <v>0</v>
      </c>
      <c r="AD1003" s="7">
        <f t="shared" si="747"/>
        <v>0</v>
      </c>
      <c r="AE1003" s="63">
        <f t="shared" si="733"/>
        <v>0</v>
      </c>
      <c r="AF1003" s="43"/>
      <c r="AG1003" s="63"/>
      <c r="AH1003" s="44"/>
      <c r="AI1003" s="63" t="s">
        <v>227</v>
      </c>
      <c r="AJ1003" s="63" t="s">
        <v>227</v>
      </c>
      <c r="AL1003" s="13"/>
      <c r="AM1003" s="13"/>
      <c r="AW1003" s="46">
        <f t="shared" si="730"/>
        <v>0</v>
      </c>
    </row>
    <row r="1004" spans="1:49" ht="19.899999999999999" customHeight="1" x14ac:dyDescent="0.25">
      <c r="A1004" s="40"/>
      <c r="B1004" s="78" t="s">
        <v>32</v>
      </c>
      <c r="C1004" s="5">
        <v>0</v>
      </c>
      <c r="D1004" s="5">
        <f>C1004</f>
        <v>0</v>
      </c>
      <c r="E1004" s="5">
        <v>0</v>
      </c>
      <c r="F1004" s="5">
        <v>0</v>
      </c>
      <c r="G1004" s="6">
        <f>H1004+I1004+J1004</f>
        <v>0</v>
      </c>
      <c r="H1004" s="5"/>
      <c r="I1004" s="5"/>
      <c r="J1004" s="5"/>
      <c r="K1004" s="6"/>
      <c r="L1004" s="5"/>
      <c r="M1004" s="5"/>
      <c r="N1004" s="5"/>
      <c r="O1004" s="6">
        <f t="shared" si="731"/>
        <v>0</v>
      </c>
      <c r="P1004" s="5">
        <v>0</v>
      </c>
      <c r="Q1004" s="5">
        <v>0</v>
      </c>
      <c r="R1004" s="5">
        <v>0</v>
      </c>
      <c r="S1004" s="6">
        <v>0</v>
      </c>
      <c r="T1004" s="5" t="s">
        <v>185</v>
      </c>
      <c r="U1004" s="5" t="s">
        <v>185</v>
      </c>
      <c r="V1004" s="5" t="s">
        <v>185</v>
      </c>
      <c r="W1004" s="6">
        <v>0</v>
      </c>
      <c r="X1004" s="5" t="s">
        <v>185</v>
      </c>
      <c r="Y1004" s="5" t="s">
        <v>185</v>
      </c>
      <c r="Z1004" s="5" t="s">
        <v>185</v>
      </c>
      <c r="AA1004" s="12">
        <f t="shared" si="732"/>
        <v>0</v>
      </c>
      <c r="AB1004" s="5">
        <f t="shared" si="738"/>
        <v>0</v>
      </c>
      <c r="AC1004" s="6">
        <f t="shared" si="747"/>
        <v>0</v>
      </c>
      <c r="AD1004" s="7">
        <f t="shared" si="747"/>
        <v>0</v>
      </c>
      <c r="AE1004" s="6">
        <f t="shared" si="733"/>
        <v>0</v>
      </c>
      <c r="AF1004" s="5"/>
      <c r="AG1004" s="6"/>
      <c r="AH1004" s="7"/>
      <c r="AI1004" s="6"/>
      <c r="AJ1004" s="6"/>
      <c r="AL1004" s="13"/>
      <c r="AM1004" s="13"/>
      <c r="AW1004" s="46"/>
    </row>
    <row r="1005" spans="1:49" ht="19.899999999999999" customHeight="1" x14ac:dyDescent="0.25">
      <c r="A1005" s="40"/>
      <c r="B1005" s="78" t="s">
        <v>33</v>
      </c>
      <c r="C1005" s="5">
        <v>5850.4982</v>
      </c>
      <c r="D1005" s="5"/>
      <c r="E1005" s="5">
        <v>0</v>
      </c>
      <c r="F1005" s="5">
        <v>0</v>
      </c>
      <c r="G1005" s="6">
        <f t="shared" ref="G1005" si="752">H1005+I1005+J1005</f>
        <v>0</v>
      </c>
      <c r="H1005" s="5"/>
      <c r="I1005" s="5"/>
      <c r="J1005" s="5"/>
      <c r="K1005" s="6"/>
      <c r="L1005" s="5"/>
      <c r="M1005" s="5"/>
      <c r="N1005" s="5"/>
      <c r="O1005" s="6">
        <f t="shared" si="731"/>
        <v>5850.4982</v>
      </c>
      <c r="P1005" s="5">
        <v>0</v>
      </c>
      <c r="Q1005" s="5">
        <v>5838.7972</v>
      </c>
      <c r="R1005" s="5">
        <v>11.701000000000001</v>
      </c>
      <c r="S1005" s="6">
        <v>5850.4981979999993</v>
      </c>
      <c r="T1005" s="5" t="s">
        <v>185</v>
      </c>
      <c r="U1005" s="5">
        <v>5838.7971980000002</v>
      </c>
      <c r="V1005" s="5">
        <v>11.700999999999999</v>
      </c>
      <c r="W1005" s="6">
        <v>5850.4982</v>
      </c>
      <c r="X1005" s="5" t="s">
        <v>185</v>
      </c>
      <c r="Y1005" s="5">
        <v>5838.7971980000002</v>
      </c>
      <c r="Z1005" s="5">
        <v>11.700999999999999</v>
      </c>
      <c r="AA1005" s="12">
        <f t="shared" si="732"/>
        <v>0</v>
      </c>
      <c r="AB1005" s="5">
        <f t="shared" si="738"/>
        <v>0</v>
      </c>
      <c r="AC1005" s="6">
        <f t="shared" si="747"/>
        <v>0</v>
      </c>
      <c r="AD1005" s="7">
        <f t="shared" si="747"/>
        <v>0</v>
      </c>
      <c r="AE1005" s="6">
        <f t="shared" si="733"/>
        <v>0</v>
      </c>
      <c r="AF1005" s="5"/>
      <c r="AG1005" s="6"/>
      <c r="AH1005" s="7"/>
      <c r="AI1005" s="6"/>
      <c r="AJ1005" s="6"/>
      <c r="AL1005" s="13"/>
      <c r="AM1005" s="13"/>
      <c r="AW1005" s="46"/>
    </row>
    <row r="1006" spans="1:49" ht="19.899999999999999" customHeight="1" x14ac:dyDescent="0.25">
      <c r="A1006" s="40"/>
      <c r="B1006" s="78" t="s">
        <v>34</v>
      </c>
      <c r="C1006" s="5">
        <v>0</v>
      </c>
      <c r="D1006" s="5"/>
      <c r="E1006" s="5">
        <v>0</v>
      </c>
      <c r="F1006" s="5">
        <v>0</v>
      </c>
      <c r="G1006" s="6">
        <f>H1006+I1006+J1006</f>
        <v>0</v>
      </c>
      <c r="H1006" s="5"/>
      <c r="I1006" s="5"/>
      <c r="J1006" s="5"/>
      <c r="K1006" s="6"/>
      <c r="L1006" s="5"/>
      <c r="M1006" s="5"/>
      <c r="N1006" s="5"/>
      <c r="O1006" s="6">
        <f t="shared" si="731"/>
        <v>0</v>
      </c>
      <c r="P1006" s="5">
        <v>0</v>
      </c>
      <c r="Q1006" s="5">
        <v>0</v>
      </c>
      <c r="R1006" s="5">
        <v>0</v>
      </c>
      <c r="S1006" s="6">
        <v>0</v>
      </c>
      <c r="T1006" s="5"/>
      <c r="U1006" s="5"/>
      <c r="V1006" s="5"/>
      <c r="W1006" s="6">
        <v>0</v>
      </c>
      <c r="X1006" s="5"/>
      <c r="Y1006" s="5"/>
      <c r="Z1006" s="5"/>
      <c r="AA1006" s="12">
        <f t="shared" si="732"/>
        <v>0</v>
      </c>
      <c r="AB1006" s="5">
        <f t="shared" si="738"/>
        <v>0</v>
      </c>
      <c r="AC1006" s="6">
        <f t="shared" si="747"/>
        <v>0</v>
      </c>
      <c r="AD1006" s="7">
        <f t="shared" si="747"/>
        <v>0</v>
      </c>
      <c r="AE1006" s="6">
        <f t="shared" si="733"/>
        <v>0</v>
      </c>
      <c r="AF1006" s="5"/>
      <c r="AG1006" s="6"/>
      <c r="AH1006" s="7"/>
      <c r="AI1006" s="6"/>
      <c r="AJ1006" s="6"/>
      <c r="AL1006" s="13"/>
      <c r="AM1006" s="13"/>
      <c r="AW1006" s="46">
        <f t="shared" si="730"/>
        <v>0</v>
      </c>
    </row>
    <row r="1007" spans="1:49" ht="19.899999999999999" customHeight="1" x14ac:dyDescent="0.25">
      <c r="A1007" s="40"/>
      <c r="B1007" s="78" t="s">
        <v>35</v>
      </c>
      <c r="C1007" s="5">
        <v>411.44599000000005</v>
      </c>
      <c r="D1007" s="5"/>
      <c r="E1007" s="5">
        <v>0</v>
      </c>
      <c r="F1007" s="5">
        <v>0</v>
      </c>
      <c r="G1007" s="6">
        <f t="shared" ref="G1007:G1008" si="753">H1007+I1007+J1007</f>
        <v>0</v>
      </c>
      <c r="H1007" s="5"/>
      <c r="I1007" s="5"/>
      <c r="J1007" s="5"/>
      <c r="K1007" s="6"/>
      <c r="L1007" s="5"/>
      <c r="M1007" s="5"/>
      <c r="N1007" s="5"/>
      <c r="O1007" s="6">
        <f t="shared" si="731"/>
        <v>424.20179999999993</v>
      </c>
      <c r="P1007" s="5">
        <v>0</v>
      </c>
      <c r="Q1007" s="5">
        <v>423.30279999999993</v>
      </c>
      <c r="R1007" s="5">
        <v>0.89899999999999958</v>
      </c>
      <c r="S1007" s="6">
        <f>SUM(T1007:V1007)</f>
        <v>411.4459920000001</v>
      </c>
      <c r="T1007" s="5">
        <f>SUM(T1003)-SUM(T1004:T1006)</f>
        <v>0</v>
      </c>
      <c r="U1007" s="5">
        <f>SUM(U1003)-SUM(U1004:U1006)</f>
        <v>410.6127120000001</v>
      </c>
      <c r="V1007" s="5">
        <f>SUM(V1003)-SUM(V1004:V1006)</f>
        <v>0.83328000000000024</v>
      </c>
      <c r="W1007" s="6">
        <f>SUM(X1007:Z1007)</f>
        <v>411.4459920000001</v>
      </c>
      <c r="X1007" s="5">
        <f>SUM(X1003)-SUM(X1004:X1006)</f>
        <v>0</v>
      </c>
      <c r="Y1007" s="5">
        <f>SUM(Y1003)-SUM(Y1004:Y1006)</f>
        <v>410.6127120000001</v>
      </c>
      <c r="Z1007" s="5">
        <f>SUM(Z1003)-SUM(Z1004:Z1006)</f>
        <v>0.83327999999999847</v>
      </c>
      <c r="AA1007" s="12">
        <f t="shared" si="732"/>
        <v>-1.7763568394002505E-15</v>
      </c>
      <c r="AB1007" s="5">
        <f t="shared" si="738"/>
        <v>0</v>
      </c>
      <c r="AC1007" s="6">
        <f t="shared" si="747"/>
        <v>0</v>
      </c>
      <c r="AD1007" s="7">
        <f t="shared" si="747"/>
        <v>-1.7763568394002505E-15</v>
      </c>
      <c r="AE1007" s="6">
        <f t="shared" si="733"/>
        <v>0</v>
      </c>
      <c r="AF1007" s="5"/>
      <c r="AG1007" s="6"/>
      <c r="AH1007" s="7"/>
      <c r="AI1007" s="6"/>
      <c r="AJ1007" s="6"/>
      <c r="AL1007" s="13"/>
      <c r="AM1007" s="13"/>
      <c r="AW1007" s="46">
        <f t="shared" si="730"/>
        <v>0</v>
      </c>
    </row>
    <row r="1008" spans="1:49" ht="114" customHeight="1" x14ac:dyDescent="0.25">
      <c r="A1008" s="40">
        <v>178</v>
      </c>
      <c r="B1008" s="68" t="s">
        <v>322</v>
      </c>
      <c r="C1008" s="62">
        <v>6223.6258799999996</v>
      </c>
      <c r="D1008" s="62">
        <f>SUM(D1009:D1012)</f>
        <v>0</v>
      </c>
      <c r="E1008" s="62">
        <v>0</v>
      </c>
      <c r="F1008" s="62">
        <v>0</v>
      </c>
      <c r="G1008" s="63">
        <f t="shared" si="753"/>
        <v>0</v>
      </c>
      <c r="H1008" s="43"/>
      <c r="I1008" s="43"/>
      <c r="J1008" s="43"/>
      <c r="K1008" s="63">
        <f>L1008+M1008+N1008</f>
        <v>0</v>
      </c>
      <c r="L1008" s="43"/>
      <c r="M1008" s="43"/>
      <c r="N1008" s="43"/>
      <c r="O1008" s="63">
        <f t="shared" si="731"/>
        <v>6243.7</v>
      </c>
      <c r="P1008" s="43">
        <v>0</v>
      </c>
      <c r="Q1008" s="43">
        <v>6212.4</v>
      </c>
      <c r="R1008" s="43">
        <v>31.3</v>
      </c>
      <c r="S1008" s="6">
        <f>SUM(T1008,U1008,V1008)</f>
        <v>6223.6258799999996</v>
      </c>
      <c r="T1008" s="5">
        <v>0</v>
      </c>
      <c r="U1008" s="5">
        <v>6192.5077499999998</v>
      </c>
      <c r="V1008" s="5">
        <v>31.118130000000001</v>
      </c>
      <c r="W1008" s="63">
        <f>SUM(X1008,Y1008,Z1008)</f>
        <v>6223.6258800000005</v>
      </c>
      <c r="X1008" s="43">
        <v>0</v>
      </c>
      <c r="Y1008" s="43">
        <v>6192.5077555500011</v>
      </c>
      <c r="Z1008" s="43">
        <v>31.118124449999865</v>
      </c>
      <c r="AA1008" s="12">
        <f t="shared" si="732"/>
        <v>1.1972645097557688E-12</v>
      </c>
      <c r="AB1008" s="5">
        <f t="shared" si="738"/>
        <v>0</v>
      </c>
      <c r="AC1008" s="6">
        <f t="shared" si="747"/>
        <v>5.550001333176624E-6</v>
      </c>
      <c r="AD1008" s="7">
        <f t="shared" si="747"/>
        <v>-5.5500001359121143E-6</v>
      </c>
      <c r="AE1008" s="63">
        <f t="shared" si="733"/>
        <v>0</v>
      </c>
      <c r="AF1008" s="43"/>
      <c r="AG1008" s="63"/>
      <c r="AH1008" s="44"/>
      <c r="AI1008" s="63" t="s">
        <v>227</v>
      </c>
      <c r="AJ1008" s="63" t="s">
        <v>227</v>
      </c>
      <c r="AL1008" s="13"/>
      <c r="AM1008" s="13"/>
      <c r="AW1008" s="46">
        <f t="shared" si="730"/>
        <v>0</v>
      </c>
    </row>
    <row r="1009" spans="1:49" ht="19.899999999999999" customHeight="1" x14ac:dyDescent="0.25">
      <c r="A1009" s="40"/>
      <c r="B1009" s="78" t="s">
        <v>32</v>
      </c>
      <c r="C1009" s="5">
        <v>0</v>
      </c>
      <c r="D1009" s="5">
        <f>C1009</f>
        <v>0</v>
      </c>
      <c r="E1009" s="5">
        <v>0</v>
      </c>
      <c r="F1009" s="5">
        <v>0</v>
      </c>
      <c r="G1009" s="6">
        <f>H1009+I1009+J1009</f>
        <v>0</v>
      </c>
      <c r="H1009" s="5"/>
      <c r="I1009" s="5"/>
      <c r="J1009" s="5"/>
      <c r="K1009" s="6"/>
      <c r="L1009" s="5"/>
      <c r="M1009" s="5"/>
      <c r="N1009" s="5"/>
      <c r="O1009" s="6">
        <f t="shared" si="731"/>
        <v>0</v>
      </c>
      <c r="P1009" s="5">
        <v>0</v>
      </c>
      <c r="Q1009" s="5">
        <v>0</v>
      </c>
      <c r="R1009" s="5">
        <v>0</v>
      </c>
      <c r="S1009" s="6">
        <v>0</v>
      </c>
      <c r="T1009" s="5" t="s">
        <v>185</v>
      </c>
      <c r="U1009" s="5" t="s">
        <v>185</v>
      </c>
      <c r="V1009" s="5" t="s">
        <v>185</v>
      </c>
      <c r="W1009" s="6">
        <v>0</v>
      </c>
      <c r="X1009" s="5" t="s">
        <v>185</v>
      </c>
      <c r="Y1009" s="5" t="s">
        <v>185</v>
      </c>
      <c r="Z1009" s="5" t="s">
        <v>185</v>
      </c>
      <c r="AA1009" s="12">
        <f t="shared" si="732"/>
        <v>0</v>
      </c>
      <c r="AB1009" s="5">
        <f t="shared" si="738"/>
        <v>0</v>
      </c>
      <c r="AC1009" s="6">
        <f t="shared" si="747"/>
        <v>0</v>
      </c>
      <c r="AD1009" s="7">
        <f t="shared" si="747"/>
        <v>0</v>
      </c>
      <c r="AE1009" s="6">
        <f t="shared" si="733"/>
        <v>0</v>
      </c>
      <c r="AF1009" s="5"/>
      <c r="AG1009" s="6"/>
      <c r="AH1009" s="7"/>
      <c r="AI1009" s="6"/>
      <c r="AJ1009" s="6"/>
      <c r="AL1009" s="13"/>
      <c r="AM1009" s="13"/>
      <c r="AW1009" s="46"/>
    </row>
    <row r="1010" spans="1:49" ht="19.899999999999999" customHeight="1" x14ac:dyDescent="0.25">
      <c r="A1010" s="40"/>
      <c r="B1010" s="78" t="s">
        <v>33</v>
      </c>
      <c r="C1010" s="5">
        <v>5814.2208899999996</v>
      </c>
      <c r="D1010" s="5"/>
      <c r="E1010" s="5">
        <v>0</v>
      </c>
      <c r="F1010" s="5">
        <v>0</v>
      </c>
      <c r="G1010" s="6">
        <f t="shared" ref="G1010" si="754">H1010+I1010+J1010</f>
        <v>0</v>
      </c>
      <c r="H1010" s="5"/>
      <c r="I1010" s="5"/>
      <c r="J1010" s="5"/>
      <c r="K1010" s="6"/>
      <c r="L1010" s="5"/>
      <c r="M1010" s="5"/>
      <c r="N1010" s="5"/>
      <c r="O1010" s="6">
        <f t="shared" si="731"/>
        <v>5814.2208899999996</v>
      </c>
      <c r="P1010" s="5">
        <v>0</v>
      </c>
      <c r="Q1010" s="5">
        <v>5785.1497899999995</v>
      </c>
      <c r="R1010" s="5">
        <v>29.071100000000001</v>
      </c>
      <c r="S1010" s="6">
        <v>5814.2208899999996</v>
      </c>
      <c r="T1010" s="5" t="s">
        <v>185</v>
      </c>
      <c r="U1010" s="5">
        <v>5785.1497799999997</v>
      </c>
      <c r="V1010" s="5">
        <v>29.071110000000001</v>
      </c>
      <c r="W1010" s="6">
        <v>5814.2208899999996</v>
      </c>
      <c r="X1010" s="5" t="s">
        <v>185</v>
      </c>
      <c r="Y1010" s="5">
        <v>5785.1497855500011</v>
      </c>
      <c r="Z1010" s="5">
        <v>29.071104449999865</v>
      </c>
      <c r="AA1010" s="12">
        <f t="shared" si="732"/>
        <v>1.1972645097557688E-12</v>
      </c>
      <c r="AB1010" s="5">
        <f t="shared" si="738"/>
        <v>0</v>
      </c>
      <c r="AC1010" s="6">
        <f t="shared" ref="AC1010:AD1025" si="755">SUM(Y1010,I1010)-SUM(M1010)-SUM(U1010,-AG1010)</f>
        <v>5.550001333176624E-6</v>
      </c>
      <c r="AD1010" s="7">
        <f t="shared" si="755"/>
        <v>-5.5500001359121143E-6</v>
      </c>
      <c r="AE1010" s="6">
        <f t="shared" si="733"/>
        <v>0</v>
      </c>
      <c r="AF1010" s="5"/>
      <c r="AG1010" s="6"/>
      <c r="AH1010" s="7"/>
      <c r="AI1010" s="6"/>
      <c r="AJ1010" s="6"/>
      <c r="AL1010" s="13"/>
      <c r="AM1010" s="13"/>
      <c r="AW1010" s="46"/>
    </row>
    <row r="1011" spans="1:49" ht="19.899999999999999" customHeight="1" x14ac:dyDescent="0.25">
      <c r="A1011" s="40"/>
      <c r="B1011" s="78" t="s">
        <v>34</v>
      </c>
      <c r="C1011" s="5">
        <v>0</v>
      </c>
      <c r="D1011" s="5"/>
      <c r="E1011" s="5">
        <v>0</v>
      </c>
      <c r="F1011" s="5">
        <v>0</v>
      </c>
      <c r="G1011" s="6">
        <f>H1011+I1011+J1011</f>
        <v>0</v>
      </c>
      <c r="H1011" s="5"/>
      <c r="I1011" s="5"/>
      <c r="J1011" s="5"/>
      <c r="K1011" s="6"/>
      <c r="L1011" s="5"/>
      <c r="M1011" s="5"/>
      <c r="N1011" s="5"/>
      <c r="O1011" s="6">
        <f t="shared" si="731"/>
        <v>0</v>
      </c>
      <c r="P1011" s="5">
        <v>0</v>
      </c>
      <c r="Q1011" s="5">
        <v>0</v>
      </c>
      <c r="R1011" s="5">
        <v>0</v>
      </c>
      <c r="S1011" s="6">
        <v>0</v>
      </c>
      <c r="T1011" s="5"/>
      <c r="U1011" s="5"/>
      <c r="V1011" s="5"/>
      <c r="W1011" s="6">
        <v>0</v>
      </c>
      <c r="X1011" s="5"/>
      <c r="Y1011" s="5"/>
      <c r="Z1011" s="5"/>
      <c r="AA1011" s="12">
        <f t="shared" si="732"/>
        <v>0</v>
      </c>
      <c r="AB1011" s="5">
        <f t="shared" si="738"/>
        <v>0</v>
      </c>
      <c r="AC1011" s="6">
        <f t="shared" si="755"/>
        <v>0</v>
      </c>
      <c r="AD1011" s="7">
        <f t="shared" si="755"/>
        <v>0</v>
      </c>
      <c r="AE1011" s="6">
        <f t="shared" si="733"/>
        <v>0</v>
      </c>
      <c r="AF1011" s="5"/>
      <c r="AG1011" s="6"/>
      <c r="AH1011" s="7"/>
      <c r="AI1011" s="6"/>
      <c r="AJ1011" s="6"/>
      <c r="AL1011" s="13"/>
      <c r="AM1011" s="13"/>
      <c r="AW1011" s="46">
        <f t="shared" si="730"/>
        <v>0</v>
      </c>
    </row>
    <row r="1012" spans="1:49" ht="19.899999999999999" customHeight="1" x14ac:dyDescent="0.25">
      <c r="A1012" s="40"/>
      <c r="B1012" s="78" t="s">
        <v>35</v>
      </c>
      <c r="C1012" s="5">
        <v>409.40499</v>
      </c>
      <c r="D1012" s="5"/>
      <c r="E1012" s="5">
        <v>0</v>
      </c>
      <c r="F1012" s="5">
        <v>0</v>
      </c>
      <c r="G1012" s="6">
        <f t="shared" ref="G1012:G1013" si="756">H1012+I1012+J1012</f>
        <v>0</v>
      </c>
      <c r="H1012" s="5"/>
      <c r="I1012" s="5"/>
      <c r="J1012" s="5"/>
      <c r="K1012" s="6"/>
      <c r="L1012" s="5"/>
      <c r="M1012" s="5"/>
      <c r="N1012" s="5"/>
      <c r="O1012" s="6">
        <f t="shared" si="731"/>
        <v>429.47911000000016</v>
      </c>
      <c r="P1012" s="5">
        <v>0</v>
      </c>
      <c r="Q1012" s="5">
        <v>427.25021000000015</v>
      </c>
      <c r="R1012" s="5">
        <v>2.2288999999999994</v>
      </c>
      <c r="S1012" s="6">
        <f>SUM(T1012:V1012)</f>
        <v>409.40499</v>
      </c>
      <c r="T1012" s="5">
        <f>SUM(T1008)-SUM(T1009:T1011)</f>
        <v>0</v>
      </c>
      <c r="U1012" s="5">
        <f>SUM(U1008)-SUM(U1009:U1011)</f>
        <v>407.35797000000002</v>
      </c>
      <c r="V1012" s="5">
        <f>SUM(V1008)-SUM(V1009:V1011)</f>
        <v>2.0470199999999998</v>
      </c>
      <c r="W1012" s="6">
        <f>SUM(X1012:Z1012)</f>
        <v>409.40499</v>
      </c>
      <c r="X1012" s="5">
        <f>SUM(X1008)-SUM(X1009:X1011)</f>
        <v>0</v>
      </c>
      <c r="Y1012" s="5">
        <f>SUM(Y1008)-SUM(Y1009:Y1011)</f>
        <v>407.35797000000002</v>
      </c>
      <c r="Z1012" s="5">
        <f>SUM(Z1008)-SUM(Z1009:Z1011)</f>
        <v>2.0470199999999998</v>
      </c>
      <c r="AA1012" s="12">
        <f t="shared" si="732"/>
        <v>0</v>
      </c>
      <c r="AB1012" s="5">
        <f t="shared" si="738"/>
        <v>0</v>
      </c>
      <c r="AC1012" s="6">
        <f t="shared" si="755"/>
        <v>0</v>
      </c>
      <c r="AD1012" s="7">
        <f t="shared" si="755"/>
        <v>0</v>
      </c>
      <c r="AE1012" s="6">
        <f t="shared" si="733"/>
        <v>0</v>
      </c>
      <c r="AF1012" s="5"/>
      <c r="AG1012" s="6"/>
      <c r="AH1012" s="7"/>
      <c r="AI1012" s="6"/>
      <c r="AJ1012" s="6"/>
      <c r="AL1012" s="13"/>
      <c r="AM1012" s="13"/>
      <c r="AW1012" s="46">
        <f t="shared" si="730"/>
        <v>0</v>
      </c>
    </row>
    <row r="1013" spans="1:49" ht="99.75" customHeight="1" x14ac:dyDescent="0.25">
      <c r="A1013" s="40">
        <v>179</v>
      </c>
      <c r="B1013" s="68" t="s">
        <v>323</v>
      </c>
      <c r="C1013" s="62">
        <v>6644.6915900000004</v>
      </c>
      <c r="D1013" s="62">
        <f>SUM(D1014:D1017)</f>
        <v>0</v>
      </c>
      <c r="E1013" s="62">
        <v>0</v>
      </c>
      <c r="F1013" s="62">
        <v>0</v>
      </c>
      <c r="G1013" s="63">
        <f t="shared" si="756"/>
        <v>0</v>
      </c>
      <c r="H1013" s="43"/>
      <c r="I1013" s="43"/>
      <c r="J1013" s="43"/>
      <c r="K1013" s="63">
        <f>L1013+M1013+N1013</f>
        <v>0</v>
      </c>
      <c r="L1013" s="43"/>
      <c r="M1013" s="43"/>
      <c r="N1013" s="43"/>
      <c r="O1013" s="63">
        <f t="shared" si="731"/>
        <v>6705.7000000000007</v>
      </c>
      <c r="P1013" s="43">
        <v>0</v>
      </c>
      <c r="Q1013" s="43">
        <v>6698.9000000000005</v>
      </c>
      <c r="R1013" s="43">
        <v>6.8</v>
      </c>
      <c r="S1013" s="6">
        <f>SUM(T1013,U1013,V1013)</f>
        <v>6644.6915900000004</v>
      </c>
      <c r="T1013" s="5">
        <v>0</v>
      </c>
      <c r="U1013" s="5">
        <v>6638.0417000000007</v>
      </c>
      <c r="V1013" s="5">
        <v>6.649890000000001</v>
      </c>
      <c r="W1013" s="63">
        <f>SUM(X1013,Y1013,Z1013)</f>
        <v>6644.6915900000013</v>
      </c>
      <c r="X1013" s="43">
        <v>0</v>
      </c>
      <c r="Y1013" s="43">
        <v>6638.0417000000016</v>
      </c>
      <c r="Z1013" s="43">
        <v>6.649890000000001</v>
      </c>
      <c r="AA1013" s="12">
        <f t="shared" si="732"/>
        <v>0</v>
      </c>
      <c r="AB1013" s="5">
        <f t="shared" si="738"/>
        <v>0</v>
      </c>
      <c r="AC1013" s="6">
        <f t="shared" si="755"/>
        <v>0</v>
      </c>
      <c r="AD1013" s="7">
        <f t="shared" si="755"/>
        <v>0</v>
      </c>
      <c r="AE1013" s="63">
        <f t="shared" si="733"/>
        <v>0</v>
      </c>
      <c r="AF1013" s="43"/>
      <c r="AG1013" s="63"/>
      <c r="AH1013" s="44"/>
      <c r="AI1013" s="63" t="s">
        <v>227</v>
      </c>
      <c r="AJ1013" s="63" t="s">
        <v>227</v>
      </c>
      <c r="AL1013" s="13"/>
      <c r="AM1013" s="13"/>
      <c r="AW1013" s="46">
        <f t="shared" si="730"/>
        <v>0</v>
      </c>
    </row>
    <row r="1014" spans="1:49" ht="19.899999999999999" customHeight="1" x14ac:dyDescent="0.25">
      <c r="A1014" s="40"/>
      <c r="B1014" s="78" t="s">
        <v>32</v>
      </c>
      <c r="C1014" s="5">
        <v>0</v>
      </c>
      <c r="D1014" s="5">
        <f>C1014</f>
        <v>0</v>
      </c>
      <c r="E1014" s="5">
        <v>0</v>
      </c>
      <c r="F1014" s="5">
        <v>0</v>
      </c>
      <c r="G1014" s="6">
        <f>H1014+I1014+J1014</f>
        <v>0</v>
      </c>
      <c r="H1014" s="5"/>
      <c r="I1014" s="5"/>
      <c r="J1014" s="5"/>
      <c r="K1014" s="6"/>
      <c r="L1014" s="5"/>
      <c r="M1014" s="5"/>
      <c r="N1014" s="5"/>
      <c r="O1014" s="6">
        <f t="shared" si="731"/>
        <v>0</v>
      </c>
      <c r="P1014" s="5">
        <v>0</v>
      </c>
      <c r="Q1014" s="5">
        <v>0</v>
      </c>
      <c r="R1014" s="5">
        <v>0</v>
      </c>
      <c r="S1014" s="6">
        <v>0</v>
      </c>
      <c r="T1014" s="5" t="s">
        <v>185</v>
      </c>
      <c r="U1014" s="5" t="s">
        <v>185</v>
      </c>
      <c r="V1014" s="5" t="s">
        <v>185</v>
      </c>
      <c r="W1014" s="6">
        <v>0</v>
      </c>
      <c r="X1014" s="5" t="s">
        <v>185</v>
      </c>
      <c r="Y1014" s="5" t="s">
        <v>185</v>
      </c>
      <c r="Z1014" s="5" t="s">
        <v>185</v>
      </c>
      <c r="AA1014" s="12">
        <f t="shared" si="732"/>
        <v>0</v>
      </c>
      <c r="AB1014" s="5">
        <f t="shared" si="738"/>
        <v>0</v>
      </c>
      <c r="AC1014" s="6">
        <f t="shared" si="755"/>
        <v>0</v>
      </c>
      <c r="AD1014" s="7">
        <f t="shared" si="755"/>
        <v>0</v>
      </c>
      <c r="AE1014" s="6">
        <f t="shared" si="733"/>
        <v>0</v>
      </c>
      <c r="AF1014" s="5"/>
      <c r="AG1014" s="6"/>
      <c r="AH1014" s="7"/>
      <c r="AI1014" s="6"/>
      <c r="AJ1014" s="6"/>
      <c r="AL1014" s="13"/>
      <c r="AM1014" s="13"/>
      <c r="AW1014" s="46"/>
    </row>
    <row r="1015" spans="1:49" ht="19.899999999999999" customHeight="1" x14ac:dyDescent="0.25">
      <c r="A1015" s="40"/>
      <c r="B1015" s="78" t="s">
        <v>33</v>
      </c>
      <c r="C1015" s="5">
        <v>6213.0086000000001</v>
      </c>
      <c r="D1015" s="5"/>
      <c r="E1015" s="5">
        <v>0</v>
      </c>
      <c r="F1015" s="5">
        <v>0</v>
      </c>
      <c r="G1015" s="6">
        <f t="shared" ref="G1015" si="757">H1015+I1015+J1015</f>
        <v>0</v>
      </c>
      <c r="H1015" s="5"/>
      <c r="I1015" s="5"/>
      <c r="J1015" s="5"/>
      <c r="K1015" s="6"/>
      <c r="L1015" s="5"/>
      <c r="M1015" s="5"/>
      <c r="N1015" s="5"/>
      <c r="O1015" s="6">
        <f t="shared" si="731"/>
        <v>6213.0086000000001</v>
      </c>
      <c r="P1015" s="5">
        <v>0</v>
      </c>
      <c r="Q1015" s="5">
        <v>6206.7955899999997</v>
      </c>
      <c r="R1015" s="5">
        <v>6.2130099999999997</v>
      </c>
      <c r="S1015" s="6">
        <v>6213.008600000001</v>
      </c>
      <c r="T1015" s="5" t="s">
        <v>185</v>
      </c>
      <c r="U1015" s="5">
        <v>6206.7955900000006</v>
      </c>
      <c r="V1015" s="5">
        <v>6.2130100000000006</v>
      </c>
      <c r="W1015" s="6">
        <v>6213.0085999999992</v>
      </c>
      <c r="X1015" s="5" t="s">
        <v>185</v>
      </c>
      <c r="Y1015" s="5">
        <v>6206.7955900000006</v>
      </c>
      <c r="Z1015" s="5">
        <v>6.2130100000000006</v>
      </c>
      <c r="AA1015" s="12">
        <f t="shared" si="732"/>
        <v>0</v>
      </c>
      <c r="AB1015" s="5">
        <f t="shared" si="738"/>
        <v>0</v>
      </c>
      <c r="AC1015" s="6">
        <f t="shared" si="755"/>
        <v>0</v>
      </c>
      <c r="AD1015" s="7">
        <f t="shared" si="755"/>
        <v>0</v>
      </c>
      <c r="AE1015" s="6">
        <f t="shared" si="733"/>
        <v>0</v>
      </c>
      <c r="AF1015" s="5"/>
      <c r="AG1015" s="6"/>
      <c r="AH1015" s="7"/>
      <c r="AI1015" s="6"/>
      <c r="AJ1015" s="6"/>
      <c r="AL1015" s="13"/>
      <c r="AM1015" s="13"/>
      <c r="AW1015" s="46"/>
    </row>
    <row r="1016" spans="1:49" ht="19.899999999999999" customHeight="1" x14ac:dyDescent="0.25">
      <c r="A1016" s="40"/>
      <c r="B1016" s="78" t="s">
        <v>34</v>
      </c>
      <c r="C1016" s="5">
        <v>0</v>
      </c>
      <c r="D1016" s="5"/>
      <c r="E1016" s="5">
        <v>0</v>
      </c>
      <c r="F1016" s="5">
        <v>0</v>
      </c>
      <c r="G1016" s="6">
        <f>H1016+I1016+J1016</f>
        <v>0</v>
      </c>
      <c r="H1016" s="5"/>
      <c r="I1016" s="5"/>
      <c r="J1016" s="5"/>
      <c r="K1016" s="6"/>
      <c r="L1016" s="5"/>
      <c r="M1016" s="5"/>
      <c r="N1016" s="5"/>
      <c r="O1016" s="6">
        <f t="shared" si="731"/>
        <v>0</v>
      </c>
      <c r="P1016" s="5">
        <v>0</v>
      </c>
      <c r="Q1016" s="5">
        <v>0</v>
      </c>
      <c r="R1016" s="5">
        <v>0</v>
      </c>
      <c r="S1016" s="6">
        <v>0</v>
      </c>
      <c r="T1016" s="5"/>
      <c r="U1016" s="5"/>
      <c r="V1016" s="5"/>
      <c r="W1016" s="6">
        <v>0</v>
      </c>
      <c r="X1016" s="5"/>
      <c r="Y1016" s="5"/>
      <c r="Z1016" s="5"/>
      <c r="AA1016" s="12">
        <f t="shared" si="732"/>
        <v>0</v>
      </c>
      <c r="AB1016" s="5">
        <f t="shared" si="738"/>
        <v>0</v>
      </c>
      <c r="AC1016" s="6">
        <f t="shared" si="755"/>
        <v>0</v>
      </c>
      <c r="AD1016" s="7">
        <f t="shared" si="755"/>
        <v>0</v>
      </c>
      <c r="AE1016" s="6">
        <f t="shared" si="733"/>
        <v>0</v>
      </c>
      <c r="AF1016" s="5"/>
      <c r="AG1016" s="6"/>
      <c r="AH1016" s="7"/>
      <c r="AI1016" s="6"/>
      <c r="AJ1016" s="6"/>
      <c r="AL1016" s="13"/>
      <c r="AM1016" s="13"/>
      <c r="AW1016" s="46">
        <f t="shared" si="730"/>
        <v>0</v>
      </c>
    </row>
    <row r="1017" spans="1:49" ht="19.899999999999999" customHeight="1" x14ac:dyDescent="0.25">
      <c r="A1017" s="40"/>
      <c r="B1017" s="78" t="s">
        <v>35</v>
      </c>
      <c r="C1017" s="5">
        <v>431.68299000000002</v>
      </c>
      <c r="D1017" s="5"/>
      <c r="E1017" s="5">
        <v>0</v>
      </c>
      <c r="F1017" s="5">
        <v>0</v>
      </c>
      <c r="G1017" s="6">
        <f t="shared" ref="G1017:G1018" si="758">H1017+I1017+J1017</f>
        <v>0</v>
      </c>
      <c r="H1017" s="5"/>
      <c r="I1017" s="5"/>
      <c r="J1017" s="5"/>
      <c r="K1017" s="6"/>
      <c r="L1017" s="5"/>
      <c r="M1017" s="5"/>
      <c r="N1017" s="5"/>
      <c r="O1017" s="6">
        <f t="shared" si="731"/>
        <v>492.69140000000027</v>
      </c>
      <c r="P1017" s="5">
        <v>0</v>
      </c>
      <c r="Q1017" s="5">
        <v>492.10441000000026</v>
      </c>
      <c r="R1017" s="5">
        <v>0.58699000000000012</v>
      </c>
      <c r="S1017" s="6">
        <f>SUM(T1017:V1017)</f>
        <v>431.68299000000002</v>
      </c>
      <c r="T1017" s="5">
        <f>SUM(T1013)-SUM(T1014:T1016)</f>
        <v>0</v>
      </c>
      <c r="U1017" s="5">
        <f>SUM(U1013)-SUM(U1014:U1016)</f>
        <v>431.24611000000004</v>
      </c>
      <c r="V1017" s="5">
        <f>SUM(V1013)-SUM(V1014:V1016)</f>
        <v>0.43688000000000038</v>
      </c>
      <c r="W1017" s="6">
        <f>SUM(X1017:Z1017)</f>
        <v>431.68299000000093</v>
      </c>
      <c r="X1017" s="5">
        <f>SUM(X1013)-SUM(X1014:X1016)</f>
        <v>0</v>
      </c>
      <c r="Y1017" s="5">
        <f>SUM(Y1013)-SUM(Y1014:Y1016)</f>
        <v>431.24611000000095</v>
      </c>
      <c r="Z1017" s="5">
        <f>SUM(Z1013)-SUM(Z1014:Z1016)</f>
        <v>0.43688000000000038</v>
      </c>
      <c r="AA1017" s="12">
        <f t="shared" si="732"/>
        <v>9.0949470177292824E-13</v>
      </c>
      <c r="AB1017" s="5">
        <f t="shared" si="738"/>
        <v>0</v>
      </c>
      <c r="AC1017" s="6">
        <f t="shared" si="755"/>
        <v>9.0949470177292824E-13</v>
      </c>
      <c r="AD1017" s="7">
        <f t="shared" si="755"/>
        <v>0</v>
      </c>
      <c r="AE1017" s="6">
        <f t="shared" si="733"/>
        <v>0</v>
      </c>
      <c r="AF1017" s="5"/>
      <c r="AG1017" s="6"/>
      <c r="AH1017" s="7"/>
      <c r="AI1017" s="6"/>
      <c r="AJ1017" s="6"/>
      <c r="AL1017" s="13"/>
      <c r="AM1017" s="13"/>
      <c r="AW1017" s="46">
        <f t="shared" si="730"/>
        <v>0</v>
      </c>
    </row>
    <row r="1018" spans="1:49" ht="87.75" customHeight="1" x14ac:dyDescent="0.25">
      <c r="A1018" s="40">
        <v>180</v>
      </c>
      <c r="B1018" s="68" t="s">
        <v>324</v>
      </c>
      <c r="C1018" s="62">
        <v>6222.0000399999999</v>
      </c>
      <c r="D1018" s="62">
        <f>SUM(D1019:D1022)</f>
        <v>0</v>
      </c>
      <c r="E1018" s="62">
        <v>0</v>
      </c>
      <c r="F1018" s="62">
        <v>0</v>
      </c>
      <c r="G1018" s="63">
        <f t="shared" si="758"/>
        <v>0</v>
      </c>
      <c r="H1018" s="43"/>
      <c r="I1018" s="43"/>
      <c r="J1018" s="43"/>
      <c r="K1018" s="63">
        <f>L1018+M1018+N1018</f>
        <v>0</v>
      </c>
      <c r="L1018" s="43"/>
      <c r="M1018" s="43"/>
      <c r="N1018" s="43"/>
      <c r="O1018" s="63">
        <f t="shared" si="731"/>
        <v>6313.3</v>
      </c>
      <c r="P1018" s="43">
        <v>0</v>
      </c>
      <c r="Q1018" s="43">
        <v>6262.7</v>
      </c>
      <c r="R1018" s="43">
        <v>50.6</v>
      </c>
      <c r="S1018" s="6">
        <f>SUM(T1018,U1018,V1018)</f>
        <v>6111.7741699999997</v>
      </c>
      <c r="T1018" s="5">
        <v>0</v>
      </c>
      <c r="U1018" s="5">
        <v>6062.87997</v>
      </c>
      <c r="V1018" s="5">
        <v>48.894200000000005</v>
      </c>
      <c r="W1018" s="63">
        <f>SUM(X1018,Y1018,Z1018)</f>
        <v>6111.7741699999997</v>
      </c>
      <c r="X1018" s="43">
        <v>0</v>
      </c>
      <c r="Y1018" s="43">
        <v>6062.87997</v>
      </c>
      <c r="Z1018" s="43">
        <v>48.894200000000005</v>
      </c>
      <c r="AA1018" s="12">
        <f t="shared" si="732"/>
        <v>0</v>
      </c>
      <c r="AB1018" s="5">
        <f t="shared" si="738"/>
        <v>0</v>
      </c>
      <c r="AC1018" s="6">
        <f t="shared" si="755"/>
        <v>0</v>
      </c>
      <c r="AD1018" s="7">
        <f t="shared" si="755"/>
        <v>0</v>
      </c>
      <c r="AE1018" s="63">
        <f t="shared" si="733"/>
        <v>0</v>
      </c>
      <c r="AF1018" s="43"/>
      <c r="AG1018" s="63"/>
      <c r="AH1018" s="44"/>
      <c r="AI1018" s="63" t="s">
        <v>227</v>
      </c>
      <c r="AJ1018" s="63" t="s">
        <v>227</v>
      </c>
      <c r="AL1018" s="13"/>
      <c r="AM1018" s="13"/>
      <c r="AW1018" s="46">
        <f t="shared" si="730"/>
        <v>0</v>
      </c>
    </row>
    <row r="1019" spans="1:49" ht="19.899999999999999" customHeight="1" x14ac:dyDescent="0.25">
      <c r="A1019" s="40"/>
      <c r="B1019" s="78" t="s">
        <v>32</v>
      </c>
      <c r="C1019" s="5">
        <v>0</v>
      </c>
      <c r="D1019" s="5">
        <f>C1019</f>
        <v>0</v>
      </c>
      <c r="E1019" s="5">
        <v>0</v>
      </c>
      <c r="F1019" s="5">
        <v>0</v>
      </c>
      <c r="G1019" s="6">
        <f>H1019+I1019+J1019</f>
        <v>0</v>
      </c>
      <c r="H1019" s="5"/>
      <c r="I1019" s="5"/>
      <c r="J1019" s="5"/>
      <c r="K1019" s="6"/>
      <c r="L1019" s="5"/>
      <c r="M1019" s="5"/>
      <c r="N1019" s="5"/>
      <c r="O1019" s="6">
        <f t="shared" si="731"/>
        <v>0</v>
      </c>
      <c r="P1019" s="5">
        <v>0</v>
      </c>
      <c r="Q1019" s="5">
        <v>0</v>
      </c>
      <c r="R1019" s="5">
        <v>0</v>
      </c>
      <c r="S1019" s="6">
        <v>0</v>
      </c>
      <c r="T1019" s="5" t="s">
        <v>185</v>
      </c>
      <c r="U1019" s="5" t="s">
        <v>185</v>
      </c>
      <c r="V1019" s="5" t="s">
        <v>185</v>
      </c>
      <c r="W1019" s="6">
        <v>0</v>
      </c>
      <c r="X1019" s="5" t="s">
        <v>185</v>
      </c>
      <c r="Y1019" s="5" t="s">
        <v>185</v>
      </c>
      <c r="Z1019" s="5" t="s">
        <v>185</v>
      </c>
      <c r="AA1019" s="12">
        <f t="shared" si="732"/>
        <v>0</v>
      </c>
      <c r="AB1019" s="5">
        <f t="shared" si="738"/>
        <v>0</v>
      </c>
      <c r="AC1019" s="6">
        <f t="shared" si="755"/>
        <v>0</v>
      </c>
      <c r="AD1019" s="7">
        <f t="shared" si="755"/>
        <v>0</v>
      </c>
      <c r="AE1019" s="6">
        <f t="shared" si="733"/>
        <v>0</v>
      </c>
      <c r="AF1019" s="5"/>
      <c r="AG1019" s="6"/>
      <c r="AH1019" s="7"/>
      <c r="AI1019" s="6"/>
      <c r="AJ1019" s="6"/>
      <c r="AL1019" s="13"/>
      <c r="AM1019" s="13"/>
      <c r="AW1019" s="46"/>
    </row>
    <row r="1020" spans="1:49" ht="19.899999999999999" customHeight="1" x14ac:dyDescent="0.25">
      <c r="A1020" s="40"/>
      <c r="B1020" s="78" t="s">
        <v>33</v>
      </c>
      <c r="C1020" s="5">
        <v>5913.7741699999997</v>
      </c>
      <c r="D1020" s="5"/>
      <c r="E1020" s="5">
        <v>0</v>
      </c>
      <c r="F1020" s="5">
        <v>0</v>
      </c>
      <c r="G1020" s="6">
        <f t="shared" ref="G1020" si="759">H1020+I1020+J1020</f>
        <v>0</v>
      </c>
      <c r="H1020" s="5"/>
      <c r="I1020" s="5"/>
      <c r="J1020" s="5"/>
      <c r="K1020" s="6"/>
      <c r="L1020" s="5"/>
      <c r="M1020" s="5"/>
      <c r="N1020" s="5"/>
      <c r="O1020" s="6">
        <f t="shared" si="731"/>
        <v>5913.7741699999997</v>
      </c>
      <c r="P1020" s="5">
        <v>0</v>
      </c>
      <c r="Q1020" s="5">
        <v>5866.4639799999995</v>
      </c>
      <c r="R1020" s="5">
        <v>47.310189999999999</v>
      </c>
      <c r="S1020" s="6">
        <v>5913.7741699999997</v>
      </c>
      <c r="T1020" s="5" t="s">
        <v>185</v>
      </c>
      <c r="U1020" s="5">
        <v>5866.4639699999998</v>
      </c>
      <c r="V1020" s="5">
        <v>47.310200000000002</v>
      </c>
      <c r="W1020" s="6">
        <v>5913.7741699999997</v>
      </c>
      <c r="X1020" s="5" t="s">
        <v>185</v>
      </c>
      <c r="Y1020" s="5">
        <v>5866.4639699999998</v>
      </c>
      <c r="Z1020" s="5">
        <v>47.310200000000002</v>
      </c>
      <c r="AA1020" s="12">
        <f t="shared" si="732"/>
        <v>0</v>
      </c>
      <c r="AB1020" s="5">
        <f t="shared" si="738"/>
        <v>0</v>
      </c>
      <c r="AC1020" s="6">
        <f t="shared" si="755"/>
        <v>0</v>
      </c>
      <c r="AD1020" s="7">
        <f t="shared" si="755"/>
        <v>0</v>
      </c>
      <c r="AE1020" s="6">
        <f t="shared" si="733"/>
        <v>0</v>
      </c>
      <c r="AF1020" s="5"/>
      <c r="AG1020" s="6"/>
      <c r="AH1020" s="7"/>
      <c r="AI1020" s="6"/>
      <c r="AJ1020" s="6"/>
      <c r="AL1020" s="13"/>
      <c r="AM1020" s="13"/>
      <c r="AW1020" s="46"/>
    </row>
    <row r="1021" spans="1:49" ht="19.899999999999999" customHeight="1" x14ac:dyDescent="0.25">
      <c r="A1021" s="40"/>
      <c r="B1021" s="78" t="s">
        <v>34</v>
      </c>
      <c r="C1021" s="5">
        <v>0</v>
      </c>
      <c r="D1021" s="5"/>
      <c r="E1021" s="5">
        <v>0</v>
      </c>
      <c r="F1021" s="5">
        <v>0</v>
      </c>
      <c r="G1021" s="6">
        <f>H1021+I1021+J1021</f>
        <v>0</v>
      </c>
      <c r="H1021" s="5"/>
      <c r="I1021" s="5"/>
      <c r="J1021" s="5"/>
      <c r="K1021" s="6"/>
      <c r="L1021" s="5"/>
      <c r="M1021" s="5"/>
      <c r="N1021" s="5"/>
      <c r="O1021" s="6">
        <f t="shared" si="731"/>
        <v>0</v>
      </c>
      <c r="P1021" s="5">
        <v>0</v>
      </c>
      <c r="Q1021" s="5">
        <v>0</v>
      </c>
      <c r="R1021" s="5">
        <v>0</v>
      </c>
      <c r="S1021" s="6">
        <v>0</v>
      </c>
      <c r="T1021" s="5"/>
      <c r="U1021" s="5"/>
      <c r="V1021" s="5"/>
      <c r="W1021" s="6">
        <v>0</v>
      </c>
      <c r="X1021" s="5"/>
      <c r="Y1021" s="5"/>
      <c r="Z1021" s="5"/>
      <c r="AA1021" s="12">
        <f t="shared" si="732"/>
        <v>0</v>
      </c>
      <c r="AB1021" s="5">
        <f t="shared" si="738"/>
        <v>0</v>
      </c>
      <c r="AC1021" s="6">
        <f t="shared" si="755"/>
        <v>0</v>
      </c>
      <c r="AD1021" s="7">
        <f t="shared" si="755"/>
        <v>0</v>
      </c>
      <c r="AE1021" s="6">
        <f t="shared" si="733"/>
        <v>0</v>
      </c>
      <c r="AF1021" s="5"/>
      <c r="AG1021" s="6"/>
      <c r="AH1021" s="7"/>
      <c r="AI1021" s="6"/>
      <c r="AJ1021" s="6"/>
      <c r="AL1021" s="13"/>
      <c r="AM1021" s="13"/>
      <c r="AW1021" s="46">
        <f t="shared" si="730"/>
        <v>0</v>
      </c>
    </row>
    <row r="1022" spans="1:49" ht="19.899999999999999" customHeight="1" x14ac:dyDescent="0.25">
      <c r="A1022" s="40"/>
      <c r="B1022" s="78" t="s">
        <v>35</v>
      </c>
      <c r="C1022" s="5">
        <v>308.22586999999999</v>
      </c>
      <c r="D1022" s="5"/>
      <c r="E1022" s="5">
        <v>0</v>
      </c>
      <c r="F1022" s="5">
        <v>0</v>
      </c>
      <c r="G1022" s="6">
        <f t="shared" ref="G1022:G1023" si="760">H1022+I1022+J1022</f>
        <v>0</v>
      </c>
      <c r="H1022" s="5"/>
      <c r="I1022" s="5"/>
      <c r="J1022" s="5"/>
      <c r="K1022" s="6"/>
      <c r="L1022" s="5"/>
      <c r="M1022" s="5"/>
      <c r="N1022" s="5"/>
      <c r="O1022" s="6">
        <f t="shared" si="731"/>
        <v>399.52583000000152</v>
      </c>
      <c r="P1022" s="5">
        <v>0</v>
      </c>
      <c r="Q1022" s="5">
        <v>396.23602000000153</v>
      </c>
      <c r="R1022" s="5">
        <v>3.2898099999999983</v>
      </c>
      <c r="S1022" s="6">
        <f>SUM(T1022:V1022)</f>
        <v>198.00000000000017</v>
      </c>
      <c r="T1022" s="5">
        <f>SUM(T1018)-SUM(T1019:T1021)</f>
        <v>0</v>
      </c>
      <c r="U1022" s="5">
        <f>SUM(U1018)-SUM(U1019:U1021)</f>
        <v>196.41600000000017</v>
      </c>
      <c r="V1022" s="5">
        <f>SUM(V1018)-SUM(V1019:V1021)</f>
        <v>1.5840000000000032</v>
      </c>
      <c r="W1022" s="6">
        <f>SUM(X1022:Z1022)</f>
        <v>198.00000000000017</v>
      </c>
      <c r="X1022" s="5">
        <f>SUM(X1018)-SUM(X1019:X1021)</f>
        <v>0</v>
      </c>
      <c r="Y1022" s="5">
        <f>SUM(Y1018)-SUM(Y1019:Y1021)</f>
        <v>196.41600000000017</v>
      </c>
      <c r="Z1022" s="5">
        <f>SUM(Z1018)-SUM(Z1019:Z1021)</f>
        <v>1.5840000000000032</v>
      </c>
      <c r="AA1022" s="12">
        <f t="shared" si="732"/>
        <v>0</v>
      </c>
      <c r="AB1022" s="5">
        <f t="shared" si="738"/>
        <v>0</v>
      </c>
      <c r="AC1022" s="6">
        <f t="shared" si="755"/>
        <v>0</v>
      </c>
      <c r="AD1022" s="7">
        <f t="shared" si="755"/>
        <v>0</v>
      </c>
      <c r="AE1022" s="6">
        <f t="shared" si="733"/>
        <v>0</v>
      </c>
      <c r="AF1022" s="5"/>
      <c r="AG1022" s="6"/>
      <c r="AH1022" s="7"/>
      <c r="AI1022" s="6"/>
      <c r="AJ1022" s="6"/>
      <c r="AL1022" s="13"/>
      <c r="AM1022" s="13"/>
      <c r="AW1022" s="46">
        <f t="shared" si="730"/>
        <v>0</v>
      </c>
    </row>
    <row r="1023" spans="1:49" ht="100.5" customHeight="1" x14ac:dyDescent="0.25">
      <c r="A1023" s="40">
        <v>181</v>
      </c>
      <c r="B1023" s="68" t="s">
        <v>325</v>
      </c>
      <c r="C1023" s="62">
        <v>6272.8859900000007</v>
      </c>
      <c r="D1023" s="62">
        <f>SUM(D1024:D1027)</f>
        <v>0</v>
      </c>
      <c r="E1023" s="62">
        <v>0</v>
      </c>
      <c r="F1023" s="62">
        <v>0</v>
      </c>
      <c r="G1023" s="63">
        <f t="shared" si="760"/>
        <v>0</v>
      </c>
      <c r="H1023" s="43"/>
      <c r="I1023" s="43"/>
      <c r="J1023" s="43"/>
      <c r="K1023" s="63">
        <f>L1023+M1023+N1023</f>
        <v>0</v>
      </c>
      <c r="L1023" s="43"/>
      <c r="M1023" s="43"/>
      <c r="N1023" s="43"/>
      <c r="O1023" s="63">
        <f t="shared" si="731"/>
        <v>6335</v>
      </c>
      <c r="P1023" s="43">
        <v>0</v>
      </c>
      <c r="Q1023" s="43">
        <v>6328.6</v>
      </c>
      <c r="R1023" s="43">
        <v>6.3999999999999995</v>
      </c>
      <c r="S1023" s="6">
        <f>SUM(T1023,U1023,V1023)</f>
        <v>6272.8859900000016</v>
      </c>
      <c r="T1023" s="5">
        <v>0</v>
      </c>
      <c r="U1023" s="5">
        <v>6266.6131100000011</v>
      </c>
      <c r="V1023" s="5">
        <v>6.2728799999999998</v>
      </c>
      <c r="W1023" s="63">
        <f>SUM(X1023,Y1023,Z1023)</f>
        <v>6272.8859900000016</v>
      </c>
      <c r="X1023" s="43">
        <v>0</v>
      </c>
      <c r="Y1023" s="43">
        <v>6266.6131100000011</v>
      </c>
      <c r="Z1023" s="43">
        <v>6.2728799999999998</v>
      </c>
      <c r="AA1023" s="12">
        <f t="shared" si="732"/>
        <v>0</v>
      </c>
      <c r="AB1023" s="5">
        <f t="shared" si="738"/>
        <v>0</v>
      </c>
      <c r="AC1023" s="6">
        <f t="shared" si="755"/>
        <v>0</v>
      </c>
      <c r="AD1023" s="7">
        <f t="shared" si="755"/>
        <v>0</v>
      </c>
      <c r="AE1023" s="63">
        <f t="shared" si="733"/>
        <v>0</v>
      </c>
      <c r="AF1023" s="43"/>
      <c r="AG1023" s="63"/>
      <c r="AH1023" s="44"/>
      <c r="AI1023" s="63" t="s">
        <v>227</v>
      </c>
      <c r="AJ1023" s="63" t="s">
        <v>227</v>
      </c>
      <c r="AL1023" s="13"/>
      <c r="AM1023" s="13"/>
      <c r="AW1023" s="46">
        <f t="shared" si="730"/>
        <v>0</v>
      </c>
    </row>
    <row r="1024" spans="1:49" ht="19.899999999999999" customHeight="1" x14ac:dyDescent="0.25">
      <c r="A1024" s="40"/>
      <c r="B1024" s="78" t="s">
        <v>32</v>
      </c>
      <c r="C1024" s="5">
        <v>0</v>
      </c>
      <c r="D1024" s="5">
        <f>C1024</f>
        <v>0</v>
      </c>
      <c r="E1024" s="5">
        <v>0</v>
      </c>
      <c r="F1024" s="5">
        <v>0</v>
      </c>
      <c r="G1024" s="6">
        <f>H1024+I1024+J1024</f>
        <v>0</v>
      </c>
      <c r="H1024" s="5"/>
      <c r="I1024" s="5"/>
      <c r="J1024" s="5"/>
      <c r="K1024" s="6"/>
      <c r="L1024" s="5"/>
      <c r="M1024" s="5"/>
      <c r="N1024" s="5"/>
      <c r="O1024" s="6">
        <f t="shared" si="731"/>
        <v>0</v>
      </c>
      <c r="P1024" s="5">
        <v>0</v>
      </c>
      <c r="Q1024" s="5">
        <v>0</v>
      </c>
      <c r="R1024" s="5">
        <v>0</v>
      </c>
      <c r="S1024" s="6">
        <v>0</v>
      </c>
      <c r="T1024" s="5" t="s">
        <v>185</v>
      </c>
      <c r="U1024" s="5" t="s">
        <v>185</v>
      </c>
      <c r="V1024" s="5" t="s">
        <v>185</v>
      </c>
      <c r="W1024" s="6">
        <v>0</v>
      </c>
      <c r="X1024" s="5" t="s">
        <v>185</v>
      </c>
      <c r="Y1024" s="5" t="s">
        <v>185</v>
      </c>
      <c r="Z1024" s="5" t="s">
        <v>185</v>
      </c>
      <c r="AA1024" s="12">
        <f t="shared" si="732"/>
        <v>0</v>
      </c>
      <c r="AB1024" s="5">
        <f t="shared" si="738"/>
        <v>0</v>
      </c>
      <c r="AC1024" s="6">
        <f t="shared" si="755"/>
        <v>0</v>
      </c>
      <c r="AD1024" s="7">
        <f t="shared" si="755"/>
        <v>0</v>
      </c>
      <c r="AE1024" s="6">
        <f t="shared" si="733"/>
        <v>0</v>
      </c>
      <c r="AF1024" s="5"/>
      <c r="AG1024" s="6"/>
      <c r="AH1024" s="7"/>
      <c r="AI1024" s="6"/>
      <c r="AJ1024" s="6"/>
      <c r="AL1024" s="13"/>
      <c r="AM1024" s="13"/>
      <c r="AW1024" s="46"/>
    </row>
    <row r="1025" spans="1:49" ht="19.899999999999999" customHeight="1" x14ac:dyDescent="0.25">
      <c r="A1025" s="40"/>
      <c r="B1025" s="78" t="s">
        <v>33</v>
      </c>
      <c r="C1025" s="5">
        <v>5860.8530000000001</v>
      </c>
      <c r="D1025" s="5"/>
      <c r="E1025" s="5">
        <v>0</v>
      </c>
      <c r="F1025" s="5">
        <v>0</v>
      </c>
      <c r="G1025" s="6">
        <f t="shared" ref="G1025" si="761">H1025+I1025+J1025</f>
        <v>0</v>
      </c>
      <c r="H1025" s="5"/>
      <c r="I1025" s="5"/>
      <c r="J1025" s="5"/>
      <c r="K1025" s="6"/>
      <c r="L1025" s="5"/>
      <c r="M1025" s="5"/>
      <c r="N1025" s="5"/>
      <c r="O1025" s="6">
        <f t="shared" si="731"/>
        <v>5860.8530000000001</v>
      </c>
      <c r="P1025" s="5">
        <v>0</v>
      </c>
      <c r="Q1025" s="5">
        <v>5854.99215</v>
      </c>
      <c r="R1025" s="5">
        <v>5.8608500000000001</v>
      </c>
      <c r="S1025" s="6">
        <v>5860.853000000001</v>
      </c>
      <c r="T1025" s="5" t="s">
        <v>185</v>
      </c>
      <c r="U1025" s="5">
        <v>5854.9921500000009</v>
      </c>
      <c r="V1025" s="5">
        <v>5.8608500000000001</v>
      </c>
      <c r="W1025" s="6">
        <v>5860.8530000000001</v>
      </c>
      <c r="X1025" s="5" t="s">
        <v>185</v>
      </c>
      <c r="Y1025" s="5">
        <v>5854.9921500000009</v>
      </c>
      <c r="Z1025" s="5">
        <v>5.8608500000000001</v>
      </c>
      <c r="AA1025" s="12">
        <f t="shared" si="732"/>
        <v>0</v>
      </c>
      <c r="AB1025" s="5">
        <f t="shared" si="738"/>
        <v>0</v>
      </c>
      <c r="AC1025" s="6">
        <f t="shared" si="755"/>
        <v>0</v>
      </c>
      <c r="AD1025" s="7">
        <f t="shared" si="755"/>
        <v>0</v>
      </c>
      <c r="AE1025" s="6">
        <f t="shared" si="733"/>
        <v>0</v>
      </c>
      <c r="AF1025" s="5"/>
      <c r="AG1025" s="6"/>
      <c r="AH1025" s="7"/>
      <c r="AI1025" s="6"/>
      <c r="AJ1025" s="6"/>
      <c r="AL1025" s="13"/>
      <c r="AM1025" s="13"/>
      <c r="AW1025" s="46"/>
    </row>
    <row r="1026" spans="1:49" ht="19.899999999999999" customHeight="1" x14ac:dyDescent="0.25">
      <c r="A1026" s="40"/>
      <c r="B1026" s="78" t="s">
        <v>34</v>
      </c>
      <c r="C1026" s="5">
        <v>0</v>
      </c>
      <c r="D1026" s="5"/>
      <c r="E1026" s="5">
        <v>0</v>
      </c>
      <c r="F1026" s="5">
        <v>0</v>
      </c>
      <c r="G1026" s="6">
        <f>H1026+I1026+J1026</f>
        <v>0</v>
      </c>
      <c r="H1026" s="5"/>
      <c r="I1026" s="5"/>
      <c r="J1026" s="5"/>
      <c r="K1026" s="6"/>
      <c r="L1026" s="5"/>
      <c r="M1026" s="5"/>
      <c r="N1026" s="5"/>
      <c r="O1026" s="6">
        <f t="shared" si="731"/>
        <v>0</v>
      </c>
      <c r="P1026" s="5">
        <v>0</v>
      </c>
      <c r="Q1026" s="5">
        <v>0</v>
      </c>
      <c r="R1026" s="5">
        <v>0</v>
      </c>
      <c r="S1026" s="6">
        <v>0</v>
      </c>
      <c r="T1026" s="5"/>
      <c r="U1026" s="5"/>
      <c r="V1026" s="5"/>
      <c r="W1026" s="6">
        <v>0</v>
      </c>
      <c r="X1026" s="5"/>
      <c r="Y1026" s="5"/>
      <c r="Z1026" s="5"/>
      <c r="AA1026" s="12">
        <f t="shared" si="732"/>
        <v>0</v>
      </c>
      <c r="AB1026" s="5">
        <f t="shared" si="738"/>
        <v>0</v>
      </c>
      <c r="AC1026" s="6">
        <f t="shared" ref="AC1026:AD1041" si="762">SUM(Y1026,I1026)-SUM(M1026)-SUM(U1026,-AG1026)</f>
        <v>0</v>
      </c>
      <c r="AD1026" s="7">
        <f t="shared" si="762"/>
        <v>0</v>
      </c>
      <c r="AE1026" s="6">
        <f t="shared" si="733"/>
        <v>0</v>
      </c>
      <c r="AF1026" s="5"/>
      <c r="AG1026" s="6"/>
      <c r="AH1026" s="7"/>
      <c r="AI1026" s="6"/>
      <c r="AJ1026" s="6"/>
      <c r="AL1026" s="13"/>
      <c r="AM1026" s="13"/>
      <c r="AW1026" s="46">
        <f t="shared" si="730"/>
        <v>0</v>
      </c>
    </row>
    <row r="1027" spans="1:49" ht="19.899999999999999" customHeight="1" x14ac:dyDescent="0.25">
      <c r="A1027" s="40"/>
      <c r="B1027" s="78" t="s">
        <v>35</v>
      </c>
      <c r="C1027" s="5">
        <v>412.03299000000004</v>
      </c>
      <c r="D1027" s="5"/>
      <c r="E1027" s="5">
        <v>0</v>
      </c>
      <c r="F1027" s="5">
        <v>0</v>
      </c>
      <c r="G1027" s="6">
        <f t="shared" ref="G1027:G1028" si="763">H1027+I1027+J1027</f>
        <v>0</v>
      </c>
      <c r="H1027" s="5"/>
      <c r="I1027" s="5"/>
      <c r="J1027" s="5"/>
      <c r="K1027" s="6"/>
      <c r="L1027" s="5"/>
      <c r="M1027" s="5"/>
      <c r="N1027" s="5"/>
      <c r="O1027" s="6">
        <f t="shared" si="731"/>
        <v>474.14700000000016</v>
      </c>
      <c r="P1027" s="5">
        <v>0</v>
      </c>
      <c r="Q1027" s="5">
        <v>473.60785000000016</v>
      </c>
      <c r="R1027" s="5">
        <v>0.53914999999999969</v>
      </c>
      <c r="S1027" s="6">
        <f>SUM(T1027:V1027)</f>
        <v>412.03299000000021</v>
      </c>
      <c r="T1027" s="5">
        <f>SUM(T1023)-SUM(T1024:T1026)</f>
        <v>0</v>
      </c>
      <c r="U1027" s="5">
        <f>SUM(U1023)-SUM(U1024:U1026)</f>
        <v>411.6209600000002</v>
      </c>
      <c r="V1027" s="5">
        <f>SUM(V1023)-SUM(V1024:V1026)</f>
        <v>0.41202999999999967</v>
      </c>
      <c r="W1027" s="6">
        <f>SUM(X1027:Z1027)</f>
        <v>412.03299000000021</v>
      </c>
      <c r="X1027" s="5">
        <f>SUM(X1023)-SUM(X1024:X1026)</f>
        <v>0</v>
      </c>
      <c r="Y1027" s="5">
        <f>SUM(Y1023)-SUM(Y1024:Y1026)</f>
        <v>411.6209600000002</v>
      </c>
      <c r="Z1027" s="5">
        <f>SUM(Z1023)-SUM(Z1024:Z1026)</f>
        <v>0.41202999999999967</v>
      </c>
      <c r="AA1027" s="12">
        <f t="shared" si="732"/>
        <v>0</v>
      </c>
      <c r="AB1027" s="5">
        <f t="shared" si="738"/>
        <v>0</v>
      </c>
      <c r="AC1027" s="6">
        <f t="shared" si="762"/>
        <v>0</v>
      </c>
      <c r="AD1027" s="7">
        <f t="shared" si="762"/>
        <v>0</v>
      </c>
      <c r="AE1027" s="6">
        <f t="shared" si="733"/>
        <v>0</v>
      </c>
      <c r="AF1027" s="5"/>
      <c r="AG1027" s="6"/>
      <c r="AH1027" s="7"/>
      <c r="AI1027" s="6"/>
      <c r="AJ1027" s="6"/>
      <c r="AL1027" s="13"/>
      <c r="AM1027" s="13"/>
      <c r="AW1027" s="46">
        <f t="shared" si="730"/>
        <v>0</v>
      </c>
    </row>
    <row r="1028" spans="1:49" ht="102" customHeight="1" x14ac:dyDescent="0.25">
      <c r="A1028" s="40">
        <v>182</v>
      </c>
      <c r="B1028" s="68" t="s">
        <v>326</v>
      </c>
      <c r="C1028" s="62">
        <v>6567.4607900000001</v>
      </c>
      <c r="D1028" s="62">
        <f>SUM(D1029:D1032)</f>
        <v>0</v>
      </c>
      <c r="E1028" s="62">
        <v>0</v>
      </c>
      <c r="F1028" s="62">
        <v>0</v>
      </c>
      <c r="G1028" s="63">
        <f t="shared" si="763"/>
        <v>0</v>
      </c>
      <c r="H1028" s="43"/>
      <c r="I1028" s="43"/>
      <c r="J1028" s="43"/>
      <c r="K1028" s="63">
        <f>L1028+M1028+N1028</f>
        <v>0</v>
      </c>
      <c r="L1028" s="43"/>
      <c r="M1028" s="43"/>
      <c r="N1028" s="43"/>
      <c r="O1028" s="63">
        <f t="shared" si="731"/>
        <v>6632.4000000000005</v>
      </c>
      <c r="P1028" s="43">
        <v>0</v>
      </c>
      <c r="Q1028" s="43">
        <v>6625.7000000000007</v>
      </c>
      <c r="R1028" s="43">
        <v>6.6999999999999993</v>
      </c>
      <c r="S1028" s="6">
        <f>SUM(T1028,U1028,V1028)</f>
        <v>6567.460790000001</v>
      </c>
      <c r="T1028" s="5">
        <v>0</v>
      </c>
      <c r="U1028" s="5">
        <v>6560.893320000001</v>
      </c>
      <c r="V1028" s="5">
        <v>6.5674700000000001</v>
      </c>
      <c r="W1028" s="63">
        <f>SUM(X1028,Y1028,Z1028)</f>
        <v>6567.460790000001</v>
      </c>
      <c r="X1028" s="43">
        <v>0</v>
      </c>
      <c r="Y1028" s="43">
        <v>6560.893320000001</v>
      </c>
      <c r="Z1028" s="43">
        <v>6.5674700000000001</v>
      </c>
      <c r="AA1028" s="12">
        <f t="shared" si="732"/>
        <v>0</v>
      </c>
      <c r="AB1028" s="5">
        <f t="shared" si="738"/>
        <v>0</v>
      </c>
      <c r="AC1028" s="6">
        <f t="shared" si="762"/>
        <v>0</v>
      </c>
      <c r="AD1028" s="7">
        <f t="shared" si="762"/>
        <v>0</v>
      </c>
      <c r="AE1028" s="63">
        <f t="shared" si="733"/>
        <v>0</v>
      </c>
      <c r="AF1028" s="43"/>
      <c r="AG1028" s="63"/>
      <c r="AH1028" s="44"/>
      <c r="AI1028" s="63" t="s">
        <v>227</v>
      </c>
      <c r="AJ1028" s="63" t="s">
        <v>227</v>
      </c>
      <c r="AL1028" s="13"/>
      <c r="AM1028" s="13"/>
      <c r="AW1028" s="46">
        <f t="shared" si="730"/>
        <v>0</v>
      </c>
    </row>
    <row r="1029" spans="1:49" ht="19.899999999999999" customHeight="1" x14ac:dyDescent="0.25">
      <c r="A1029" s="40"/>
      <c r="B1029" s="78" t="s">
        <v>32</v>
      </c>
      <c r="C1029" s="5">
        <v>0</v>
      </c>
      <c r="D1029" s="5">
        <f>C1029</f>
        <v>0</v>
      </c>
      <c r="E1029" s="5">
        <v>0</v>
      </c>
      <c r="F1029" s="5">
        <v>0</v>
      </c>
      <c r="G1029" s="6">
        <f>H1029+I1029+J1029</f>
        <v>0</v>
      </c>
      <c r="H1029" s="5"/>
      <c r="I1029" s="5"/>
      <c r="J1029" s="5"/>
      <c r="K1029" s="6"/>
      <c r="L1029" s="5"/>
      <c r="M1029" s="5"/>
      <c r="N1029" s="5"/>
      <c r="O1029" s="6">
        <f t="shared" si="731"/>
        <v>0</v>
      </c>
      <c r="P1029" s="5">
        <v>0</v>
      </c>
      <c r="Q1029" s="5">
        <v>0</v>
      </c>
      <c r="R1029" s="5">
        <v>0</v>
      </c>
      <c r="S1029" s="6">
        <v>0</v>
      </c>
      <c r="T1029" s="5" t="s">
        <v>185</v>
      </c>
      <c r="U1029" s="5" t="s">
        <v>185</v>
      </c>
      <c r="V1029" s="5" t="s">
        <v>185</v>
      </c>
      <c r="W1029" s="6">
        <v>0</v>
      </c>
      <c r="X1029" s="5" t="s">
        <v>185</v>
      </c>
      <c r="Y1029" s="5" t="s">
        <v>185</v>
      </c>
      <c r="Z1029" s="5" t="s">
        <v>185</v>
      </c>
      <c r="AA1029" s="12">
        <f t="shared" si="732"/>
        <v>0</v>
      </c>
      <c r="AB1029" s="5">
        <f t="shared" si="738"/>
        <v>0</v>
      </c>
      <c r="AC1029" s="6">
        <f t="shared" si="762"/>
        <v>0</v>
      </c>
      <c r="AD1029" s="7">
        <f t="shared" si="762"/>
        <v>0</v>
      </c>
      <c r="AE1029" s="6">
        <f t="shared" si="733"/>
        <v>0</v>
      </c>
      <c r="AF1029" s="5"/>
      <c r="AG1029" s="6"/>
      <c r="AH1029" s="7"/>
      <c r="AI1029" s="6"/>
      <c r="AJ1029" s="6"/>
      <c r="AL1029" s="13"/>
      <c r="AM1029" s="13"/>
      <c r="AW1029" s="46"/>
    </row>
    <row r="1030" spans="1:49" ht="19.899999999999999" customHeight="1" x14ac:dyDescent="0.25">
      <c r="A1030" s="40"/>
      <c r="B1030" s="78" t="s">
        <v>33</v>
      </c>
      <c r="C1030" s="5">
        <v>6136.7197999999999</v>
      </c>
      <c r="D1030" s="5"/>
      <c r="E1030" s="5">
        <v>0</v>
      </c>
      <c r="F1030" s="5">
        <v>0</v>
      </c>
      <c r="G1030" s="6">
        <f t="shared" ref="G1030" si="764">H1030+I1030+J1030</f>
        <v>0</v>
      </c>
      <c r="H1030" s="5"/>
      <c r="I1030" s="5"/>
      <c r="J1030" s="5"/>
      <c r="K1030" s="6"/>
      <c r="L1030" s="5"/>
      <c r="M1030" s="5"/>
      <c r="N1030" s="5"/>
      <c r="O1030" s="6">
        <f t="shared" si="731"/>
        <v>6136.7197999999999</v>
      </c>
      <c r="P1030" s="5">
        <v>0</v>
      </c>
      <c r="Q1030" s="5">
        <v>6130.5830799999994</v>
      </c>
      <c r="R1030" s="5">
        <v>6.1367200000000004</v>
      </c>
      <c r="S1030" s="6">
        <v>6136.7197999999999</v>
      </c>
      <c r="T1030" s="5" t="s">
        <v>185</v>
      </c>
      <c r="U1030" s="5">
        <v>6130.5830700000006</v>
      </c>
      <c r="V1030" s="5">
        <v>6.13673</v>
      </c>
      <c r="W1030" s="6">
        <v>6136.7197999999999</v>
      </c>
      <c r="X1030" s="5" t="s">
        <v>185</v>
      </c>
      <c r="Y1030" s="5">
        <v>6130.5830700000006</v>
      </c>
      <c r="Z1030" s="5">
        <v>6.13673</v>
      </c>
      <c r="AA1030" s="12">
        <f t="shared" si="732"/>
        <v>0</v>
      </c>
      <c r="AB1030" s="5">
        <f t="shared" si="738"/>
        <v>0</v>
      </c>
      <c r="AC1030" s="6">
        <f t="shared" si="762"/>
        <v>0</v>
      </c>
      <c r="AD1030" s="7">
        <f t="shared" si="762"/>
        <v>0</v>
      </c>
      <c r="AE1030" s="6">
        <f t="shared" si="733"/>
        <v>0</v>
      </c>
      <c r="AF1030" s="5"/>
      <c r="AG1030" s="6"/>
      <c r="AH1030" s="7"/>
      <c r="AI1030" s="6"/>
      <c r="AJ1030" s="6"/>
      <c r="AL1030" s="13"/>
      <c r="AM1030" s="13"/>
      <c r="AW1030" s="46"/>
    </row>
    <row r="1031" spans="1:49" ht="19.899999999999999" customHeight="1" x14ac:dyDescent="0.25">
      <c r="A1031" s="40"/>
      <c r="B1031" s="78" t="s">
        <v>34</v>
      </c>
      <c r="C1031" s="5">
        <v>0</v>
      </c>
      <c r="D1031" s="5"/>
      <c r="E1031" s="5">
        <v>0</v>
      </c>
      <c r="F1031" s="5">
        <v>0</v>
      </c>
      <c r="G1031" s="6">
        <f>H1031+I1031+J1031</f>
        <v>0</v>
      </c>
      <c r="H1031" s="5"/>
      <c r="I1031" s="5"/>
      <c r="J1031" s="5"/>
      <c r="K1031" s="6"/>
      <c r="L1031" s="5"/>
      <c r="M1031" s="5"/>
      <c r="N1031" s="5"/>
      <c r="O1031" s="6">
        <f t="shared" si="731"/>
        <v>0</v>
      </c>
      <c r="P1031" s="5">
        <v>0</v>
      </c>
      <c r="Q1031" s="5">
        <v>0</v>
      </c>
      <c r="R1031" s="5">
        <v>0</v>
      </c>
      <c r="S1031" s="6">
        <v>0</v>
      </c>
      <c r="T1031" s="5"/>
      <c r="U1031" s="5"/>
      <c r="V1031" s="5"/>
      <c r="W1031" s="6">
        <v>0</v>
      </c>
      <c r="X1031" s="5"/>
      <c r="Y1031" s="5"/>
      <c r="Z1031" s="5"/>
      <c r="AA1031" s="12">
        <f t="shared" si="732"/>
        <v>0</v>
      </c>
      <c r="AB1031" s="5">
        <f t="shared" si="738"/>
        <v>0</v>
      </c>
      <c r="AC1031" s="6">
        <f t="shared" si="762"/>
        <v>0</v>
      </c>
      <c r="AD1031" s="7">
        <f t="shared" si="762"/>
        <v>0</v>
      </c>
      <c r="AE1031" s="6">
        <f t="shared" si="733"/>
        <v>0</v>
      </c>
      <c r="AF1031" s="5"/>
      <c r="AG1031" s="6"/>
      <c r="AH1031" s="7"/>
      <c r="AI1031" s="6"/>
      <c r="AJ1031" s="6"/>
      <c r="AL1031" s="13"/>
      <c r="AM1031" s="13"/>
      <c r="AW1031" s="46">
        <f t="shared" si="730"/>
        <v>0</v>
      </c>
    </row>
    <row r="1032" spans="1:49" ht="19.899999999999999" customHeight="1" x14ac:dyDescent="0.25">
      <c r="A1032" s="40"/>
      <c r="B1032" s="78" t="s">
        <v>35</v>
      </c>
      <c r="C1032" s="5">
        <v>430.74099000000001</v>
      </c>
      <c r="D1032" s="5"/>
      <c r="E1032" s="5">
        <v>0</v>
      </c>
      <c r="F1032" s="5">
        <v>0</v>
      </c>
      <c r="G1032" s="6">
        <f t="shared" ref="G1032:G1033" si="765">H1032+I1032+J1032</f>
        <v>0</v>
      </c>
      <c r="H1032" s="5"/>
      <c r="I1032" s="5"/>
      <c r="J1032" s="5"/>
      <c r="K1032" s="6"/>
      <c r="L1032" s="5"/>
      <c r="M1032" s="5"/>
      <c r="N1032" s="5"/>
      <c r="O1032" s="6">
        <f t="shared" si="731"/>
        <v>495.68020000000087</v>
      </c>
      <c r="P1032" s="5">
        <v>0</v>
      </c>
      <c r="Q1032" s="5">
        <v>495.11692000000085</v>
      </c>
      <c r="R1032" s="5">
        <v>0.56327999999999878</v>
      </c>
      <c r="S1032" s="6">
        <f>SUM(T1032:V1032)</f>
        <v>430.74099000000047</v>
      </c>
      <c r="T1032" s="5">
        <f>SUM(T1028)-SUM(T1029:T1031)</f>
        <v>0</v>
      </c>
      <c r="U1032" s="5">
        <f>SUM(U1028)-SUM(U1029:U1031)</f>
        <v>430.31025000000045</v>
      </c>
      <c r="V1032" s="5">
        <f>SUM(V1028)-SUM(V1029:V1031)</f>
        <v>0.43074000000000012</v>
      </c>
      <c r="W1032" s="6">
        <f>SUM(X1032:Z1032)</f>
        <v>430.74099000000047</v>
      </c>
      <c r="X1032" s="5">
        <f>SUM(X1028)-SUM(X1029:X1031)</f>
        <v>0</v>
      </c>
      <c r="Y1032" s="5">
        <f>SUM(Y1028)-SUM(Y1029:Y1031)</f>
        <v>430.31025000000045</v>
      </c>
      <c r="Z1032" s="5">
        <f>SUM(Z1028)-SUM(Z1029:Z1031)</f>
        <v>0.43074000000000012</v>
      </c>
      <c r="AA1032" s="12">
        <f t="shared" si="732"/>
        <v>0</v>
      </c>
      <c r="AB1032" s="5">
        <f t="shared" si="738"/>
        <v>0</v>
      </c>
      <c r="AC1032" s="6">
        <f t="shared" si="762"/>
        <v>0</v>
      </c>
      <c r="AD1032" s="7">
        <f t="shared" si="762"/>
        <v>0</v>
      </c>
      <c r="AE1032" s="6">
        <f t="shared" si="733"/>
        <v>0</v>
      </c>
      <c r="AF1032" s="5"/>
      <c r="AG1032" s="6"/>
      <c r="AH1032" s="7"/>
      <c r="AI1032" s="6"/>
      <c r="AJ1032" s="6"/>
      <c r="AL1032" s="13"/>
      <c r="AM1032" s="13"/>
      <c r="AW1032" s="46">
        <f t="shared" si="730"/>
        <v>0</v>
      </c>
    </row>
    <row r="1033" spans="1:49" ht="103.5" customHeight="1" x14ac:dyDescent="0.25">
      <c r="A1033" s="40">
        <v>183</v>
      </c>
      <c r="B1033" s="68" t="s">
        <v>327</v>
      </c>
      <c r="C1033" s="62">
        <v>6164.1619900000005</v>
      </c>
      <c r="D1033" s="62">
        <f>SUM(D1034:D1037)</f>
        <v>0</v>
      </c>
      <c r="E1033" s="62">
        <v>0</v>
      </c>
      <c r="F1033" s="62">
        <v>0</v>
      </c>
      <c r="G1033" s="63">
        <f t="shared" si="765"/>
        <v>0</v>
      </c>
      <c r="H1033" s="43"/>
      <c r="I1033" s="43"/>
      <c r="J1033" s="43"/>
      <c r="K1033" s="63">
        <f>L1033+M1033+N1033</f>
        <v>0</v>
      </c>
      <c r="L1033" s="43"/>
      <c r="M1033" s="43"/>
      <c r="N1033" s="43"/>
      <c r="O1033" s="63">
        <f t="shared" si="731"/>
        <v>6334.9</v>
      </c>
      <c r="P1033" s="43">
        <v>0</v>
      </c>
      <c r="Q1033" s="43">
        <v>4314</v>
      </c>
      <c r="R1033" s="43">
        <v>2020.8999999999999</v>
      </c>
      <c r="S1033" s="6">
        <f>SUM(T1033,U1033,V1033)</f>
        <v>6164.1619899999996</v>
      </c>
      <c r="T1033" s="5">
        <v>0</v>
      </c>
      <c r="U1033" s="5">
        <v>4197.7943109999997</v>
      </c>
      <c r="V1033" s="5">
        <v>1966.367679</v>
      </c>
      <c r="W1033" s="63">
        <f>SUM(X1033,Y1033,Z1033)</f>
        <v>6164.1619900000005</v>
      </c>
      <c r="X1033" s="43">
        <v>0</v>
      </c>
      <c r="Y1033" s="43">
        <v>4197.7943109999997</v>
      </c>
      <c r="Z1033" s="43">
        <v>1966.3676790000004</v>
      </c>
      <c r="AA1033" s="12">
        <f t="shared" si="732"/>
        <v>0</v>
      </c>
      <c r="AB1033" s="5">
        <f t="shared" si="738"/>
        <v>0</v>
      </c>
      <c r="AC1033" s="6">
        <f t="shared" si="762"/>
        <v>0</v>
      </c>
      <c r="AD1033" s="7">
        <f t="shared" si="762"/>
        <v>0</v>
      </c>
      <c r="AE1033" s="63">
        <f t="shared" si="733"/>
        <v>0</v>
      </c>
      <c r="AF1033" s="43"/>
      <c r="AG1033" s="63"/>
      <c r="AH1033" s="44"/>
      <c r="AI1033" s="63" t="s">
        <v>227</v>
      </c>
      <c r="AJ1033" s="63" t="s">
        <v>227</v>
      </c>
      <c r="AL1033" s="13"/>
      <c r="AM1033" s="13"/>
      <c r="AW1033" s="46">
        <f t="shared" si="730"/>
        <v>0</v>
      </c>
    </row>
    <row r="1034" spans="1:49" ht="19.899999999999999" customHeight="1" x14ac:dyDescent="0.25">
      <c r="A1034" s="40"/>
      <c r="B1034" s="78" t="s">
        <v>32</v>
      </c>
      <c r="C1034" s="5">
        <v>0</v>
      </c>
      <c r="D1034" s="5">
        <f>C1034</f>
        <v>0</v>
      </c>
      <c r="E1034" s="5">
        <v>0</v>
      </c>
      <c r="F1034" s="5">
        <v>0</v>
      </c>
      <c r="G1034" s="6">
        <f>H1034+I1034+J1034</f>
        <v>0</v>
      </c>
      <c r="H1034" s="5"/>
      <c r="I1034" s="5"/>
      <c r="J1034" s="5"/>
      <c r="K1034" s="6"/>
      <c r="L1034" s="5"/>
      <c r="M1034" s="5"/>
      <c r="N1034" s="5"/>
      <c r="O1034" s="6">
        <f t="shared" si="731"/>
        <v>0</v>
      </c>
      <c r="P1034" s="5">
        <v>0</v>
      </c>
      <c r="Q1034" s="5">
        <v>0</v>
      </c>
      <c r="R1034" s="5">
        <v>0</v>
      </c>
      <c r="S1034" s="6">
        <v>0</v>
      </c>
      <c r="T1034" s="5" t="s">
        <v>185</v>
      </c>
      <c r="U1034" s="5" t="s">
        <v>185</v>
      </c>
      <c r="V1034" s="5" t="s">
        <v>185</v>
      </c>
      <c r="W1034" s="6">
        <v>0</v>
      </c>
      <c r="X1034" s="5" t="s">
        <v>185</v>
      </c>
      <c r="Y1034" s="5" t="s">
        <v>185</v>
      </c>
      <c r="Z1034" s="5" t="s">
        <v>185</v>
      </c>
      <c r="AA1034" s="12">
        <f t="shared" si="732"/>
        <v>0</v>
      </c>
      <c r="AB1034" s="5">
        <f t="shared" si="738"/>
        <v>0</v>
      </c>
      <c r="AC1034" s="6">
        <f t="shared" si="762"/>
        <v>0</v>
      </c>
      <c r="AD1034" s="7">
        <f t="shared" si="762"/>
        <v>0</v>
      </c>
      <c r="AE1034" s="6">
        <f t="shared" si="733"/>
        <v>0</v>
      </c>
      <c r="AF1034" s="5"/>
      <c r="AG1034" s="6"/>
      <c r="AH1034" s="7"/>
      <c r="AI1034" s="6"/>
      <c r="AJ1034" s="6"/>
      <c r="AL1034" s="13"/>
      <c r="AM1034" s="13"/>
      <c r="AW1034" s="46"/>
    </row>
    <row r="1035" spans="1:49" ht="19.899999999999999" customHeight="1" x14ac:dyDescent="0.25">
      <c r="A1035" s="40"/>
      <c r="B1035" s="78" t="s">
        <v>33</v>
      </c>
      <c r="C1035" s="5">
        <v>5860.7150000000001</v>
      </c>
      <c r="D1035" s="5"/>
      <c r="E1035" s="5">
        <v>0</v>
      </c>
      <c r="F1035" s="5">
        <v>0</v>
      </c>
      <c r="G1035" s="6">
        <f t="shared" ref="G1035" si="766">H1035+I1035+J1035</f>
        <v>0</v>
      </c>
      <c r="H1035" s="5"/>
      <c r="I1035" s="5"/>
      <c r="J1035" s="5"/>
      <c r="K1035" s="6"/>
      <c r="L1035" s="5"/>
      <c r="M1035" s="5"/>
      <c r="N1035" s="5"/>
      <c r="O1035" s="6">
        <f t="shared" si="731"/>
        <v>5860.7150000000001</v>
      </c>
      <c r="P1035" s="5">
        <v>0</v>
      </c>
      <c r="Q1035" s="5">
        <v>3991.1469100000004</v>
      </c>
      <c r="R1035" s="5">
        <v>1869.56809</v>
      </c>
      <c r="S1035" s="6">
        <v>5860.7149999999992</v>
      </c>
      <c r="T1035" s="5" t="s">
        <v>185</v>
      </c>
      <c r="U1035" s="5">
        <v>3991.1469109999998</v>
      </c>
      <c r="V1035" s="5">
        <v>1869.5680889999999</v>
      </c>
      <c r="W1035" s="6">
        <v>5860.7150000000001</v>
      </c>
      <c r="X1035" s="5" t="s">
        <v>185</v>
      </c>
      <c r="Y1035" s="5">
        <v>3991.1469109999994</v>
      </c>
      <c r="Z1035" s="5">
        <v>1869.5680890000003</v>
      </c>
      <c r="AA1035" s="12">
        <f t="shared" si="732"/>
        <v>0</v>
      </c>
      <c r="AB1035" s="5">
        <f t="shared" si="738"/>
        <v>0</v>
      </c>
      <c r="AC1035" s="6">
        <f t="shared" si="762"/>
        <v>0</v>
      </c>
      <c r="AD1035" s="7">
        <f t="shared" si="762"/>
        <v>0</v>
      </c>
      <c r="AE1035" s="6">
        <f t="shared" si="733"/>
        <v>0</v>
      </c>
      <c r="AF1035" s="5"/>
      <c r="AG1035" s="6"/>
      <c r="AH1035" s="7"/>
      <c r="AI1035" s="6"/>
      <c r="AJ1035" s="6"/>
      <c r="AL1035" s="13"/>
      <c r="AM1035" s="13"/>
      <c r="AW1035" s="46"/>
    </row>
    <row r="1036" spans="1:49" ht="19.899999999999999" customHeight="1" x14ac:dyDescent="0.25">
      <c r="A1036" s="40"/>
      <c r="B1036" s="78" t="s">
        <v>34</v>
      </c>
      <c r="C1036" s="5">
        <v>0</v>
      </c>
      <c r="D1036" s="5"/>
      <c r="E1036" s="5">
        <v>0</v>
      </c>
      <c r="F1036" s="5">
        <v>0</v>
      </c>
      <c r="G1036" s="6">
        <f>H1036+I1036+J1036</f>
        <v>0</v>
      </c>
      <c r="H1036" s="5"/>
      <c r="I1036" s="5"/>
      <c r="J1036" s="5"/>
      <c r="K1036" s="6"/>
      <c r="L1036" s="5"/>
      <c r="M1036" s="5"/>
      <c r="N1036" s="5"/>
      <c r="O1036" s="6">
        <f t="shared" si="731"/>
        <v>0</v>
      </c>
      <c r="P1036" s="5">
        <v>0</v>
      </c>
      <c r="Q1036" s="5">
        <v>0</v>
      </c>
      <c r="R1036" s="5">
        <v>0</v>
      </c>
      <c r="S1036" s="6">
        <v>0</v>
      </c>
      <c r="T1036" s="5"/>
      <c r="U1036" s="5"/>
      <c r="V1036" s="5"/>
      <c r="W1036" s="6">
        <v>0</v>
      </c>
      <c r="X1036" s="5"/>
      <c r="Y1036" s="5"/>
      <c r="Z1036" s="5"/>
      <c r="AA1036" s="12">
        <f t="shared" si="732"/>
        <v>0</v>
      </c>
      <c r="AB1036" s="5">
        <f t="shared" si="738"/>
        <v>0</v>
      </c>
      <c r="AC1036" s="6">
        <f t="shared" si="762"/>
        <v>0</v>
      </c>
      <c r="AD1036" s="7">
        <f t="shared" si="762"/>
        <v>0</v>
      </c>
      <c r="AE1036" s="6">
        <f t="shared" si="733"/>
        <v>0</v>
      </c>
      <c r="AF1036" s="5"/>
      <c r="AG1036" s="6"/>
      <c r="AH1036" s="7"/>
      <c r="AI1036" s="6"/>
      <c r="AJ1036" s="6"/>
      <c r="AL1036" s="13"/>
      <c r="AM1036" s="13"/>
      <c r="AW1036" s="46">
        <f t="shared" ref="AW1036:AW1098" si="767">P1036-T1036</f>
        <v>0</v>
      </c>
    </row>
    <row r="1037" spans="1:49" ht="19.899999999999999" customHeight="1" x14ac:dyDescent="0.25">
      <c r="A1037" s="40"/>
      <c r="B1037" s="78" t="s">
        <v>35</v>
      </c>
      <c r="C1037" s="5">
        <v>303.44699000000003</v>
      </c>
      <c r="D1037" s="5"/>
      <c r="E1037" s="5">
        <v>0</v>
      </c>
      <c r="F1037" s="5">
        <v>0</v>
      </c>
      <c r="G1037" s="6">
        <f t="shared" ref="G1037:G1038" si="768">H1037+I1037+J1037</f>
        <v>0</v>
      </c>
      <c r="H1037" s="5"/>
      <c r="I1037" s="5"/>
      <c r="J1037" s="5"/>
      <c r="K1037" s="6"/>
      <c r="L1037" s="5"/>
      <c r="M1037" s="5"/>
      <c r="N1037" s="5"/>
      <c r="O1037" s="6">
        <f t="shared" ref="O1037:O1057" si="769">P1037+Q1037+R1037</f>
        <v>474.18499999999869</v>
      </c>
      <c r="P1037" s="5">
        <v>0</v>
      </c>
      <c r="Q1037" s="5">
        <v>322.85308999999887</v>
      </c>
      <c r="R1037" s="5">
        <v>151.33190999999979</v>
      </c>
      <c r="S1037" s="6">
        <f>SUM(T1037:V1037)</f>
        <v>303.44698999999991</v>
      </c>
      <c r="T1037" s="5">
        <f>SUM(T1033)-SUM(T1034:T1036)</f>
        <v>0</v>
      </c>
      <c r="U1037" s="5">
        <f>SUM(U1033)-SUM(U1034:U1036)</f>
        <v>206.64739999999983</v>
      </c>
      <c r="V1037" s="5">
        <f>SUM(V1033)-SUM(V1034:V1036)</f>
        <v>96.79959000000008</v>
      </c>
      <c r="W1037" s="6">
        <f>SUM(X1037:Z1037)</f>
        <v>303.44699000000037</v>
      </c>
      <c r="X1037" s="5">
        <f>SUM(X1033)-SUM(X1034:X1036)</f>
        <v>0</v>
      </c>
      <c r="Y1037" s="5">
        <f>SUM(Y1033)-SUM(Y1034:Y1036)</f>
        <v>206.64740000000029</v>
      </c>
      <c r="Z1037" s="5">
        <f>SUM(Z1033)-SUM(Z1034:Z1036)</f>
        <v>96.79959000000008</v>
      </c>
      <c r="AA1037" s="12">
        <f t="shared" ref="AA1037:AA1057" si="770">SUM(AB1037:AD1037)</f>
        <v>4.5474735088646412E-13</v>
      </c>
      <c r="AB1037" s="5">
        <f t="shared" si="738"/>
        <v>0</v>
      </c>
      <c r="AC1037" s="6">
        <f t="shared" si="762"/>
        <v>4.5474735088646412E-13</v>
      </c>
      <c r="AD1037" s="7">
        <f t="shared" si="762"/>
        <v>0</v>
      </c>
      <c r="AE1037" s="6">
        <f t="shared" ref="AE1037:AE1057" si="771">AF1037+AG1037+AH1037</f>
        <v>0</v>
      </c>
      <c r="AF1037" s="5"/>
      <c r="AG1037" s="6"/>
      <c r="AH1037" s="7"/>
      <c r="AI1037" s="6"/>
      <c r="AJ1037" s="6"/>
      <c r="AL1037" s="13"/>
      <c r="AM1037" s="13"/>
      <c r="AW1037" s="46">
        <f t="shared" si="767"/>
        <v>0</v>
      </c>
    </row>
    <row r="1038" spans="1:49" ht="101.25" customHeight="1" x14ac:dyDescent="0.25">
      <c r="A1038" s="40">
        <v>184</v>
      </c>
      <c r="B1038" s="68" t="s">
        <v>328</v>
      </c>
      <c r="C1038" s="62">
        <v>6267.5567900000005</v>
      </c>
      <c r="D1038" s="62">
        <f>SUM(D1039:D1042)</f>
        <v>0</v>
      </c>
      <c r="E1038" s="62">
        <v>0</v>
      </c>
      <c r="F1038" s="62">
        <v>0</v>
      </c>
      <c r="G1038" s="63">
        <f t="shared" si="768"/>
        <v>0</v>
      </c>
      <c r="H1038" s="43"/>
      <c r="I1038" s="43"/>
      <c r="J1038" s="43"/>
      <c r="K1038" s="63">
        <f>L1038+M1038+N1038</f>
        <v>0</v>
      </c>
      <c r="L1038" s="43"/>
      <c r="M1038" s="43"/>
      <c r="N1038" s="43"/>
      <c r="O1038" s="63">
        <f t="shared" si="769"/>
        <v>6304.5</v>
      </c>
      <c r="P1038" s="43">
        <v>0</v>
      </c>
      <c r="Q1038" s="43">
        <v>4778.8</v>
      </c>
      <c r="R1038" s="43">
        <v>1525.6999999999998</v>
      </c>
      <c r="S1038" s="6">
        <f>SUM(T1038,U1038,V1038)</f>
        <v>6044.66759</v>
      </c>
      <c r="T1038" s="5">
        <v>0</v>
      </c>
      <c r="U1038" s="5">
        <v>4581.8581800000002</v>
      </c>
      <c r="V1038" s="5">
        <v>1462.8094099999998</v>
      </c>
      <c r="W1038" s="63">
        <f>SUM(X1038,Y1038,Z1038)</f>
        <v>6044.6675900000009</v>
      </c>
      <c r="X1038" s="43">
        <v>0</v>
      </c>
      <c r="Y1038" s="43">
        <v>4581.8581800000011</v>
      </c>
      <c r="Z1038" s="43">
        <v>1462.8094100000001</v>
      </c>
      <c r="AA1038" s="12">
        <f t="shared" si="770"/>
        <v>0</v>
      </c>
      <c r="AB1038" s="5">
        <f t="shared" si="738"/>
        <v>0</v>
      </c>
      <c r="AC1038" s="6">
        <f t="shared" si="762"/>
        <v>0</v>
      </c>
      <c r="AD1038" s="7">
        <f t="shared" si="762"/>
        <v>0</v>
      </c>
      <c r="AE1038" s="63">
        <f t="shared" si="771"/>
        <v>0</v>
      </c>
      <c r="AF1038" s="43"/>
      <c r="AG1038" s="63"/>
      <c r="AH1038" s="44"/>
      <c r="AI1038" s="63" t="s">
        <v>227</v>
      </c>
      <c r="AJ1038" s="63" t="s">
        <v>227</v>
      </c>
      <c r="AL1038" s="13"/>
      <c r="AM1038" s="13"/>
      <c r="AW1038" s="46">
        <f t="shared" si="767"/>
        <v>0</v>
      </c>
    </row>
    <row r="1039" spans="1:49" ht="19.899999999999999" customHeight="1" x14ac:dyDescent="0.25">
      <c r="A1039" s="40"/>
      <c r="B1039" s="78" t="s">
        <v>32</v>
      </c>
      <c r="C1039" s="5">
        <v>0</v>
      </c>
      <c r="D1039" s="5">
        <f>C1039</f>
        <v>0</v>
      </c>
      <c r="E1039" s="5">
        <v>0</v>
      </c>
      <c r="F1039" s="5">
        <v>0</v>
      </c>
      <c r="G1039" s="6">
        <f>H1039+I1039+J1039</f>
        <v>0</v>
      </c>
      <c r="H1039" s="5"/>
      <c r="I1039" s="5"/>
      <c r="J1039" s="5"/>
      <c r="K1039" s="6"/>
      <c r="L1039" s="5"/>
      <c r="M1039" s="5"/>
      <c r="N1039" s="5"/>
      <c r="O1039" s="6">
        <f t="shared" si="769"/>
        <v>0</v>
      </c>
      <c r="P1039" s="5">
        <v>0</v>
      </c>
      <c r="Q1039" s="5">
        <v>0</v>
      </c>
      <c r="R1039" s="5">
        <v>0</v>
      </c>
      <c r="S1039" s="6">
        <v>0</v>
      </c>
      <c r="T1039" s="5" t="s">
        <v>185</v>
      </c>
      <c r="U1039" s="5" t="s">
        <v>185</v>
      </c>
      <c r="V1039" s="5" t="s">
        <v>185</v>
      </c>
      <c r="W1039" s="6">
        <v>0</v>
      </c>
      <c r="X1039" s="5" t="s">
        <v>185</v>
      </c>
      <c r="Y1039" s="5" t="s">
        <v>185</v>
      </c>
      <c r="Z1039" s="5" t="s">
        <v>185</v>
      </c>
      <c r="AA1039" s="12">
        <f t="shared" si="770"/>
        <v>0</v>
      </c>
      <c r="AB1039" s="5">
        <f t="shared" si="738"/>
        <v>0</v>
      </c>
      <c r="AC1039" s="6">
        <f t="shared" si="762"/>
        <v>0</v>
      </c>
      <c r="AD1039" s="7">
        <f t="shared" si="762"/>
        <v>0</v>
      </c>
      <c r="AE1039" s="6">
        <f t="shared" si="771"/>
        <v>0</v>
      </c>
      <c r="AF1039" s="5"/>
      <c r="AG1039" s="6"/>
      <c r="AH1039" s="7"/>
      <c r="AI1039" s="6"/>
      <c r="AJ1039" s="6"/>
      <c r="AL1039" s="13"/>
      <c r="AM1039" s="13"/>
      <c r="AW1039" s="46"/>
    </row>
    <row r="1040" spans="1:49" ht="19.899999999999999" customHeight="1" x14ac:dyDescent="0.25">
      <c r="A1040" s="40"/>
      <c r="B1040" s="78" t="s">
        <v>33</v>
      </c>
      <c r="C1040" s="5">
        <v>5855.0018</v>
      </c>
      <c r="D1040" s="5"/>
      <c r="E1040" s="5">
        <v>0</v>
      </c>
      <c r="F1040" s="5">
        <v>0</v>
      </c>
      <c r="G1040" s="6">
        <f t="shared" ref="G1040" si="772">H1040+I1040+J1040</f>
        <v>0</v>
      </c>
      <c r="H1040" s="5"/>
      <c r="I1040" s="5"/>
      <c r="J1040" s="5"/>
      <c r="K1040" s="6"/>
      <c r="L1040" s="5"/>
      <c r="M1040" s="5"/>
      <c r="N1040" s="5"/>
      <c r="O1040" s="6">
        <f t="shared" si="769"/>
        <v>5855.0018</v>
      </c>
      <c r="P1040" s="5">
        <v>0</v>
      </c>
      <c r="Q1040" s="5">
        <v>4438.0913600000003</v>
      </c>
      <c r="R1040" s="5">
        <v>1416.9104400000001</v>
      </c>
      <c r="S1040" s="6">
        <v>5855.0016000000005</v>
      </c>
      <c r="T1040" s="5" t="s">
        <v>185</v>
      </c>
      <c r="U1040" s="5">
        <v>4438.0913600000003</v>
      </c>
      <c r="V1040" s="5">
        <v>1416.9102399999999</v>
      </c>
      <c r="W1040" s="6">
        <v>5855.0016000000005</v>
      </c>
      <c r="X1040" s="5" t="s">
        <v>185</v>
      </c>
      <c r="Y1040" s="5">
        <v>4438.0913600000003</v>
      </c>
      <c r="Z1040" s="5">
        <v>1416.9102399999999</v>
      </c>
      <c r="AA1040" s="12">
        <f t="shared" si="770"/>
        <v>0</v>
      </c>
      <c r="AB1040" s="5">
        <f t="shared" si="738"/>
        <v>0</v>
      </c>
      <c r="AC1040" s="6">
        <f t="shared" si="762"/>
        <v>0</v>
      </c>
      <c r="AD1040" s="7">
        <f t="shared" si="762"/>
        <v>0</v>
      </c>
      <c r="AE1040" s="6">
        <f t="shared" si="771"/>
        <v>0</v>
      </c>
      <c r="AF1040" s="5"/>
      <c r="AG1040" s="6"/>
      <c r="AH1040" s="7"/>
      <c r="AI1040" s="6"/>
      <c r="AJ1040" s="6"/>
      <c r="AL1040" s="13"/>
      <c r="AM1040" s="13"/>
      <c r="AW1040" s="46"/>
    </row>
    <row r="1041" spans="1:49" ht="19.899999999999999" customHeight="1" x14ac:dyDescent="0.25">
      <c r="A1041" s="40"/>
      <c r="B1041" s="78" t="s">
        <v>34</v>
      </c>
      <c r="C1041" s="5">
        <v>0</v>
      </c>
      <c r="D1041" s="5"/>
      <c r="E1041" s="5">
        <v>0</v>
      </c>
      <c r="F1041" s="5">
        <v>0</v>
      </c>
      <c r="G1041" s="6">
        <f>H1041+I1041+J1041</f>
        <v>0</v>
      </c>
      <c r="H1041" s="5"/>
      <c r="I1041" s="5"/>
      <c r="J1041" s="5"/>
      <c r="K1041" s="6"/>
      <c r="L1041" s="5"/>
      <c r="M1041" s="5"/>
      <c r="N1041" s="5"/>
      <c r="O1041" s="6">
        <f t="shared" si="769"/>
        <v>0</v>
      </c>
      <c r="P1041" s="5">
        <v>0</v>
      </c>
      <c r="Q1041" s="5">
        <v>0</v>
      </c>
      <c r="R1041" s="5">
        <v>0</v>
      </c>
      <c r="S1041" s="6">
        <v>0</v>
      </c>
      <c r="T1041" s="5"/>
      <c r="U1041" s="5"/>
      <c r="V1041" s="5"/>
      <c r="W1041" s="6">
        <v>0</v>
      </c>
      <c r="X1041" s="5"/>
      <c r="Y1041" s="5"/>
      <c r="Z1041" s="5"/>
      <c r="AA1041" s="12">
        <f t="shared" si="770"/>
        <v>0</v>
      </c>
      <c r="AB1041" s="5">
        <f t="shared" si="738"/>
        <v>0</v>
      </c>
      <c r="AC1041" s="6">
        <f t="shared" si="762"/>
        <v>0</v>
      </c>
      <c r="AD1041" s="7">
        <f t="shared" si="762"/>
        <v>0</v>
      </c>
      <c r="AE1041" s="6">
        <f t="shared" si="771"/>
        <v>0</v>
      </c>
      <c r="AF1041" s="5"/>
      <c r="AG1041" s="6"/>
      <c r="AH1041" s="7"/>
      <c r="AI1041" s="6"/>
      <c r="AJ1041" s="6"/>
      <c r="AL1041" s="13"/>
      <c r="AM1041" s="13"/>
      <c r="AW1041" s="46">
        <f t="shared" si="767"/>
        <v>0</v>
      </c>
    </row>
    <row r="1042" spans="1:49" ht="19.899999999999999" customHeight="1" x14ac:dyDescent="0.25">
      <c r="A1042" s="40"/>
      <c r="B1042" s="78" t="s">
        <v>35</v>
      </c>
      <c r="C1042" s="5">
        <v>412.55499000000003</v>
      </c>
      <c r="D1042" s="5"/>
      <c r="E1042" s="5">
        <v>0</v>
      </c>
      <c r="F1042" s="5">
        <v>0</v>
      </c>
      <c r="G1042" s="6">
        <f t="shared" ref="G1042:G1043" si="773">H1042+I1042+J1042</f>
        <v>0</v>
      </c>
      <c r="H1042" s="5"/>
      <c r="I1042" s="5"/>
      <c r="J1042" s="5"/>
      <c r="K1042" s="6"/>
      <c r="L1042" s="5"/>
      <c r="M1042" s="5"/>
      <c r="N1042" s="5"/>
      <c r="O1042" s="6">
        <f t="shared" si="769"/>
        <v>449.49819999999897</v>
      </c>
      <c r="P1042" s="5">
        <v>0</v>
      </c>
      <c r="Q1042" s="5">
        <v>340.70863999999938</v>
      </c>
      <c r="R1042" s="5">
        <v>108.78955999999963</v>
      </c>
      <c r="S1042" s="6">
        <f>SUM(T1042:V1042)</f>
        <v>189.66598999999974</v>
      </c>
      <c r="T1042" s="5">
        <f>SUM(T1038)-SUM(T1039:T1041)</f>
        <v>0</v>
      </c>
      <c r="U1042" s="5">
        <f>SUM(U1038)-SUM(U1039:U1041)</f>
        <v>143.76681999999983</v>
      </c>
      <c r="V1042" s="5">
        <f>SUM(V1038)-SUM(V1039:V1041)</f>
        <v>45.899169999999913</v>
      </c>
      <c r="W1042" s="6">
        <f>SUM(X1042:Z1042)</f>
        <v>189.66599000000087</v>
      </c>
      <c r="X1042" s="5">
        <f>SUM(X1038)-SUM(X1039:X1041)</f>
        <v>0</v>
      </c>
      <c r="Y1042" s="5">
        <f>SUM(Y1038)-SUM(Y1039:Y1041)</f>
        <v>143.76682000000073</v>
      </c>
      <c r="Z1042" s="5">
        <f>SUM(Z1038)-SUM(Z1039:Z1041)</f>
        <v>45.89917000000014</v>
      </c>
      <c r="AA1042" s="12">
        <f t="shared" si="770"/>
        <v>1.1368683772161603E-12</v>
      </c>
      <c r="AB1042" s="5">
        <f t="shared" ref="AB1042:AB1057" si="774">SUM(X1042,H1042)-SUM(L1042)-SUM(T1042,-AF1042)</f>
        <v>0</v>
      </c>
      <c r="AC1042" s="6">
        <f t="shared" ref="AC1042:AD1057" si="775">SUM(Y1042,I1042)-SUM(M1042)-SUM(U1042,-AG1042)</f>
        <v>9.0949470177292824E-13</v>
      </c>
      <c r="AD1042" s="7">
        <f t="shared" si="775"/>
        <v>2.2737367544323206E-13</v>
      </c>
      <c r="AE1042" s="6">
        <f t="shared" si="771"/>
        <v>0</v>
      </c>
      <c r="AF1042" s="5"/>
      <c r="AG1042" s="6"/>
      <c r="AH1042" s="7"/>
      <c r="AI1042" s="6"/>
      <c r="AJ1042" s="6"/>
      <c r="AL1042" s="13"/>
      <c r="AM1042" s="13"/>
      <c r="AW1042" s="46">
        <f t="shared" si="767"/>
        <v>0</v>
      </c>
    </row>
    <row r="1043" spans="1:49" ht="102" customHeight="1" x14ac:dyDescent="0.25">
      <c r="A1043" s="40">
        <v>185</v>
      </c>
      <c r="B1043" s="68" t="s">
        <v>329</v>
      </c>
      <c r="C1043" s="62">
        <v>5691.0968999999996</v>
      </c>
      <c r="D1043" s="62">
        <f>SUM(D1044:D1047)</f>
        <v>0</v>
      </c>
      <c r="E1043" s="62">
        <v>0</v>
      </c>
      <c r="F1043" s="62">
        <v>0</v>
      </c>
      <c r="G1043" s="63">
        <f t="shared" si="773"/>
        <v>0</v>
      </c>
      <c r="H1043" s="43"/>
      <c r="I1043" s="43"/>
      <c r="J1043" s="43"/>
      <c r="K1043" s="63">
        <f>L1043+M1043+N1043</f>
        <v>0</v>
      </c>
      <c r="L1043" s="43"/>
      <c r="M1043" s="43"/>
      <c r="N1043" s="43"/>
      <c r="O1043" s="63">
        <f t="shared" si="769"/>
        <v>5698.5</v>
      </c>
      <c r="P1043" s="43">
        <v>0</v>
      </c>
      <c r="Q1043" s="43">
        <v>5687.1</v>
      </c>
      <c r="R1043" s="43">
        <v>11.4</v>
      </c>
      <c r="S1043" s="6">
        <f>SUM(T1043,U1043,V1043)</f>
        <v>5691.0968999999996</v>
      </c>
      <c r="T1043" s="5">
        <v>0</v>
      </c>
      <c r="U1043" s="5">
        <v>5679.7142899999999</v>
      </c>
      <c r="V1043" s="5">
        <v>11.38261</v>
      </c>
      <c r="W1043" s="63">
        <f>SUM(X1043,Y1043,Z1043)</f>
        <v>5691.0968999999996</v>
      </c>
      <c r="X1043" s="43">
        <v>0</v>
      </c>
      <c r="Y1043" s="43">
        <v>5679.7142899999999</v>
      </c>
      <c r="Z1043" s="43">
        <v>11.38261</v>
      </c>
      <c r="AA1043" s="12">
        <f t="shared" si="770"/>
        <v>0</v>
      </c>
      <c r="AB1043" s="5">
        <f t="shared" si="774"/>
        <v>0</v>
      </c>
      <c r="AC1043" s="6">
        <f t="shared" si="775"/>
        <v>0</v>
      </c>
      <c r="AD1043" s="7">
        <f t="shared" si="775"/>
        <v>0</v>
      </c>
      <c r="AE1043" s="63">
        <f t="shared" si="771"/>
        <v>0</v>
      </c>
      <c r="AF1043" s="43"/>
      <c r="AG1043" s="63"/>
      <c r="AH1043" s="44"/>
      <c r="AI1043" s="63" t="s">
        <v>227</v>
      </c>
      <c r="AJ1043" s="63" t="s">
        <v>227</v>
      </c>
      <c r="AL1043" s="13"/>
      <c r="AM1043" s="13"/>
      <c r="AW1043" s="46">
        <f t="shared" si="767"/>
        <v>0</v>
      </c>
    </row>
    <row r="1044" spans="1:49" ht="19.899999999999999" customHeight="1" x14ac:dyDescent="0.25">
      <c r="A1044" s="40"/>
      <c r="B1044" s="78" t="s">
        <v>32</v>
      </c>
      <c r="C1044" s="5">
        <v>0</v>
      </c>
      <c r="D1044" s="5">
        <f>C1044</f>
        <v>0</v>
      </c>
      <c r="E1044" s="5">
        <v>0</v>
      </c>
      <c r="F1044" s="5">
        <v>0</v>
      </c>
      <c r="G1044" s="6">
        <f>H1044+I1044+J1044</f>
        <v>0</v>
      </c>
      <c r="H1044" s="5"/>
      <c r="I1044" s="5"/>
      <c r="J1044" s="5"/>
      <c r="K1044" s="6"/>
      <c r="L1044" s="5"/>
      <c r="M1044" s="5"/>
      <c r="N1044" s="5"/>
      <c r="O1044" s="6">
        <f t="shared" si="769"/>
        <v>0</v>
      </c>
      <c r="P1044" s="5">
        <v>0</v>
      </c>
      <c r="Q1044" s="5">
        <v>0</v>
      </c>
      <c r="R1044" s="5">
        <v>0</v>
      </c>
      <c r="S1044" s="6">
        <v>0</v>
      </c>
      <c r="T1044" s="5" t="s">
        <v>185</v>
      </c>
      <c r="U1044" s="5" t="s">
        <v>185</v>
      </c>
      <c r="V1044" s="5" t="s">
        <v>185</v>
      </c>
      <c r="W1044" s="6">
        <v>0</v>
      </c>
      <c r="X1044" s="5" t="s">
        <v>185</v>
      </c>
      <c r="Y1044" s="5" t="s">
        <v>185</v>
      </c>
      <c r="Z1044" s="5" t="s">
        <v>185</v>
      </c>
      <c r="AA1044" s="12">
        <f t="shared" si="770"/>
        <v>0</v>
      </c>
      <c r="AB1044" s="5">
        <f t="shared" si="774"/>
        <v>0</v>
      </c>
      <c r="AC1044" s="6">
        <f t="shared" si="775"/>
        <v>0</v>
      </c>
      <c r="AD1044" s="7">
        <f t="shared" si="775"/>
        <v>0</v>
      </c>
      <c r="AE1044" s="6">
        <f t="shared" si="771"/>
        <v>0</v>
      </c>
      <c r="AF1044" s="5"/>
      <c r="AG1044" s="6"/>
      <c r="AH1044" s="7"/>
      <c r="AI1044" s="6"/>
      <c r="AJ1044" s="6"/>
      <c r="AL1044" s="13"/>
      <c r="AM1044" s="13"/>
      <c r="AW1044" s="46"/>
    </row>
    <row r="1045" spans="1:49" ht="19.899999999999999" customHeight="1" x14ac:dyDescent="0.25">
      <c r="A1045" s="40"/>
      <c r="B1045" s="78" t="s">
        <v>33</v>
      </c>
      <c r="C1045" s="5">
        <v>5320.7913799999997</v>
      </c>
      <c r="D1045" s="5"/>
      <c r="E1045" s="5">
        <v>0</v>
      </c>
      <c r="F1045" s="5">
        <v>0</v>
      </c>
      <c r="G1045" s="6">
        <f t="shared" ref="G1045" si="776">H1045+I1045+J1045</f>
        <v>0</v>
      </c>
      <c r="H1045" s="5"/>
      <c r="I1045" s="5"/>
      <c r="J1045" s="5"/>
      <c r="K1045" s="6"/>
      <c r="L1045" s="5"/>
      <c r="M1045" s="5"/>
      <c r="N1045" s="5"/>
      <c r="O1045" s="6">
        <f t="shared" si="769"/>
        <v>5320.7913799999997</v>
      </c>
      <c r="P1045" s="5">
        <v>0</v>
      </c>
      <c r="Q1045" s="5">
        <v>5310.1497999999992</v>
      </c>
      <c r="R1045" s="5">
        <v>10.641579999999999</v>
      </c>
      <c r="S1045" s="6">
        <v>5320.7913800000006</v>
      </c>
      <c r="T1045" s="5" t="s">
        <v>185</v>
      </c>
      <c r="U1045" s="5">
        <v>5310.1498000000001</v>
      </c>
      <c r="V1045" s="5">
        <v>10.641579999999999</v>
      </c>
      <c r="W1045" s="6">
        <v>5320.7913800000006</v>
      </c>
      <c r="X1045" s="5" t="s">
        <v>185</v>
      </c>
      <c r="Y1045" s="5">
        <v>5310.1498000000001</v>
      </c>
      <c r="Z1045" s="5">
        <v>10.641579999999999</v>
      </c>
      <c r="AA1045" s="12">
        <f t="shared" si="770"/>
        <v>0</v>
      </c>
      <c r="AB1045" s="5">
        <f t="shared" si="774"/>
        <v>0</v>
      </c>
      <c r="AC1045" s="6">
        <f t="shared" si="775"/>
        <v>0</v>
      </c>
      <c r="AD1045" s="7">
        <f t="shared" si="775"/>
        <v>0</v>
      </c>
      <c r="AE1045" s="6">
        <f t="shared" si="771"/>
        <v>0</v>
      </c>
      <c r="AF1045" s="5"/>
      <c r="AG1045" s="6"/>
      <c r="AH1045" s="7"/>
      <c r="AI1045" s="6"/>
      <c r="AJ1045" s="6"/>
      <c r="AL1045" s="13"/>
      <c r="AM1045" s="13"/>
      <c r="AW1045" s="46"/>
    </row>
    <row r="1046" spans="1:49" ht="19.899999999999999" customHeight="1" x14ac:dyDescent="0.25">
      <c r="A1046" s="40"/>
      <c r="B1046" s="78" t="s">
        <v>34</v>
      </c>
      <c r="C1046" s="5">
        <v>0</v>
      </c>
      <c r="D1046" s="5"/>
      <c r="E1046" s="5">
        <v>0</v>
      </c>
      <c r="F1046" s="5">
        <v>0</v>
      </c>
      <c r="G1046" s="6">
        <f>H1046+I1046+J1046</f>
        <v>0</v>
      </c>
      <c r="H1046" s="5"/>
      <c r="I1046" s="5"/>
      <c r="J1046" s="5"/>
      <c r="K1046" s="6"/>
      <c r="L1046" s="5"/>
      <c r="M1046" s="5"/>
      <c r="N1046" s="5"/>
      <c r="O1046" s="6">
        <f t="shared" si="769"/>
        <v>0</v>
      </c>
      <c r="P1046" s="5">
        <v>0</v>
      </c>
      <c r="Q1046" s="5">
        <v>0</v>
      </c>
      <c r="R1046" s="5">
        <v>0</v>
      </c>
      <c r="S1046" s="6">
        <v>0</v>
      </c>
      <c r="T1046" s="5"/>
      <c r="U1046" s="5"/>
      <c r="V1046" s="5"/>
      <c r="W1046" s="6">
        <v>0</v>
      </c>
      <c r="X1046" s="5"/>
      <c r="Y1046" s="5"/>
      <c r="Z1046" s="5"/>
      <c r="AA1046" s="12">
        <f t="shared" si="770"/>
        <v>0</v>
      </c>
      <c r="AB1046" s="5">
        <f t="shared" si="774"/>
        <v>0</v>
      </c>
      <c r="AC1046" s="6">
        <f t="shared" si="775"/>
        <v>0</v>
      </c>
      <c r="AD1046" s="7">
        <f t="shared" si="775"/>
        <v>0</v>
      </c>
      <c r="AE1046" s="6">
        <f t="shared" si="771"/>
        <v>0</v>
      </c>
      <c r="AF1046" s="5"/>
      <c r="AG1046" s="6"/>
      <c r="AH1046" s="7"/>
      <c r="AI1046" s="6"/>
      <c r="AJ1046" s="6"/>
      <c r="AL1046" s="13"/>
      <c r="AM1046" s="13"/>
      <c r="AW1046" s="46">
        <f t="shared" si="767"/>
        <v>0</v>
      </c>
    </row>
    <row r="1047" spans="1:49" ht="19.899999999999999" customHeight="1" x14ac:dyDescent="0.25">
      <c r="A1047" s="40"/>
      <c r="B1047" s="78" t="s">
        <v>35</v>
      </c>
      <c r="C1047" s="5">
        <v>370.30552</v>
      </c>
      <c r="D1047" s="5"/>
      <c r="E1047" s="5">
        <v>0</v>
      </c>
      <c r="F1047" s="5">
        <v>0</v>
      </c>
      <c r="G1047" s="6">
        <f t="shared" ref="G1047:G1048" si="777">H1047+I1047+J1047</f>
        <v>0</v>
      </c>
      <c r="H1047" s="5"/>
      <c r="I1047" s="5"/>
      <c r="J1047" s="5"/>
      <c r="K1047" s="6"/>
      <c r="L1047" s="5"/>
      <c r="M1047" s="5"/>
      <c r="N1047" s="5"/>
      <c r="O1047" s="6">
        <f t="shared" si="769"/>
        <v>377.70862000000108</v>
      </c>
      <c r="P1047" s="5">
        <v>0</v>
      </c>
      <c r="Q1047" s="5">
        <v>376.95020000000108</v>
      </c>
      <c r="R1047" s="5">
        <v>0.75842000000000076</v>
      </c>
      <c r="S1047" s="6">
        <f>SUM(T1047:V1047)</f>
        <v>370.30551999999977</v>
      </c>
      <c r="T1047" s="5">
        <f>SUM(T1043)-SUM(T1044:T1046)</f>
        <v>0</v>
      </c>
      <c r="U1047" s="5">
        <f>SUM(U1043)-SUM(U1044:U1046)</f>
        <v>369.56448999999975</v>
      </c>
      <c r="V1047" s="5">
        <f>SUM(V1043)-SUM(V1044:V1046)</f>
        <v>0.7410300000000003</v>
      </c>
      <c r="W1047" s="6">
        <f>SUM(X1047:Z1047)</f>
        <v>370.30551999999977</v>
      </c>
      <c r="X1047" s="5">
        <f>SUM(X1043)-SUM(X1044:X1046)</f>
        <v>0</v>
      </c>
      <c r="Y1047" s="5">
        <f>SUM(Y1043)-SUM(Y1044:Y1046)</f>
        <v>369.56448999999975</v>
      </c>
      <c r="Z1047" s="5">
        <f>SUM(Z1043)-SUM(Z1044:Z1046)</f>
        <v>0.7410300000000003</v>
      </c>
      <c r="AA1047" s="12">
        <f t="shared" si="770"/>
        <v>0</v>
      </c>
      <c r="AB1047" s="5">
        <f t="shared" si="774"/>
        <v>0</v>
      </c>
      <c r="AC1047" s="6">
        <f t="shared" si="775"/>
        <v>0</v>
      </c>
      <c r="AD1047" s="7">
        <f t="shared" si="775"/>
        <v>0</v>
      </c>
      <c r="AE1047" s="6">
        <f t="shared" si="771"/>
        <v>0</v>
      </c>
      <c r="AF1047" s="5"/>
      <c r="AG1047" s="6"/>
      <c r="AH1047" s="7"/>
      <c r="AI1047" s="6"/>
      <c r="AJ1047" s="6"/>
      <c r="AL1047" s="13"/>
      <c r="AM1047" s="13"/>
      <c r="AW1047" s="46">
        <f t="shared" si="767"/>
        <v>0</v>
      </c>
    </row>
    <row r="1048" spans="1:49" ht="100.5" customHeight="1" x14ac:dyDescent="0.25">
      <c r="A1048" s="40">
        <v>186</v>
      </c>
      <c r="B1048" s="68" t="s">
        <v>330</v>
      </c>
      <c r="C1048" s="62">
        <v>6389.7426800000003</v>
      </c>
      <c r="D1048" s="62">
        <f>SUM(D1049:D1052)</f>
        <v>0</v>
      </c>
      <c r="E1048" s="62">
        <v>0</v>
      </c>
      <c r="F1048" s="62">
        <v>0</v>
      </c>
      <c r="G1048" s="63">
        <f t="shared" si="777"/>
        <v>0</v>
      </c>
      <c r="H1048" s="43"/>
      <c r="I1048" s="43"/>
      <c r="J1048" s="43"/>
      <c r="K1048" s="63">
        <f>L1048+M1048+N1048</f>
        <v>0</v>
      </c>
      <c r="L1048" s="43"/>
      <c r="M1048" s="43"/>
      <c r="N1048" s="43"/>
      <c r="O1048" s="63">
        <f t="shared" si="769"/>
        <v>6405</v>
      </c>
      <c r="P1048" s="43">
        <v>0</v>
      </c>
      <c r="Q1048" s="43">
        <v>6392.1</v>
      </c>
      <c r="R1048" s="43">
        <v>12.9</v>
      </c>
      <c r="S1048" s="6">
        <f>SUM(T1048,U1048,V1048)</f>
        <v>6389.7426800000003</v>
      </c>
      <c r="T1048" s="5">
        <v>0</v>
      </c>
      <c r="U1048" s="5">
        <v>6376.9632000000001</v>
      </c>
      <c r="V1048" s="5">
        <v>12.779480000000001</v>
      </c>
      <c r="W1048" s="63">
        <f>SUM(X1048,Y1048,Z1048)</f>
        <v>6389.7426800000003</v>
      </c>
      <c r="X1048" s="43">
        <v>0</v>
      </c>
      <c r="Y1048" s="43">
        <v>6376.9632000000001</v>
      </c>
      <c r="Z1048" s="43">
        <v>12.779479999999998</v>
      </c>
      <c r="AA1048" s="12">
        <f t="shared" si="770"/>
        <v>0</v>
      </c>
      <c r="AB1048" s="5">
        <f t="shared" si="774"/>
        <v>0</v>
      </c>
      <c r="AC1048" s="6">
        <f t="shared" si="775"/>
        <v>0</v>
      </c>
      <c r="AD1048" s="7">
        <f t="shared" si="775"/>
        <v>0</v>
      </c>
      <c r="AE1048" s="63">
        <f t="shared" si="771"/>
        <v>0</v>
      </c>
      <c r="AF1048" s="43"/>
      <c r="AG1048" s="63"/>
      <c r="AH1048" s="44"/>
      <c r="AI1048" s="63" t="s">
        <v>227</v>
      </c>
      <c r="AJ1048" s="63" t="s">
        <v>227</v>
      </c>
      <c r="AL1048" s="13"/>
      <c r="AM1048" s="13"/>
      <c r="AW1048" s="46">
        <f t="shared" si="767"/>
        <v>0</v>
      </c>
    </row>
    <row r="1049" spans="1:49" ht="19.899999999999999" customHeight="1" x14ac:dyDescent="0.25">
      <c r="A1049" s="40"/>
      <c r="B1049" s="78" t="s">
        <v>32</v>
      </c>
      <c r="C1049" s="5">
        <v>0</v>
      </c>
      <c r="D1049" s="5">
        <f>C1049</f>
        <v>0</v>
      </c>
      <c r="E1049" s="5">
        <v>0</v>
      </c>
      <c r="F1049" s="5">
        <v>0</v>
      </c>
      <c r="G1049" s="6">
        <f>H1049+I1049+J1049</f>
        <v>0</v>
      </c>
      <c r="H1049" s="5"/>
      <c r="I1049" s="5"/>
      <c r="J1049" s="5"/>
      <c r="K1049" s="6"/>
      <c r="L1049" s="5"/>
      <c r="M1049" s="5"/>
      <c r="N1049" s="5"/>
      <c r="O1049" s="6">
        <f t="shared" si="769"/>
        <v>0</v>
      </c>
      <c r="P1049" s="5">
        <v>0</v>
      </c>
      <c r="Q1049" s="5">
        <v>0</v>
      </c>
      <c r="R1049" s="5">
        <v>0</v>
      </c>
      <c r="S1049" s="6">
        <v>0</v>
      </c>
      <c r="T1049" s="5" t="s">
        <v>185</v>
      </c>
      <c r="U1049" s="5" t="s">
        <v>185</v>
      </c>
      <c r="V1049" s="5" t="s">
        <v>185</v>
      </c>
      <c r="W1049" s="6">
        <v>0</v>
      </c>
      <c r="X1049" s="5" t="s">
        <v>185</v>
      </c>
      <c r="Y1049" s="5" t="s">
        <v>185</v>
      </c>
      <c r="Z1049" s="5" t="s">
        <v>185</v>
      </c>
      <c r="AA1049" s="12">
        <f t="shared" si="770"/>
        <v>0</v>
      </c>
      <c r="AB1049" s="5">
        <f t="shared" si="774"/>
        <v>0</v>
      </c>
      <c r="AC1049" s="6">
        <f t="shared" si="775"/>
        <v>0</v>
      </c>
      <c r="AD1049" s="7">
        <f t="shared" si="775"/>
        <v>0</v>
      </c>
      <c r="AE1049" s="6">
        <f t="shared" si="771"/>
        <v>0</v>
      </c>
      <c r="AF1049" s="5"/>
      <c r="AG1049" s="6"/>
      <c r="AH1049" s="7"/>
      <c r="AI1049" s="6"/>
      <c r="AJ1049" s="6"/>
      <c r="AL1049" s="13"/>
      <c r="AM1049" s="13"/>
      <c r="AW1049" s="46"/>
    </row>
    <row r="1050" spans="1:49" ht="19.899999999999999" customHeight="1" x14ac:dyDescent="0.25">
      <c r="A1050" s="40"/>
      <c r="B1050" s="78" t="s">
        <v>33</v>
      </c>
      <c r="C1050" s="5">
        <v>6203.71569</v>
      </c>
      <c r="D1050" s="5"/>
      <c r="E1050" s="5">
        <v>0</v>
      </c>
      <c r="F1050" s="5">
        <v>0</v>
      </c>
      <c r="G1050" s="6">
        <f t="shared" ref="G1050" si="778">H1050+I1050+J1050</f>
        <v>0</v>
      </c>
      <c r="H1050" s="5"/>
      <c r="I1050" s="5"/>
      <c r="J1050" s="5"/>
      <c r="K1050" s="6"/>
      <c r="L1050" s="5"/>
      <c r="M1050" s="5"/>
      <c r="N1050" s="5"/>
      <c r="O1050" s="6">
        <f t="shared" si="769"/>
        <v>6203.71569</v>
      </c>
      <c r="P1050" s="5">
        <v>0</v>
      </c>
      <c r="Q1050" s="5">
        <v>6191.3082599999998</v>
      </c>
      <c r="R1050" s="5">
        <v>12.40743</v>
      </c>
      <c r="S1050" s="6">
        <v>6203.71569</v>
      </c>
      <c r="T1050" s="5" t="s">
        <v>185</v>
      </c>
      <c r="U1050" s="5">
        <v>6191.3082599999998</v>
      </c>
      <c r="V1050" s="5">
        <v>12.407430000000002</v>
      </c>
      <c r="W1050" s="6">
        <v>6203.7156899999991</v>
      </c>
      <c r="X1050" s="5" t="s">
        <v>185</v>
      </c>
      <c r="Y1050" s="5">
        <v>6191.3082599999998</v>
      </c>
      <c r="Z1050" s="5">
        <v>12.407429999999998</v>
      </c>
      <c r="AA1050" s="12">
        <f t="shared" si="770"/>
        <v>0</v>
      </c>
      <c r="AB1050" s="5">
        <f t="shared" si="774"/>
        <v>0</v>
      </c>
      <c r="AC1050" s="6">
        <f t="shared" si="775"/>
        <v>0</v>
      </c>
      <c r="AD1050" s="7">
        <f t="shared" si="775"/>
        <v>0</v>
      </c>
      <c r="AE1050" s="6">
        <f t="shared" si="771"/>
        <v>0</v>
      </c>
      <c r="AF1050" s="5"/>
      <c r="AG1050" s="6"/>
      <c r="AH1050" s="7"/>
      <c r="AI1050" s="6"/>
      <c r="AJ1050" s="6"/>
      <c r="AL1050" s="13"/>
      <c r="AM1050" s="13"/>
      <c r="AW1050" s="46"/>
    </row>
    <row r="1051" spans="1:49" ht="19.899999999999999" customHeight="1" x14ac:dyDescent="0.25">
      <c r="A1051" s="40"/>
      <c r="B1051" s="78" t="s">
        <v>34</v>
      </c>
      <c r="C1051" s="5">
        <v>0</v>
      </c>
      <c r="D1051" s="5"/>
      <c r="E1051" s="5">
        <v>0</v>
      </c>
      <c r="F1051" s="5">
        <v>0</v>
      </c>
      <c r="G1051" s="6">
        <f>H1051+I1051+J1051</f>
        <v>0</v>
      </c>
      <c r="H1051" s="5"/>
      <c r="I1051" s="5"/>
      <c r="J1051" s="5"/>
      <c r="K1051" s="6"/>
      <c r="L1051" s="5"/>
      <c r="M1051" s="5"/>
      <c r="N1051" s="5"/>
      <c r="O1051" s="6">
        <f t="shared" si="769"/>
        <v>0</v>
      </c>
      <c r="P1051" s="5">
        <v>0</v>
      </c>
      <c r="Q1051" s="5">
        <v>0</v>
      </c>
      <c r="R1051" s="5">
        <v>0</v>
      </c>
      <c r="S1051" s="6">
        <v>0</v>
      </c>
      <c r="T1051" s="5"/>
      <c r="U1051" s="5"/>
      <c r="V1051" s="5"/>
      <c r="W1051" s="6">
        <v>0</v>
      </c>
      <c r="X1051" s="5"/>
      <c r="Y1051" s="5"/>
      <c r="Z1051" s="5"/>
      <c r="AA1051" s="12">
        <f t="shared" si="770"/>
        <v>0</v>
      </c>
      <c r="AB1051" s="5">
        <f t="shared" si="774"/>
        <v>0</v>
      </c>
      <c r="AC1051" s="6">
        <f t="shared" si="775"/>
        <v>0</v>
      </c>
      <c r="AD1051" s="7">
        <f t="shared" si="775"/>
        <v>0</v>
      </c>
      <c r="AE1051" s="6">
        <f t="shared" si="771"/>
        <v>0</v>
      </c>
      <c r="AF1051" s="5"/>
      <c r="AG1051" s="6"/>
      <c r="AH1051" s="7"/>
      <c r="AI1051" s="6"/>
      <c r="AJ1051" s="6"/>
      <c r="AL1051" s="13"/>
      <c r="AM1051" s="13"/>
      <c r="AW1051" s="46">
        <f t="shared" si="767"/>
        <v>0</v>
      </c>
    </row>
    <row r="1052" spans="1:49" ht="19.899999999999999" customHeight="1" x14ac:dyDescent="0.25">
      <c r="A1052" s="40"/>
      <c r="B1052" s="78" t="s">
        <v>35</v>
      </c>
      <c r="C1052" s="5">
        <v>186.02699000000001</v>
      </c>
      <c r="D1052" s="5"/>
      <c r="E1052" s="5">
        <v>0</v>
      </c>
      <c r="F1052" s="5">
        <v>0</v>
      </c>
      <c r="G1052" s="6">
        <f t="shared" ref="G1052:G1053" si="779">H1052+I1052+J1052</f>
        <v>0</v>
      </c>
      <c r="H1052" s="5"/>
      <c r="I1052" s="5"/>
      <c r="J1052" s="5"/>
      <c r="K1052" s="6"/>
      <c r="L1052" s="5"/>
      <c r="M1052" s="5"/>
      <c r="N1052" s="5"/>
      <c r="O1052" s="6">
        <f t="shared" si="769"/>
        <v>201.28431000000023</v>
      </c>
      <c r="P1052" s="5">
        <v>0</v>
      </c>
      <c r="Q1052" s="5">
        <v>200.79174000000023</v>
      </c>
      <c r="R1052" s="5">
        <v>0.49257000000000084</v>
      </c>
      <c r="S1052" s="6">
        <f>SUM(T1052:V1052)</f>
        <v>186.02699000000035</v>
      </c>
      <c r="T1052" s="5">
        <f>SUM(T1048)-SUM(T1049:T1051)</f>
        <v>0</v>
      </c>
      <c r="U1052" s="5">
        <f>SUM(U1048)-SUM(U1049:U1051)</f>
        <v>185.65494000000035</v>
      </c>
      <c r="V1052" s="5">
        <f>SUM(V1048)-SUM(V1049:V1051)</f>
        <v>0.37204999999999977</v>
      </c>
      <c r="W1052" s="6">
        <f>SUM(X1052:Z1052)</f>
        <v>186.02699000000035</v>
      </c>
      <c r="X1052" s="5">
        <f>SUM(X1048)-SUM(X1049:X1051)</f>
        <v>0</v>
      </c>
      <c r="Y1052" s="5">
        <f>SUM(Y1048)-SUM(Y1049:Y1051)</f>
        <v>185.65494000000035</v>
      </c>
      <c r="Z1052" s="5">
        <f>SUM(Z1048)-SUM(Z1049:Z1051)</f>
        <v>0.37204999999999977</v>
      </c>
      <c r="AA1052" s="12">
        <f t="shared" si="770"/>
        <v>0</v>
      </c>
      <c r="AB1052" s="5">
        <f t="shared" si="774"/>
        <v>0</v>
      </c>
      <c r="AC1052" s="6">
        <f t="shared" si="775"/>
        <v>0</v>
      </c>
      <c r="AD1052" s="7">
        <f t="shared" si="775"/>
        <v>0</v>
      </c>
      <c r="AE1052" s="6">
        <f t="shared" si="771"/>
        <v>0</v>
      </c>
      <c r="AF1052" s="5"/>
      <c r="AG1052" s="6"/>
      <c r="AH1052" s="7"/>
      <c r="AI1052" s="6"/>
      <c r="AJ1052" s="6"/>
      <c r="AL1052" s="13"/>
      <c r="AM1052" s="13"/>
      <c r="AW1052" s="46">
        <f t="shared" si="767"/>
        <v>0</v>
      </c>
    </row>
    <row r="1053" spans="1:49" ht="100.5" customHeight="1" x14ac:dyDescent="0.25">
      <c r="A1053" s="40">
        <v>187</v>
      </c>
      <c r="B1053" s="68" t="s">
        <v>331</v>
      </c>
      <c r="C1053" s="62">
        <v>6399.8730800000003</v>
      </c>
      <c r="D1053" s="62">
        <f>SUM(D1054:D1057)</f>
        <v>0</v>
      </c>
      <c r="E1053" s="62">
        <v>0</v>
      </c>
      <c r="F1053" s="62">
        <v>0</v>
      </c>
      <c r="G1053" s="63">
        <f t="shared" si="779"/>
        <v>0</v>
      </c>
      <c r="H1053" s="43"/>
      <c r="I1053" s="43"/>
      <c r="J1053" s="43"/>
      <c r="K1053" s="63">
        <f>L1053+M1053+N1053</f>
        <v>0</v>
      </c>
      <c r="L1053" s="43"/>
      <c r="M1053" s="43"/>
      <c r="N1053" s="43"/>
      <c r="O1053" s="63">
        <f t="shared" si="769"/>
        <v>6415</v>
      </c>
      <c r="P1053" s="43">
        <v>0</v>
      </c>
      <c r="Q1053" s="43">
        <v>6402.1</v>
      </c>
      <c r="R1053" s="43">
        <v>12.9</v>
      </c>
      <c r="S1053" s="6">
        <f>SUM(T1053,U1053,V1053)</f>
        <v>6399.8730800000003</v>
      </c>
      <c r="T1053" s="5">
        <v>0</v>
      </c>
      <c r="U1053" s="5">
        <v>6387.0733300000002</v>
      </c>
      <c r="V1053" s="5">
        <v>12.799749999999998</v>
      </c>
      <c r="W1053" s="63">
        <f>SUM(X1053,Y1053,Z1053)</f>
        <v>6399.8730812000003</v>
      </c>
      <c r="X1053" s="43">
        <v>0</v>
      </c>
      <c r="Y1053" s="43">
        <v>6387.0733272200005</v>
      </c>
      <c r="Z1053" s="43">
        <v>12.799753979999997</v>
      </c>
      <c r="AA1053" s="12">
        <f t="shared" si="770"/>
        <v>1.2000002946876975E-6</v>
      </c>
      <c r="AB1053" s="5">
        <f t="shared" si="774"/>
        <v>0</v>
      </c>
      <c r="AC1053" s="6">
        <f t="shared" si="775"/>
        <v>-2.7799997042166069E-6</v>
      </c>
      <c r="AD1053" s="7">
        <f t="shared" si="775"/>
        <v>3.9799999989043044E-6</v>
      </c>
      <c r="AE1053" s="63">
        <f t="shared" si="771"/>
        <v>0</v>
      </c>
      <c r="AF1053" s="43"/>
      <c r="AG1053" s="63"/>
      <c r="AH1053" s="44"/>
      <c r="AI1053" s="63" t="s">
        <v>227</v>
      </c>
      <c r="AJ1053" s="63" t="s">
        <v>227</v>
      </c>
      <c r="AL1053" s="13"/>
      <c r="AM1053" s="13"/>
      <c r="AW1053" s="46">
        <f t="shared" si="767"/>
        <v>0</v>
      </c>
    </row>
    <row r="1054" spans="1:49" ht="19.899999999999999" customHeight="1" x14ac:dyDescent="0.25">
      <c r="A1054" s="40"/>
      <c r="B1054" s="78" t="s">
        <v>32</v>
      </c>
      <c r="C1054" s="5">
        <v>0</v>
      </c>
      <c r="D1054" s="5">
        <f>C1054</f>
        <v>0</v>
      </c>
      <c r="E1054" s="5">
        <v>0</v>
      </c>
      <c r="F1054" s="5">
        <v>0</v>
      </c>
      <c r="G1054" s="6">
        <f>H1054+I1054+J1054</f>
        <v>0</v>
      </c>
      <c r="H1054" s="5"/>
      <c r="I1054" s="5"/>
      <c r="J1054" s="5"/>
      <c r="K1054" s="6"/>
      <c r="L1054" s="5"/>
      <c r="M1054" s="5"/>
      <c r="N1054" s="5"/>
      <c r="O1054" s="6">
        <f t="shared" si="769"/>
        <v>0</v>
      </c>
      <c r="P1054" s="5">
        <v>0</v>
      </c>
      <c r="Q1054" s="5">
        <v>0</v>
      </c>
      <c r="R1054" s="5">
        <v>0</v>
      </c>
      <c r="S1054" s="6">
        <v>0</v>
      </c>
      <c r="T1054" s="5" t="s">
        <v>185</v>
      </c>
      <c r="U1054" s="5" t="s">
        <v>185</v>
      </c>
      <c r="V1054" s="5" t="s">
        <v>185</v>
      </c>
      <c r="W1054" s="6">
        <v>0</v>
      </c>
      <c r="X1054" s="5" t="s">
        <v>185</v>
      </c>
      <c r="Y1054" s="5" t="s">
        <v>185</v>
      </c>
      <c r="Z1054" s="5" t="s">
        <v>185</v>
      </c>
      <c r="AA1054" s="12">
        <f t="shared" si="770"/>
        <v>0</v>
      </c>
      <c r="AB1054" s="5">
        <f t="shared" si="774"/>
        <v>0</v>
      </c>
      <c r="AC1054" s="6">
        <f t="shared" si="775"/>
        <v>0</v>
      </c>
      <c r="AD1054" s="7">
        <f t="shared" si="775"/>
        <v>0</v>
      </c>
      <c r="AE1054" s="6">
        <f t="shared" si="771"/>
        <v>0</v>
      </c>
      <c r="AF1054" s="5"/>
      <c r="AG1054" s="6"/>
      <c r="AH1054" s="7"/>
      <c r="AI1054" s="6"/>
      <c r="AJ1054" s="6"/>
      <c r="AL1054" s="13"/>
      <c r="AM1054" s="13"/>
      <c r="AW1054" s="46"/>
    </row>
    <row r="1055" spans="1:49" ht="19.899999999999999" customHeight="1" x14ac:dyDescent="0.25">
      <c r="A1055" s="40"/>
      <c r="B1055" s="78" t="s">
        <v>33</v>
      </c>
      <c r="C1055" s="5">
        <v>6213.84609</v>
      </c>
      <c r="D1055" s="5"/>
      <c r="E1055" s="5">
        <v>0</v>
      </c>
      <c r="F1055" s="5">
        <v>0</v>
      </c>
      <c r="G1055" s="6">
        <f t="shared" ref="G1055" si="780">H1055+I1055+J1055</f>
        <v>0</v>
      </c>
      <c r="H1055" s="5"/>
      <c r="I1055" s="5"/>
      <c r="J1055" s="5"/>
      <c r="K1055" s="6"/>
      <c r="L1055" s="5"/>
      <c r="M1055" s="5"/>
      <c r="N1055" s="5"/>
      <c r="O1055" s="6">
        <f t="shared" si="769"/>
        <v>6213.84609</v>
      </c>
      <c r="P1055" s="5">
        <v>0</v>
      </c>
      <c r="Q1055" s="5">
        <v>6201.4183999999996</v>
      </c>
      <c r="R1055" s="5">
        <v>12.42769</v>
      </c>
      <c r="S1055" s="6">
        <v>6213.84609</v>
      </c>
      <c r="T1055" s="5" t="s">
        <v>185</v>
      </c>
      <c r="U1055" s="5">
        <v>6201.4183899999998</v>
      </c>
      <c r="V1055" s="5">
        <v>12.427699999999998</v>
      </c>
      <c r="W1055" s="6">
        <v>6213.84609</v>
      </c>
      <c r="X1055" s="5" t="s">
        <v>185</v>
      </c>
      <c r="Y1055" s="5">
        <v>6201.4183911999999</v>
      </c>
      <c r="Z1055" s="5">
        <v>12.427699999999998</v>
      </c>
      <c r="AA1055" s="12">
        <f t="shared" si="770"/>
        <v>1.2000000424450263E-6</v>
      </c>
      <c r="AB1055" s="5">
        <f t="shared" si="774"/>
        <v>0</v>
      </c>
      <c r="AC1055" s="6">
        <f t="shared" si="775"/>
        <v>1.2000000424450263E-6</v>
      </c>
      <c r="AD1055" s="7">
        <f t="shared" si="775"/>
        <v>0</v>
      </c>
      <c r="AE1055" s="6">
        <f t="shared" si="771"/>
        <v>0</v>
      </c>
      <c r="AF1055" s="5"/>
      <c r="AG1055" s="6"/>
      <c r="AH1055" s="7"/>
      <c r="AI1055" s="6"/>
      <c r="AJ1055" s="6"/>
      <c r="AL1055" s="13"/>
      <c r="AM1055" s="13"/>
      <c r="AW1055" s="46"/>
    </row>
    <row r="1056" spans="1:49" ht="19.899999999999999" customHeight="1" x14ac:dyDescent="0.25">
      <c r="A1056" s="40"/>
      <c r="B1056" s="78" t="s">
        <v>34</v>
      </c>
      <c r="C1056" s="5">
        <v>0</v>
      </c>
      <c r="D1056" s="5"/>
      <c r="E1056" s="5">
        <v>0</v>
      </c>
      <c r="F1056" s="5">
        <v>0</v>
      </c>
      <c r="G1056" s="6">
        <f>H1056+I1056+J1056</f>
        <v>0</v>
      </c>
      <c r="H1056" s="5"/>
      <c r="I1056" s="5"/>
      <c r="J1056" s="5"/>
      <c r="K1056" s="6"/>
      <c r="L1056" s="5"/>
      <c r="M1056" s="5"/>
      <c r="N1056" s="5"/>
      <c r="O1056" s="6">
        <f t="shared" si="769"/>
        <v>0</v>
      </c>
      <c r="P1056" s="5">
        <v>0</v>
      </c>
      <c r="Q1056" s="5">
        <v>0</v>
      </c>
      <c r="R1056" s="5">
        <v>0</v>
      </c>
      <c r="S1056" s="6">
        <v>0</v>
      </c>
      <c r="T1056" s="5"/>
      <c r="U1056" s="5"/>
      <c r="V1056" s="5"/>
      <c r="W1056" s="6">
        <v>0</v>
      </c>
      <c r="X1056" s="5"/>
      <c r="Y1056" s="5"/>
      <c r="Z1056" s="5"/>
      <c r="AA1056" s="12">
        <f t="shared" si="770"/>
        <v>0</v>
      </c>
      <c r="AB1056" s="5">
        <f t="shared" si="774"/>
        <v>0</v>
      </c>
      <c r="AC1056" s="6">
        <f t="shared" si="775"/>
        <v>0</v>
      </c>
      <c r="AD1056" s="7">
        <f t="shared" si="775"/>
        <v>0</v>
      </c>
      <c r="AE1056" s="6">
        <f t="shared" si="771"/>
        <v>0</v>
      </c>
      <c r="AF1056" s="5"/>
      <c r="AG1056" s="6"/>
      <c r="AH1056" s="7"/>
      <c r="AI1056" s="6"/>
      <c r="AJ1056" s="6"/>
      <c r="AL1056" s="13"/>
      <c r="AM1056" s="13"/>
      <c r="AW1056" s="46">
        <f t="shared" si="767"/>
        <v>0</v>
      </c>
    </row>
    <row r="1057" spans="1:49" ht="19.899999999999999" customHeight="1" x14ac:dyDescent="0.25">
      <c r="A1057" s="40"/>
      <c r="B1057" s="78" t="s">
        <v>35</v>
      </c>
      <c r="C1057" s="5">
        <v>186.02699000000001</v>
      </c>
      <c r="D1057" s="5"/>
      <c r="E1057" s="5">
        <v>0</v>
      </c>
      <c r="F1057" s="5">
        <v>0</v>
      </c>
      <c r="G1057" s="6">
        <f t="shared" ref="G1057" si="781">H1057+I1057+J1057</f>
        <v>0</v>
      </c>
      <c r="H1057" s="5"/>
      <c r="I1057" s="5"/>
      <c r="J1057" s="5"/>
      <c r="K1057" s="6"/>
      <c r="L1057" s="5"/>
      <c r="M1057" s="5"/>
      <c r="N1057" s="5"/>
      <c r="O1057" s="6">
        <f t="shared" si="769"/>
        <v>201.15391000000045</v>
      </c>
      <c r="P1057" s="5">
        <v>0</v>
      </c>
      <c r="Q1057" s="5">
        <v>200.68160000000046</v>
      </c>
      <c r="R1057" s="5">
        <v>0.47231000000000045</v>
      </c>
      <c r="S1057" s="6">
        <f>SUM(T1057:V1057)</f>
        <v>186.02699000000035</v>
      </c>
      <c r="T1057" s="5">
        <f>SUM(T1053)-SUM(T1054:T1056)</f>
        <v>0</v>
      </c>
      <c r="U1057" s="5">
        <f>SUM(U1053)-SUM(U1054:U1056)</f>
        <v>185.65494000000035</v>
      </c>
      <c r="V1057" s="5">
        <f>SUM(V1053)-SUM(V1054:V1056)</f>
        <v>0.37204999999999977</v>
      </c>
      <c r="W1057" s="6">
        <f>SUM(X1057:Z1057)</f>
        <v>186.02699000000061</v>
      </c>
      <c r="X1057" s="5">
        <f>SUM(X1053)-SUM(X1054:X1056)</f>
        <v>0</v>
      </c>
      <c r="Y1057" s="5">
        <f>SUM(Y1053)-SUM(Y1054:Y1056)</f>
        <v>185.6549360200006</v>
      </c>
      <c r="Z1057" s="5">
        <f>SUM(Z1053)-SUM(Z1054:Z1056)</f>
        <v>0.37205397999999867</v>
      </c>
      <c r="AA1057" s="12">
        <f t="shared" si="770"/>
        <v>2.5224267119483557E-13</v>
      </c>
      <c r="AB1057" s="5">
        <f t="shared" si="774"/>
        <v>0</v>
      </c>
      <c r="AC1057" s="6">
        <f t="shared" si="775"/>
        <v>-3.9799997466616333E-6</v>
      </c>
      <c r="AD1057" s="7">
        <f t="shared" si="775"/>
        <v>3.9799999989043044E-6</v>
      </c>
      <c r="AE1057" s="6">
        <f t="shared" si="771"/>
        <v>0</v>
      </c>
      <c r="AF1057" s="5"/>
      <c r="AG1057" s="6"/>
      <c r="AH1057" s="7"/>
      <c r="AI1057" s="6"/>
      <c r="AJ1057" s="6"/>
      <c r="AL1057" s="13"/>
      <c r="AM1057" s="13"/>
      <c r="AW1057" s="46">
        <f t="shared" si="767"/>
        <v>0</v>
      </c>
    </row>
    <row r="1058" spans="1:49" s="21" customFormat="1" ht="87.75" customHeight="1" x14ac:dyDescent="0.25">
      <c r="A1058" s="40">
        <v>188</v>
      </c>
      <c r="B1058" s="106" t="s">
        <v>190</v>
      </c>
      <c r="C1058" s="16">
        <f t="shared" ref="C1058:T1058" si="782">SUM(C1059:C1062)</f>
        <v>6600</v>
      </c>
      <c r="D1058" s="16">
        <f t="shared" si="782"/>
        <v>0</v>
      </c>
      <c r="E1058" s="16">
        <f t="shared" si="782"/>
        <v>0</v>
      </c>
      <c r="F1058" s="16">
        <f t="shared" si="782"/>
        <v>0</v>
      </c>
      <c r="G1058" s="16">
        <f t="shared" si="782"/>
        <v>0</v>
      </c>
      <c r="H1058" s="16">
        <f t="shared" si="782"/>
        <v>0</v>
      </c>
      <c r="I1058" s="16">
        <f t="shared" si="782"/>
        <v>0</v>
      </c>
      <c r="J1058" s="16">
        <f t="shared" si="782"/>
        <v>0</v>
      </c>
      <c r="K1058" s="16">
        <f t="shared" si="782"/>
        <v>0</v>
      </c>
      <c r="L1058" s="16">
        <f t="shared" si="782"/>
        <v>0</v>
      </c>
      <c r="M1058" s="16">
        <f t="shared" si="782"/>
        <v>0</v>
      </c>
      <c r="N1058" s="16">
        <f t="shared" si="782"/>
        <v>0</v>
      </c>
      <c r="O1058" s="16">
        <f t="shared" si="782"/>
        <v>6555.1048951048942</v>
      </c>
      <c r="P1058" s="16">
        <f t="shared" si="782"/>
        <v>0</v>
      </c>
      <c r="Q1058" s="16">
        <v>4686.8999999999996</v>
      </c>
      <c r="R1058" s="16">
        <v>1868.2048951048951</v>
      </c>
      <c r="S1058" s="12">
        <f t="shared" si="782"/>
        <v>5944.3969999999999</v>
      </c>
      <c r="T1058" s="18">
        <f t="shared" si="782"/>
        <v>0</v>
      </c>
      <c r="U1058" s="18">
        <v>4250.2439999999997</v>
      </c>
      <c r="V1058" s="18">
        <f t="shared" ref="V1058:Z1058" si="783">SUM(V1059:V1062)</f>
        <v>1694.153</v>
      </c>
      <c r="W1058" s="12">
        <f t="shared" si="783"/>
        <v>5944.3969999999999</v>
      </c>
      <c r="X1058" s="18">
        <f t="shared" si="783"/>
        <v>0</v>
      </c>
      <c r="Y1058" s="18">
        <f t="shared" si="783"/>
        <v>4250.2439999999997</v>
      </c>
      <c r="Z1058" s="18">
        <f t="shared" si="783"/>
        <v>1694.153</v>
      </c>
      <c r="AA1058" s="12">
        <f>AB1058+AC1058+AD1058</f>
        <v>0</v>
      </c>
      <c r="AB1058" s="18">
        <f t="shared" ref="AB1058:AD1092" si="784">X1058+H1058-L1058-(T1058-AF1058)</f>
        <v>0</v>
      </c>
      <c r="AC1058" s="12">
        <f t="shared" si="784"/>
        <v>0</v>
      </c>
      <c r="AD1058" s="20">
        <f t="shared" si="784"/>
        <v>0</v>
      </c>
      <c r="AE1058" s="12">
        <f>SUM(AE1059:AE1062)</f>
        <v>0</v>
      </c>
      <c r="AF1058" s="18">
        <f>SUM(AF1059:AF1062)</f>
        <v>0</v>
      </c>
      <c r="AG1058" s="12">
        <f>SUM(AG1059:AG1062)</f>
        <v>0</v>
      </c>
      <c r="AH1058" s="20">
        <f>SUM(AH1059:AH1062)</f>
        <v>0</v>
      </c>
      <c r="AI1058" s="63" t="s">
        <v>227</v>
      </c>
      <c r="AJ1058" s="63" t="s">
        <v>227</v>
      </c>
      <c r="AL1058" s="29">
        <f t="shared" ref="AL1058:AL1094" si="785">G1058+W1058-K1058-S1058</f>
        <v>0</v>
      </c>
      <c r="AM1058" s="29">
        <f t="shared" ref="AM1058:AM1094" si="786">AA1058-AE1058</f>
        <v>0</v>
      </c>
      <c r="AW1058" s="46">
        <f t="shared" si="767"/>
        <v>0</v>
      </c>
    </row>
    <row r="1059" spans="1:49" ht="19.899999999999999" customHeight="1" x14ac:dyDescent="0.25">
      <c r="A1059" s="40"/>
      <c r="B1059" s="107" t="s">
        <v>32</v>
      </c>
      <c r="C1059" s="14"/>
      <c r="D1059" s="14"/>
      <c r="E1059" s="14"/>
      <c r="F1059" s="14"/>
      <c r="G1059" s="6">
        <f>H1059+I1059+J1059</f>
        <v>0</v>
      </c>
      <c r="H1059" s="5"/>
      <c r="I1059" s="5"/>
      <c r="J1059" s="5"/>
      <c r="K1059" s="6">
        <f>L1059+M1059+N1059</f>
        <v>0</v>
      </c>
      <c r="L1059" s="5"/>
      <c r="M1059" s="5"/>
      <c r="N1059" s="5"/>
      <c r="O1059" s="6">
        <f>P1059+Q1059+R1059</f>
        <v>0</v>
      </c>
      <c r="P1059" s="5"/>
      <c r="Q1059" s="5"/>
      <c r="R1059" s="5"/>
      <c r="S1059" s="6">
        <f>T1059+U1059+V1059</f>
        <v>0</v>
      </c>
      <c r="T1059" s="5"/>
      <c r="U1059" s="5"/>
      <c r="V1059" s="5"/>
      <c r="W1059" s="6">
        <f>X1059+Y1059+Z1059</f>
        <v>0</v>
      </c>
      <c r="X1059" s="5"/>
      <c r="Y1059" s="5"/>
      <c r="Z1059" s="5"/>
      <c r="AA1059" s="12">
        <f>AB1059+AC1059+AD1059</f>
        <v>0</v>
      </c>
      <c r="AB1059" s="5">
        <f t="shared" si="784"/>
        <v>0</v>
      </c>
      <c r="AC1059" s="6">
        <f t="shared" si="784"/>
        <v>0</v>
      </c>
      <c r="AD1059" s="7">
        <f t="shared" si="784"/>
        <v>0</v>
      </c>
      <c r="AE1059" s="6">
        <f>AF1059+AG1059+AH1059</f>
        <v>0</v>
      </c>
      <c r="AF1059" s="5"/>
      <c r="AG1059" s="6"/>
      <c r="AH1059" s="7"/>
      <c r="AI1059" s="6"/>
      <c r="AJ1059" s="6"/>
      <c r="AL1059" s="29">
        <f t="shared" si="785"/>
        <v>0</v>
      </c>
      <c r="AM1059" s="29">
        <f t="shared" si="786"/>
        <v>0</v>
      </c>
      <c r="AW1059" s="46">
        <f t="shared" si="767"/>
        <v>0</v>
      </c>
    </row>
    <row r="1060" spans="1:49" ht="19.899999999999999" customHeight="1" x14ac:dyDescent="0.25">
      <c r="A1060" s="40"/>
      <c r="B1060" s="107" t="s">
        <v>33</v>
      </c>
      <c r="C1060" s="14">
        <v>6600</v>
      </c>
      <c r="D1060" s="14"/>
      <c r="E1060" s="14"/>
      <c r="F1060" s="14"/>
      <c r="G1060" s="6">
        <f>H1060+I1060+J1060</f>
        <v>0</v>
      </c>
      <c r="H1060" s="5"/>
      <c r="I1060" s="5"/>
      <c r="J1060" s="5"/>
      <c r="K1060" s="6">
        <f>L1060+M1060+N1060</f>
        <v>0</v>
      </c>
      <c r="L1060" s="5"/>
      <c r="M1060" s="5"/>
      <c r="N1060" s="5"/>
      <c r="O1060" s="6">
        <f>P1060+Q1060+R1060</f>
        <v>6555.1048951048942</v>
      </c>
      <c r="P1060" s="5"/>
      <c r="Q1060" s="5">
        <v>4686.8999999999996</v>
      </c>
      <c r="R1060" s="5">
        <f>Q1060*28.5/71.5</f>
        <v>1868.2048951048951</v>
      </c>
      <c r="S1060" s="6">
        <f>T1060+U1060+V1060</f>
        <v>5944.3969999999999</v>
      </c>
      <c r="T1060" s="5"/>
      <c r="U1060" s="5">
        <f>U1058</f>
        <v>4250.2439999999997</v>
      </c>
      <c r="V1060" s="5">
        <v>1694.153</v>
      </c>
      <c r="W1060" s="6">
        <f>X1060+Y1060+Z1060</f>
        <v>5944.3969999999999</v>
      </c>
      <c r="X1060" s="5"/>
      <c r="Y1060" s="5">
        <v>4250.2439999999997</v>
      </c>
      <c r="Z1060" s="5">
        <v>1694.153</v>
      </c>
      <c r="AA1060" s="12">
        <f>AB1060+AC1060+AD1060</f>
        <v>0</v>
      </c>
      <c r="AB1060" s="5">
        <f t="shared" si="784"/>
        <v>0</v>
      </c>
      <c r="AC1060" s="6">
        <f t="shared" si="784"/>
        <v>0</v>
      </c>
      <c r="AD1060" s="7">
        <f t="shared" si="784"/>
        <v>0</v>
      </c>
      <c r="AE1060" s="6">
        <f>AF1060+AG1060+AH1060</f>
        <v>0</v>
      </c>
      <c r="AF1060" s="5"/>
      <c r="AG1060" s="6"/>
      <c r="AH1060" s="7"/>
      <c r="AI1060" s="6"/>
      <c r="AJ1060" s="6"/>
      <c r="AL1060" s="29">
        <f t="shared" si="785"/>
        <v>0</v>
      </c>
      <c r="AM1060" s="29">
        <f t="shared" si="786"/>
        <v>0</v>
      </c>
      <c r="AW1060" s="46">
        <f t="shared" si="767"/>
        <v>0</v>
      </c>
    </row>
    <row r="1061" spans="1:49" ht="19.899999999999999" customHeight="1" x14ac:dyDescent="0.25">
      <c r="A1061" s="40"/>
      <c r="B1061" s="107" t="s">
        <v>34</v>
      </c>
      <c r="C1061" s="14"/>
      <c r="D1061" s="14"/>
      <c r="E1061" s="14"/>
      <c r="F1061" s="14"/>
      <c r="G1061" s="6">
        <f>H1061+I1061+J1061</f>
        <v>0</v>
      </c>
      <c r="H1061" s="5"/>
      <c r="I1061" s="5"/>
      <c r="J1061" s="5"/>
      <c r="K1061" s="6">
        <f>L1061+M1061+N1061</f>
        <v>0</v>
      </c>
      <c r="L1061" s="5"/>
      <c r="M1061" s="5"/>
      <c r="N1061" s="5"/>
      <c r="O1061" s="6">
        <f>P1061+Q1061+R1061</f>
        <v>0</v>
      </c>
      <c r="P1061" s="5"/>
      <c r="Q1061" s="5"/>
      <c r="R1061" s="5"/>
      <c r="S1061" s="6">
        <f>T1061+U1061+V1061</f>
        <v>0</v>
      </c>
      <c r="T1061" s="5"/>
      <c r="U1061" s="5"/>
      <c r="V1061" s="5"/>
      <c r="W1061" s="6">
        <f>X1061+Y1061+Z1061</f>
        <v>0</v>
      </c>
      <c r="X1061" s="5"/>
      <c r="Y1061" s="5"/>
      <c r="Z1061" s="5"/>
      <c r="AA1061" s="12">
        <f>AB1061+AC1061+AD1061</f>
        <v>0</v>
      </c>
      <c r="AB1061" s="5">
        <f t="shared" si="784"/>
        <v>0</v>
      </c>
      <c r="AC1061" s="6">
        <f t="shared" si="784"/>
        <v>0</v>
      </c>
      <c r="AD1061" s="7">
        <f t="shared" si="784"/>
        <v>0</v>
      </c>
      <c r="AE1061" s="6">
        <f>AF1061+AG1061+AH1061</f>
        <v>0</v>
      </c>
      <c r="AF1061" s="5"/>
      <c r="AG1061" s="6"/>
      <c r="AH1061" s="7"/>
      <c r="AI1061" s="6"/>
      <c r="AJ1061" s="6"/>
      <c r="AL1061" s="29">
        <f t="shared" si="785"/>
        <v>0</v>
      </c>
      <c r="AM1061" s="29">
        <f t="shared" si="786"/>
        <v>0</v>
      </c>
      <c r="AW1061" s="46">
        <f t="shared" si="767"/>
        <v>0</v>
      </c>
    </row>
    <row r="1062" spans="1:49" ht="19.899999999999999" customHeight="1" x14ac:dyDescent="0.25">
      <c r="A1062" s="40"/>
      <c r="B1062" s="107" t="s">
        <v>35</v>
      </c>
      <c r="C1062" s="14"/>
      <c r="D1062" s="14"/>
      <c r="E1062" s="14"/>
      <c r="F1062" s="14"/>
      <c r="G1062" s="6">
        <f>H1062+I1062+J1062</f>
        <v>0</v>
      </c>
      <c r="H1062" s="5"/>
      <c r="I1062" s="5"/>
      <c r="J1062" s="5"/>
      <c r="K1062" s="6">
        <f>L1062+M1062+N1062</f>
        <v>0</v>
      </c>
      <c r="L1062" s="5"/>
      <c r="M1062" s="5"/>
      <c r="N1062" s="5"/>
      <c r="O1062" s="6">
        <f>P1062+Q1062+R1062</f>
        <v>0</v>
      </c>
      <c r="P1062" s="5"/>
      <c r="Q1062" s="5"/>
      <c r="R1062" s="5"/>
      <c r="S1062" s="6">
        <f>T1062+U1062+V1062</f>
        <v>0</v>
      </c>
      <c r="T1062" s="5"/>
      <c r="U1062" s="5"/>
      <c r="V1062" s="5"/>
      <c r="W1062" s="6">
        <f>X1062+Y1062+Z1062</f>
        <v>0</v>
      </c>
      <c r="X1062" s="5"/>
      <c r="Y1062" s="5"/>
      <c r="Z1062" s="5"/>
      <c r="AA1062" s="12">
        <f>AB1062+AC1062+AD1062</f>
        <v>0</v>
      </c>
      <c r="AB1062" s="5">
        <f t="shared" si="784"/>
        <v>0</v>
      </c>
      <c r="AC1062" s="6">
        <f t="shared" si="784"/>
        <v>0</v>
      </c>
      <c r="AD1062" s="7">
        <f t="shared" si="784"/>
        <v>0</v>
      </c>
      <c r="AE1062" s="6">
        <f>AF1062+AG1062+AH1062</f>
        <v>0</v>
      </c>
      <c r="AF1062" s="5"/>
      <c r="AG1062" s="6"/>
      <c r="AH1062" s="7"/>
      <c r="AI1062" s="6"/>
      <c r="AJ1062" s="6"/>
      <c r="AL1062" s="29">
        <f t="shared" si="785"/>
        <v>0</v>
      </c>
      <c r="AM1062" s="29">
        <f t="shared" si="786"/>
        <v>0</v>
      </c>
      <c r="AW1062" s="46">
        <f t="shared" si="767"/>
        <v>0</v>
      </c>
    </row>
    <row r="1063" spans="1:49" s="21" customFormat="1" ht="72.75" hidden="1" customHeight="1" x14ac:dyDescent="0.25">
      <c r="A1063" s="40"/>
      <c r="B1063" s="106"/>
      <c r="C1063" s="16"/>
      <c r="D1063" s="16"/>
      <c r="E1063" s="16"/>
      <c r="F1063" s="16"/>
      <c r="G1063" s="16"/>
      <c r="H1063" s="16"/>
      <c r="I1063" s="16"/>
      <c r="J1063" s="16"/>
      <c r="K1063" s="16"/>
      <c r="L1063" s="16"/>
      <c r="M1063" s="16"/>
      <c r="N1063" s="16"/>
      <c r="O1063" s="16"/>
      <c r="P1063" s="16"/>
      <c r="Q1063" s="16"/>
      <c r="R1063" s="16"/>
      <c r="S1063" s="12"/>
      <c r="T1063" s="18"/>
      <c r="U1063" s="18"/>
      <c r="V1063" s="18"/>
      <c r="W1063" s="12"/>
      <c r="X1063" s="18"/>
      <c r="Y1063" s="18"/>
      <c r="Z1063" s="18"/>
      <c r="AA1063" s="12"/>
      <c r="AB1063" s="18"/>
      <c r="AC1063" s="12"/>
      <c r="AD1063" s="20"/>
      <c r="AE1063" s="12"/>
      <c r="AF1063" s="18"/>
      <c r="AG1063" s="12"/>
      <c r="AH1063" s="20"/>
      <c r="AI1063" s="12"/>
      <c r="AJ1063" s="12"/>
      <c r="AL1063" s="29">
        <f t="shared" si="785"/>
        <v>0</v>
      </c>
      <c r="AM1063" s="29">
        <f t="shared" si="786"/>
        <v>0</v>
      </c>
      <c r="AW1063" s="46">
        <f t="shared" si="767"/>
        <v>0</v>
      </c>
    </row>
    <row r="1064" spans="1:49" ht="19.899999999999999" hidden="1" customHeight="1" x14ac:dyDescent="0.25">
      <c r="A1064" s="40"/>
      <c r="B1064" s="107"/>
      <c r="C1064" s="14"/>
      <c r="D1064" s="14"/>
      <c r="E1064" s="14"/>
      <c r="F1064" s="14"/>
      <c r="G1064" s="6"/>
      <c r="H1064" s="5"/>
      <c r="I1064" s="5"/>
      <c r="J1064" s="5"/>
      <c r="K1064" s="6"/>
      <c r="L1064" s="5"/>
      <c r="M1064" s="5"/>
      <c r="N1064" s="5"/>
      <c r="O1064" s="6"/>
      <c r="P1064" s="5"/>
      <c r="Q1064" s="5"/>
      <c r="R1064" s="5"/>
      <c r="S1064" s="6"/>
      <c r="T1064" s="5"/>
      <c r="U1064" s="5"/>
      <c r="V1064" s="5"/>
      <c r="W1064" s="6"/>
      <c r="X1064" s="5"/>
      <c r="Y1064" s="5"/>
      <c r="Z1064" s="5"/>
      <c r="AA1064" s="12"/>
      <c r="AB1064" s="5"/>
      <c r="AC1064" s="6"/>
      <c r="AD1064" s="7"/>
      <c r="AE1064" s="6"/>
      <c r="AF1064" s="5"/>
      <c r="AG1064" s="6"/>
      <c r="AH1064" s="7"/>
      <c r="AI1064" s="6"/>
      <c r="AJ1064" s="6"/>
      <c r="AL1064" s="29">
        <f t="shared" si="785"/>
        <v>0</v>
      </c>
      <c r="AM1064" s="29">
        <f t="shared" si="786"/>
        <v>0</v>
      </c>
      <c r="AW1064" s="46">
        <f t="shared" si="767"/>
        <v>0</v>
      </c>
    </row>
    <row r="1065" spans="1:49" ht="19.899999999999999" hidden="1" customHeight="1" x14ac:dyDescent="0.25">
      <c r="A1065" s="40"/>
      <c r="B1065" s="107"/>
      <c r="C1065" s="14"/>
      <c r="D1065" s="14"/>
      <c r="E1065" s="14"/>
      <c r="F1065" s="14"/>
      <c r="G1065" s="6"/>
      <c r="H1065" s="5"/>
      <c r="I1065" s="5"/>
      <c r="J1065" s="5"/>
      <c r="K1065" s="6"/>
      <c r="L1065" s="5"/>
      <c r="M1065" s="5"/>
      <c r="N1065" s="5"/>
      <c r="O1065" s="6"/>
      <c r="P1065" s="5"/>
      <c r="Q1065" s="5"/>
      <c r="R1065" s="5"/>
      <c r="S1065" s="6"/>
      <c r="T1065" s="5"/>
      <c r="U1065" s="5"/>
      <c r="V1065" s="5"/>
      <c r="W1065" s="6"/>
      <c r="X1065" s="5"/>
      <c r="Y1065" s="5"/>
      <c r="Z1065" s="5"/>
      <c r="AA1065" s="12"/>
      <c r="AB1065" s="5"/>
      <c r="AC1065" s="6"/>
      <c r="AD1065" s="7"/>
      <c r="AE1065" s="6"/>
      <c r="AF1065" s="5"/>
      <c r="AG1065" s="6"/>
      <c r="AH1065" s="7"/>
      <c r="AI1065" s="6"/>
      <c r="AJ1065" s="6"/>
      <c r="AL1065" s="29">
        <f t="shared" si="785"/>
        <v>0</v>
      </c>
      <c r="AM1065" s="29">
        <f t="shared" si="786"/>
        <v>0</v>
      </c>
      <c r="AW1065" s="46">
        <f t="shared" si="767"/>
        <v>0</v>
      </c>
    </row>
    <row r="1066" spans="1:49" ht="19.899999999999999" hidden="1" customHeight="1" x14ac:dyDescent="0.25">
      <c r="A1066" s="40"/>
      <c r="B1066" s="107"/>
      <c r="C1066" s="14"/>
      <c r="D1066" s="14"/>
      <c r="E1066" s="14"/>
      <c r="F1066" s="14"/>
      <c r="G1066" s="6"/>
      <c r="H1066" s="5"/>
      <c r="I1066" s="5"/>
      <c r="J1066" s="5"/>
      <c r="K1066" s="6"/>
      <c r="L1066" s="5"/>
      <c r="M1066" s="5"/>
      <c r="N1066" s="5"/>
      <c r="O1066" s="6"/>
      <c r="P1066" s="5"/>
      <c r="Q1066" s="5"/>
      <c r="R1066" s="5"/>
      <c r="S1066" s="6"/>
      <c r="T1066" s="5"/>
      <c r="U1066" s="5"/>
      <c r="V1066" s="5"/>
      <c r="W1066" s="6"/>
      <c r="X1066" s="5"/>
      <c r="Y1066" s="5"/>
      <c r="Z1066" s="5"/>
      <c r="AA1066" s="12"/>
      <c r="AB1066" s="5"/>
      <c r="AC1066" s="6"/>
      <c r="AD1066" s="7"/>
      <c r="AE1066" s="6"/>
      <c r="AF1066" s="5"/>
      <c r="AG1066" s="6"/>
      <c r="AH1066" s="7"/>
      <c r="AI1066" s="6"/>
      <c r="AJ1066" s="6"/>
      <c r="AL1066" s="29">
        <f t="shared" si="785"/>
        <v>0</v>
      </c>
      <c r="AM1066" s="29">
        <f t="shared" si="786"/>
        <v>0</v>
      </c>
      <c r="AW1066" s="46">
        <f t="shared" si="767"/>
        <v>0</v>
      </c>
    </row>
    <row r="1067" spans="1:49" ht="19.899999999999999" hidden="1" customHeight="1" x14ac:dyDescent="0.25">
      <c r="A1067" s="40"/>
      <c r="B1067" s="107"/>
      <c r="C1067" s="14"/>
      <c r="D1067" s="14"/>
      <c r="E1067" s="14"/>
      <c r="F1067" s="14"/>
      <c r="G1067" s="6"/>
      <c r="H1067" s="5"/>
      <c r="I1067" s="5"/>
      <c r="J1067" s="5"/>
      <c r="K1067" s="6"/>
      <c r="L1067" s="5"/>
      <c r="M1067" s="5"/>
      <c r="N1067" s="5"/>
      <c r="O1067" s="6"/>
      <c r="P1067" s="5"/>
      <c r="Q1067" s="5"/>
      <c r="R1067" s="5"/>
      <c r="S1067" s="6"/>
      <c r="T1067" s="5"/>
      <c r="U1067" s="5"/>
      <c r="V1067" s="5"/>
      <c r="W1067" s="6"/>
      <c r="X1067" s="5"/>
      <c r="Y1067" s="5"/>
      <c r="Z1067" s="5"/>
      <c r="AA1067" s="12"/>
      <c r="AB1067" s="5"/>
      <c r="AC1067" s="6"/>
      <c r="AD1067" s="7"/>
      <c r="AE1067" s="6"/>
      <c r="AF1067" s="5"/>
      <c r="AG1067" s="6"/>
      <c r="AH1067" s="7"/>
      <c r="AI1067" s="6"/>
      <c r="AJ1067" s="6"/>
      <c r="AL1067" s="29">
        <f t="shared" si="785"/>
        <v>0</v>
      </c>
      <c r="AM1067" s="29">
        <f t="shared" si="786"/>
        <v>0</v>
      </c>
      <c r="AW1067" s="46">
        <f t="shared" si="767"/>
        <v>0</v>
      </c>
    </row>
    <row r="1068" spans="1:49" s="21" customFormat="1" ht="72" customHeight="1" x14ac:dyDescent="0.25">
      <c r="A1068" s="40">
        <v>189</v>
      </c>
      <c r="B1068" s="106" t="s">
        <v>159</v>
      </c>
      <c r="C1068" s="16">
        <f t="shared" ref="C1068:T1068" si="787">SUM(C1069:C1072)</f>
        <v>86000</v>
      </c>
      <c r="D1068" s="16">
        <f t="shared" si="787"/>
        <v>0</v>
      </c>
      <c r="E1068" s="16">
        <f t="shared" si="787"/>
        <v>0</v>
      </c>
      <c r="F1068" s="16">
        <f t="shared" si="787"/>
        <v>0</v>
      </c>
      <c r="G1068" s="16">
        <f t="shared" si="787"/>
        <v>0</v>
      </c>
      <c r="H1068" s="16">
        <f t="shared" si="787"/>
        <v>0</v>
      </c>
      <c r="I1068" s="16">
        <f t="shared" si="787"/>
        <v>0</v>
      </c>
      <c r="J1068" s="16">
        <f t="shared" si="787"/>
        <v>0</v>
      </c>
      <c r="K1068" s="16">
        <f t="shared" si="787"/>
        <v>0</v>
      </c>
      <c r="L1068" s="16">
        <f t="shared" si="787"/>
        <v>0</v>
      </c>
      <c r="M1068" s="16">
        <f t="shared" si="787"/>
        <v>0</v>
      </c>
      <c r="N1068" s="16">
        <f t="shared" si="787"/>
        <v>0</v>
      </c>
      <c r="O1068" s="16">
        <f>Q1068+R1068</f>
        <v>56692.9</v>
      </c>
      <c r="P1068" s="16"/>
      <c r="Q1068" s="16">
        <v>40535.4</v>
      </c>
      <c r="R1068" s="16">
        <f>R1070</f>
        <v>16157.5</v>
      </c>
      <c r="S1068" s="12">
        <f>U1068+V1068</f>
        <v>51201.531999999999</v>
      </c>
      <c r="T1068" s="18">
        <f t="shared" si="787"/>
        <v>0</v>
      </c>
      <c r="U1068" s="18">
        <f>SUM(U1069:U1072)</f>
        <v>36609.095999999998</v>
      </c>
      <c r="V1068" s="18">
        <f t="shared" ref="V1068:Z1068" si="788">SUM(V1069:V1072)</f>
        <v>14592.436</v>
      </c>
      <c r="W1068" s="12">
        <f t="shared" si="788"/>
        <v>51201.531999999999</v>
      </c>
      <c r="X1068" s="18">
        <f t="shared" si="788"/>
        <v>0</v>
      </c>
      <c r="Y1068" s="18">
        <f t="shared" si="788"/>
        <v>36609.095999999998</v>
      </c>
      <c r="Z1068" s="18">
        <f t="shared" si="788"/>
        <v>14592.436</v>
      </c>
      <c r="AA1068" s="12">
        <f t="shared" ref="AA1068:AA1092" si="789">AB1068+AC1068+AD1068</f>
        <v>0</v>
      </c>
      <c r="AB1068" s="18">
        <f t="shared" ref="AB1068:AD1077" si="790">X1068+H1068-L1068-(T1068-AF1068)</f>
        <v>0</v>
      </c>
      <c r="AC1068" s="12">
        <f t="shared" si="790"/>
        <v>0</v>
      </c>
      <c r="AD1068" s="20">
        <f t="shared" si="790"/>
        <v>0</v>
      </c>
      <c r="AE1068" s="12">
        <f>SUM(AE1069:AE1072)</f>
        <v>0</v>
      </c>
      <c r="AF1068" s="18">
        <f>SUM(AF1069:AF1072)</f>
        <v>0</v>
      </c>
      <c r="AG1068" s="12">
        <f>SUM(AG1069:AG1072)</f>
        <v>0</v>
      </c>
      <c r="AH1068" s="20">
        <f>SUM(AH1069:AH1072)</f>
        <v>0</v>
      </c>
      <c r="AI1068" s="12"/>
      <c r="AJ1068" s="108" t="s">
        <v>339</v>
      </c>
      <c r="AL1068" s="29">
        <f t="shared" si="785"/>
        <v>0</v>
      </c>
      <c r="AM1068" s="29">
        <f t="shared" si="786"/>
        <v>0</v>
      </c>
      <c r="AW1068" s="46">
        <f t="shared" si="767"/>
        <v>0</v>
      </c>
    </row>
    <row r="1069" spans="1:49" ht="19.899999999999999" customHeight="1" x14ac:dyDescent="0.25">
      <c r="A1069" s="40"/>
      <c r="B1069" s="107" t="s">
        <v>32</v>
      </c>
      <c r="C1069" s="14"/>
      <c r="D1069" s="14"/>
      <c r="E1069" s="14"/>
      <c r="F1069" s="14"/>
      <c r="G1069" s="6">
        <f>H1069+I1069+J1069</f>
        <v>0</v>
      </c>
      <c r="H1069" s="5"/>
      <c r="I1069" s="5"/>
      <c r="J1069" s="5"/>
      <c r="K1069" s="6">
        <f>L1069+M1069+N1069</f>
        <v>0</v>
      </c>
      <c r="L1069" s="5"/>
      <c r="M1069" s="5"/>
      <c r="N1069" s="5"/>
      <c r="O1069" s="6">
        <f>P1069+Q1069+R1069</f>
        <v>0</v>
      </c>
      <c r="P1069" s="5"/>
      <c r="Q1069" s="5"/>
      <c r="R1069" s="5"/>
      <c r="S1069" s="6">
        <f>T1069+U1069+V1069</f>
        <v>0</v>
      </c>
      <c r="T1069" s="5"/>
      <c r="U1069" s="5"/>
      <c r="V1069" s="5"/>
      <c r="W1069" s="6">
        <f>X1069+Y1069+Z1069</f>
        <v>0</v>
      </c>
      <c r="X1069" s="5"/>
      <c r="Y1069" s="5"/>
      <c r="Z1069" s="5"/>
      <c r="AA1069" s="12">
        <f t="shared" si="789"/>
        <v>0</v>
      </c>
      <c r="AB1069" s="5">
        <f t="shared" si="790"/>
        <v>0</v>
      </c>
      <c r="AC1069" s="6">
        <f t="shared" si="790"/>
        <v>0</v>
      </c>
      <c r="AD1069" s="7">
        <f t="shared" si="790"/>
        <v>0</v>
      </c>
      <c r="AE1069" s="6">
        <f>AF1069+AG1069+AH1069</f>
        <v>0</v>
      </c>
      <c r="AF1069" s="5"/>
      <c r="AG1069" s="6"/>
      <c r="AH1069" s="7"/>
      <c r="AI1069" s="6"/>
      <c r="AJ1069" s="6"/>
      <c r="AL1069" s="29">
        <f t="shared" si="785"/>
        <v>0</v>
      </c>
      <c r="AM1069" s="29">
        <f t="shared" si="786"/>
        <v>0</v>
      </c>
      <c r="AW1069" s="46">
        <f t="shared" si="767"/>
        <v>0</v>
      </c>
    </row>
    <row r="1070" spans="1:49" ht="19.899999999999999" customHeight="1" x14ac:dyDescent="0.25">
      <c r="A1070" s="40"/>
      <c r="B1070" s="107" t="s">
        <v>33</v>
      </c>
      <c r="C1070" s="14">
        <v>53000</v>
      </c>
      <c r="D1070" s="14"/>
      <c r="E1070" s="14"/>
      <c r="F1070" s="14"/>
      <c r="G1070" s="6">
        <f>H1070+I1070+J1070</f>
        <v>0</v>
      </c>
      <c r="H1070" s="5"/>
      <c r="I1070" s="5"/>
      <c r="J1070" s="5"/>
      <c r="K1070" s="6">
        <f>L1070+M1070+N1070</f>
        <v>0</v>
      </c>
      <c r="L1070" s="5"/>
      <c r="M1070" s="5"/>
      <c r="N1070" s="5"/>
      <c r="O1070" s="6">
        <f>O1068</f>
        <v>56692.9</v>
      </c>
      <c r="P1070" s="5"/>
      <c r="Q1070" s="5">
        <f>Q1068</f>
        <v>40535.4</v>
      </c>
      <c r="R1070" s="5">
        <v>16157.5</v>
      </c>
      <c r="S1070" s="6">
        <f>T1070+U1070+V1070</f>
        <v>51201.531999999999</v>
      </c>
      <c r="T1070" s="5"/>
      <c r="U1070" s="5">
        <v>36609.095999999998</v>
      </c>
      <c r="V1070" s="5">
        <v>14592.436</v>
      </c>
      <c r="W1070" s="6">
        <f>X1070+Y1070+Z1070</f>
        <v>51201.531999999999</v>
      </c>
      <c r="X1070" s="5"/>
      <c r="Y1070" s="5">
        <f>U1070</f>
        <v>36609.095999999998</v>
      </c>
      <c r="Z1070" s="5">
        <f>V1070</f>
        <v>14592.436</v>
      </c>
      <c r="AA1070" s="12">
        <f t="shared" si="789"/>
        <v>0</v>
      </c>
      <c r="AB1070" s="5">
        <f t="shared" si="790"/>
        <v>0</v>
      </c>
      <c r="AC1070" s="6">
        <f t="shared" si="790"/>
        <v>0</v>
      </c>
      <c r="AD1070" s="7">
        <f t="shared" si="790"/>
        <v>0</v>
      </c>
      <c r="AE1070" s="6">
        <f>AF1070+AG1070+AH1070</f>
        <v>0</v>
      </c>
      <c r="AF1070" s="5"/>
      <c r="AG1070" s="6"/>
      <c r="AH1070" s="7"/>
      <c r="AI1070" s="6"/>
      <c r="AJ1070" s="6"/>
      <c r="AL1070" s="29">
        <f t="shared" si="785"/>
        <v>0</v>
      </c>
      <c r="AM1070" s="29">
        <f t="shared" si="786"/>
        <v>0</v>
      </c>
      <c r="AW1070" s="46">
        <f t="shared" si="767"/>
        <v>0</v>
      </c>
    </row>
    <row r="1071" spans="1:49" ht="19.899999999999999" customHeight="1" x14ac:dyDescent="0.25">
      <c r="A1071" s="40"/>
      <c r="B1071" s="107" t="s">
        <v>191</v>
      </c>
      <c r="C1071" s="14">
        <v>33000</v>
      </c>
      <c r="D1071" s="14"/>
      <c r="E1071" s="14"/>
      <c r="F1071" s="14"/>
      <c r="G1071" s="6">
        <f>H1071+I1071+J1071</f>
        <v>0</v>
      </c>
      <c r="H1071" s="5"/>
      <c r="I1071" s="5"/>
      <c r="J1071" s="5"/>
      <c r="K1071" s="6">
        <f>L1071+M1071+N1071</f>
        <v>0</v>
      </c>
      <c r="L1071" s="5"/>
      <c r="M1071" s="5"/>
      <c r="N1071" s="5"/>
      <c r="O1071" s="6">
        <f>P1071+Q1071+R1071</f>
        <v>0</v>
      </c>
      <c r="P1071" s="5"/>
      <c r="Q1071" s="5"/>
      <c r="R1071" s="5"/>
      <c r="S1071" s="6">
        <f>T1071+U1071+V1071</f>
        <v>0</v>
      </c>
      <c r="T1071" s="5"/>
      <c r="U1071" s="5"/>
      <c r="V1071" s="5"/>
      <c r="W1071" s="6">
        <f>X1071+Y1071+Z1071</f>
        <v>0</v>
      </c>
      <c r="X1071" s="5"/>
      <c r="Y1071" s="5"/>
      <c r="Z1071" s="5"/>
      <c r="AA1071" s="12">
        <f t="shared" si="789"/>
        <v>0</v>
      </c>
      <c r="AB1071" s="5">
        <f t="shared" si="790"/>
        <v>0</v>
      </c>
      <c r="AC1071" s="6">
        <f t="shared" si="790"/>
        <v>0</v>
      </c>
      <c r="AD1071" s="7">
        <f t="shared" si="790"/>
        <v>0</v>
      </c>
      <c r="AE1071" s="6">
        <f>AF1071+AG1071+AH1071</f>
        <v>0</v>
      </c>
      <c r="AF1071" s="5"/>
      <c r="AG1071" s="6"/>
      <c r="AH1071" s="7"/>
      <c r="AI1071" s="6"/>
      <c r="AJ1071" s="6"/>
      <c r="AL1071" s="29">
        <f t="shared" si="785"/>
        <v>0</v>
      </c>
      <c r="AM1071" s="29">
        <f t="shared" si="786"/>
        <v>0</v>
      </c>
      <c r="AW1071" s="46">
        <f t="shared" si="767"/>
        <v>0</v>
      </c>
    </row>
    <row r="1072" spans="1:49" ht="19.899999999999999" customHeight="1" x14ac:dyDescent="0.25">
      <c r="A1072" s="40"/>
      <c r="B1072" s="107" t="s">
        <v>35</v>
      </c>
      <c r="C1072" s="14"/>
      <c r="D1072" s="14"/>
      <c r="E1072" s="14"/>
      <c r="F1072" s="14"/>
      <c r="G1072" s="6">
        <f>H1072+I1072+J1072</f>
        <v>0</v>
      </c>
      <c r="H1072" s="5"/>
      <c r="I1072" s="5"/>
      <c r="J1072" s="5"/>
      <c r="K1072" s="6">
        <f>L1072+M1072+N1072</f>
        <v>0</v>
      </c>
      <c r="L1072" s="5"/>
      <c r="M1072" s="5"/>
      <c r="N1072" s="5"/>
      <c r="O1072" s="6">
        <f>P1072+Q1072+R1072</f>
        <v>0</v>
      </c>
      <c r="P1072" s="5"/>
      <c r="Q1072" s="5"/>
      <c r="R1072" s="5"/>
      <c r="S1072" s="6">
        <f>T1072+U1072+V1072</f>
        <v>0</v>
      </c>
      <c r="T1072" s="5"/>
      <c r="U1072" s="5"/>
      <c r="V1072" s="5"/>
      <c r="W1072" s="6">
        <f>X1072+Y1072+Z1072</f>
        <v>0</v>
      </c>
      <c r="X1072" s="5"/>
      <c r="Y1072" s="5"/>
      <c r="Z1072" s="5"/>
      <c r="AA1072" s="12">
        <f t="shared" si="789"/>
        <v>0</v>
      </c>
      <c r="AB1072" s="5">
        <f t="shared" si="790"/>
        <v>0</v>
      </c>
      <c r="AC1072" s="6">
        <f t="shared" si="790"/>
        <v>0</v>
      </c>
      <c r="AD1072" s="7">
        <f t="shared" si="790"/>
        <v>0</v>
      </c>
      <c r="AE1072" s="6">
        <f>AF1072+AG1072+AH1072</f>
        <v>0</v>
      </c>
      <c r="AF1072" s="5"/>
      <c r="AG1072" s="6"/>
      <c r="AH1072" s="7"/>
      <c r="AI1072" s="6"/>
      <c r="AJ1072" s="6"/>
      <c r="AL1072" s="29">
        <f t="shared" si="785"/>
        <v>0</v>
      </c>
      <c r="AM1072" s="29">
        <f t="shared" si="786"/>
        <v>0</v>
      </c>
      <c r="AW1072" s="46">
        <f t="shared" si="767"/>
        <v>0</v>
      </c>
    </row>
    <row r="1073" spans="1:49" s="21" customFormat="1" ht="87.75" customHeight="1" x14ac:dyDescent="0.25">
      <c r="A1073" s="40">
        <v>190</v>
      </c>
      <c r="B1073" s="106" t="s">
        <v>161</v>
      </c>
      <c r="C1073" s="16">
        <f t="shared" ref="C1073:T1073" si="791">SUM(C1074:C1077)</f>
        <v>53000</v>
      </c>
      <c r="D1073" s="16">
        <f t="shared" si="791"/>
        <v>0</v>
      </c>
      <c r="E1073" s="16">
        <f t="shared" si="791"/>
        <v>0</v>
      </c>
      <c r="F1073" s="16">
        <f t="shared" si="791"/>
        <v>0</v>
      </c>
      <c r="G1073" s="16">
        <f t="shared" si="791"/>
        <v>0</v>
      </c>
      <c r="H1073" s="16">
        <f t="shared" si="791"/>
        <v>0</v>
      </c>
      <c r="I1073" s="16">
        <f t="shared" si="791"/>
        <v>0</v>
      </c>
      <c r="J1073" s="16">
        <f t="shared" si="791"/>
        <v>0</v>
      </c>
      <c r="K1073" s="16">
        <f t="shared" si="791"/>
        <v>0</v>
      </c>
      <c r="L1073" s="16">
        <f t="shared" si="791"/>
        <v>0</v>
      </c>
      <c r="M1073" s="16">
        <f t="shared" si="791"/>
        <v>0</v>
      </c>
      <c r="N1073" s="16">
        <f t="shared" si="791"/>
        <v>0</v>
      </c>
      <c r="O1073" s="16">
        <f t="shared" si="791"/>
        <v>34838.800000000003</v>
      </c>
      <c r="P1073" s="16">
        <f t="shared" si="791"/>
        <v>0</v>
      </c>
      <c r="Q1073" s="16">
        <v>24909.7</v>
      </c>
      <c r="R1073" s="16">
        <v>9929.1</v>
      </c>
      <c r="S1073" s="12">
        <f t="shared" si="791"/>
        <v>34838.800000000003</v>
      </c>
      <c r="T1073" s="18">
        <f t="shared" si="791"/>
        <v>0</v>
      </c>
      <c r="U1073" s="18">
        <f t="shared" ref="U1073:Z1073" si="792">SUM(U1074:U1077)</f>
        <v>24909.7</v>
      </c>
      <c r="V1073" s="18">
        <f t="shared" si="792"/>
        <v>9929.1</v>
      </c>
      <c r="W1073" s="12">
        <f t="shared" si="792"/>
        <v>34838.800000000003</v>
      </c>
      <c r="X1073" s="18">
        <f t="shared" si="792"/>
        <v>0</v>
      </c>
      <c r="Y1073" s="18">
        <f t="shared" si="792"/>
        <v>24909.7</v>
      </c>
      <c r="Z1073" s="18">
        <f t="shared" si="792"/>
        <v>9929.1</v>
      </c>
      <c r="AA1073" s="12">
        <f t="shared" si="789"/>
        <v>0</v>
      </c>
      <c r="AB1073" s="18">
        <f t="shared" si="790"/>
        <v>0</v>
      </c>
      <c r="AC1073" s="12">
        <f t="shared" si="790"/>
        <v>0</v>
      </c>
      <c r="AD1073" s="20">
        <f t="shared" si="790"/>
        <v>0</v>
      </c>
      <c r="AE1073" s="12">
        <f>SUM(AE1074:AE1077)</f>
        <v>0</v>
      </c>
      <c r="AF1073" s="18">
        <f>SUM(AF1074:AF1077)</f>
        <v>0</v>
      </c>
      <c r="AG1073" s="12">
        <f>SUM(AG1074:AG1077)</f>
        <v>0</v>
      </c>
      <c r="AH1073" s="20">
        <f>SUM(AH1074:AH1077)</f>
        <v>0</v>
      </c>
      <c r="AI1073" s="12"/>
      <c r="AJ1073" s="12"/>
      <c r="AL1073" s="29">
        <f t="shared" si="785"/>
        <v>0</v>
      </c>
      <c r="AM1073" s="29">
        <f t="shared" si="786"/>
        <v>0</v>
      </c>
      <c r="AW1073" s="46">
        <f t="shared" si="767"/>
        <v>0</v>
      </c>
    </row>
    <row r="1074" spans="1:49" ht="19.899999999999999" customHeight="1" x14ac:dyDescent="0.25">
      <c r="A1074" s="40"/>
      <c r="B1074" s="107" t="s">
        <v>32</v>
      </c>
      <c r="C1074" s="14"/>
      <c r="D1074" s="14"/>
      <c r="E1074" s="14"/>
      <c r="F1074" s="14"/>
      <c r="G1074" s="6">
        <f>H1074+I1074+J1074</f>
        <v>0</v>
      </c>
      <c r="H1074" s="5"/>
      <c r="I1074" s="5"/>
      <c r="J1074" s="5"/>
      <c r="K1074" s="6">
        <f>L1074+M1074+N1074</f>
        <v>0</v>
      </c>
      <c r="L1074" s="5"/>
      <c r="M1074" s="5"/>
      <c r="N1074" s="5"/>
      <c r="O1074" s="6">
        <f>P1074+Q1074+R1074</f>
        <v>0</v>
      </c>
      <c r="P1074" s="5"/>
      <c r="Q1074" s="5"/>
      <c r="R1074" s="5"/>
      <c r="S1074" s="6">
        <f>T1074+U1074+V1074</f>
        <v>0</v>
      </c>
      <c r="T1074" s="5"/>
      <c r="U1074" s="5"/>
      <c r="V1074" s="5"/>
      <c r="W1074" s="6">
        <f>X1074+Y1074+Z1074</f>
        <v>0</v>
      </c>
      <c r="X1074" s="5"/>
      <c r="Y1074" s="5"/>
      <c r="Z1074" s="5"/>
      <c r="AA1074" s="12">
        <f t="shared" si="789"/>
        <v>0</v>
      </c>
      <c r="AB1074" s="5">
        <f t="shared" si="790"/>
        <v>0</v>
      </c>
      <c r="AC1074" s="6">
        <f t="shared" si="790"/>
        <v>0</v>
      </c>
      <c r="AD1074" s="7">
        <f t="shared" si="790"/>
        <v>0</v>
      </c>
      <c r="AE1074" s="6">
        <f>AF1074+AG1074+AH1074</f>
        <v>0</v>
      </c>
      <c r="AF1074" s="5"/>
      <c r="AG1074" s="6"/>
      <c r="AH1074" s="7"/>
      <c r="AI1074" s="6"/>
      <c r="AJ1074" s="6"/>
      <c r="AL1074" s="29">
        <f t="shared" si="785"/>
        <v>0</v>
      </c>
      <c r="AM1074" s="29">
        <f t="shared" si="786"/>
        <v>0</v>
      </c>
      <c r="AW1074" s="46">
        <f t="shared" si="767"/>
        <v>0</v>
      </c>
    </row>
    <row r="1075" spans="1:49" ht="19.899999999999999" customHeight="1" x14ac:dyDescent="0.25">
      <c r="A1075" s="40"/>
      <c r="B1075" s="107" t="s">
        <v>33</v>
      </c>
      <c r="C1075" s="14">
        <v>41000</v>
      </c>
      <c r="D1075" s="14"/>
      <c r="E1075" s="14"/>
      <c r="F1075" s="14"/>
      <c r="G1075" s="6">
        <f>H1075+I1075+J1075</f>
        <v>0</v>
      </c>
      <c r="H1075" s="5"/>
      <c r="I1075" s="5"/>
      <c r="J1075" s="5"/>
      <c r="K1075" s="6">
        <f>L1075+M1075+N1075</f>
        <v>0</v>
      </c>
      <c r="L1075" s="5"/>
      <c r="M1075" s="5"/>
      <c r="N1075" s="5"/>
      <c r="O1075" s="6">
        <f>P1075+Q1075+R1075</f>
        <v>34838.800000000003</v>
      </c>
      <c r="P1075" s="5"/>
      <c r="Q1075" s="5">
        <v>24909.7</v>
      </c>
      <c r="R1075" s="5">
        <v>9929.1</v>
      </c>
      <c r="S1075" s="6">
        <f>T1075+U1075+V1075</f>
        <v>34838.800000000003</v>
      </c>
      <c r="T1075" s="5"/>
      <c r="U1075" s="5">
        <v>24909.7</v>
      </c>
      <c r="V1075" s="5">
        <v>9929.1</v>
      </c>
      <c r="W1075" s="6">
        <f>X1075+Y1075+Z1075</f>
        <v>34838.800000000003</v>
      </c>
      <c r="X1075" s="5"/>
      <c r="Y1075" s="5">
        <f>U1075</f>
        <v>24909.7</v>
      </c>
      <c r="Z1075" s="5">
        <f>V1075</f>
        <v>9929.1</v>
      </c>
      <c r="AA1075" s="12">
        <f t="shared" si="789"/>
        <v>0</v>
      </c>
      <c r="AB1075" s="5">
        <f t="shared" si="790"/>
        <v>0</v>
      </c>
      <c r="AC1075" s="6">
        <f t="shared" si="790"/>
        <v>0</v>
      </c>
      <c r="AD1075" s="7">
        <f t="shared" si="790"/>
        <v>0</v>
      </c>
      <c r="AE1075" s="6">
        <f>AF1075+AG1075+AH1075</f>
        <v>0</v>
      </c>
      <c r="AF1075" s="5"/>
      <c r="AG1075" s="6"/>
      <c r="AH1075" s="7"/>
      <c r="AI1075" s="6"/>
      <c r="AJ1075" s="6"/>
      <c r="AL1075" s="29">
        <f t="shared" si="785"/>
        <v>0</v>
      </c>
      <c r="AM1075" s="29">
        <f t="shared" si="786"/>
        <v>0</v>
      </c>
      <c r="AW1075" s="46">
        <f t="shared" si="767"/>
        <v>0</v>
      </c>
    </row>
    <row r="1076" spans="1:49" ht="19.899999999999999" customHeight="1" x14ac:dyDescent="0.25">
      <c r="A1076" s="40"/>
      <c r="B1076" s="107" t="s">
        <v>191</v>
      </c>
      <c r="C1076" s="14">
        <v>12000</v>
      </c>
      <c r="D1076" s="14"/>
      <c r="E1076" s="14"/>
      <c r="F1076" s="14"/>
      <c r="G1076" s="6">
        <f>H1076+I1076+J1076</f>
        <v>0</v>
      </c>
      <c r="H1076" s="5"/>
      <c r="I1076" s="5"/>
      <c r="J1076" s="5"/>
      <c r="K1076" s="6">
        <f>L1076+M1076+N1076</f>
        <v>0</v>
      </c>
      <c r="L1076" s="5"/>
      <c r="M1076" s="5"/>
      <c r="N1076" s="5"/>
      <c r="O1076" s="6">
        <f>P1076+Q1076+R1076</f>
        <v>0</v>
      </c>
      <c r="P1076" s="5"/>
      <c r="Q1076" s="5"/>
      <c r="R1076" s="5"/>
      <c r="S1076" s="6">
        <f>T1076+U1076+V1076</f>
        <v>0</v>
      </c>
      <c r="T1076" s="5"/>
      <c r="U1076" s="5"/>
      <c r="V1076" s="5"/>
      <c r="W1076" s="6">
        <f>X1076+Y1076+Z1076</f>
        <v>0</v>
      </c>
      <c r="X1076" s="5"/>
      <c r="Y1076" s="5"/>
      <c r="Z1076" s="5"/>
      <c r="AA1076" s="12">
        <f t="shared" si="789"/>
        <v>0</v>
      </c>
      <c r="AB1076" s="5">
        <f t="shared" si="790"/>
        <v>0</v>
      </c>
      <c r="AC1076" s="6">
        <f t="shared" si="790"/>
        <v>0</v>
      </c>
      <c r="AD1076" s="7">
        <f t="shared" si="790"/>
        <v>0</v>
      </c>
      <c r="AE1076" s="6">
        <f>AF1076+AG1076+AH1076</f>
        <v>0</v>
      </c>
      <c r="AF1076" s="5"/>
      <c r="AG1076" s="6"/>
      <c r="AH1076" s="7"/>
      <c r="AI1076" s="6"/>
      <c r="AJ1076" s="6"/>
      <c r="AL1076" s="29">
        <f t="shared" si="785"/>
        <v>0</v>
      </c>
      <c r="AM1076" s="29">
        <f t="shared" si="786"/>
        <v>0</v>
      </c>
      <c r="AW1076" s="46">
        <f t="shared" si="767"/>
        <v>0</v>
      </c>
    </row>
    <row r="1077" spans="1:49" ht="19.899999999999999" customHeight="1" x14ac:dyDescent="0.25">
      <c r="A1077" s="40"/>
      <c r="B1077" s="107" t="s">
        <v>35</v>
      </c>
      <c r="C1077" s="14"/>
      <c r="D1077" s="14"/>
      <c r="E1077" s="14"/>
      <c r="F1077" s="14"/>
      <c r="G1077" s="6">
        <f>H1077+I1077+J1077</f>
        <v>0</v>
      </c>
      <c r="H1077" s="5"/>
      <c r="I1077" s="5"/>
      <c r="J1077" s="5"/>
      <c r="K1077" s="6">
        <f>L1077+M1077+N1077</f>
        <v>0</v>
      </c>
      <c r="L1077" s="5"/>
      <c r="M1077" s="5"/>
      <c r="N1077" s="5"/>
      <c r="O1077" s="6">
        <f>P1077+Q1077+R1077</f>
        <v>0</v>
      </c>
      <c r="P1077" s="5"/>
      <c r="Q1077" s="5"/>
      <c r="R1077" s="5"/>
      <c r="S1077" s="6">
        <f>T1077+U1077+V1077</f>
        <v>0</v>
      </c>
      <c r="T1077" s="5"/>
      <c r="U1077" s="5"/>
      <c r="V1077" s="5"/>
      <c r="W1077" s="6">
        <f>X1077+Y1077+Z1077</f>
        <v>0</v>
      </c>
      <c r="X1077" s="5"/>
      <c r="Y1077" s="5"/>
      <c r="Z1077" s="5"/>
      <c r="AA1077" s="12">
        <f t="shared" si="789"/>
        <v>0</v>
      </c>
      <c r="AB1077" s="5">
        <f t="shared" si="790"/>
        <v>0</v>
      </c>
      <c r="AC1077" s="6">
        <f t="shared" si="790"/>
        <v>0</v>
      </c>
      <c r="AD1077" s="7">
        <f t="shared" si="790"/>
        <v>0</v>
      </c>
      <c r="AE1077" s="6">
        <f>AF1077+AG1077+AH1077</f>
        <v>0</v>
      </c>
      <c r="AF1077" s="5"/>
      <c r="AG1077" s="6"/>
      <c r="AH1077" s="7"/>
      <c r="AI1077" s="6"/>
      <c r="AJ1077" s="6"/>
      <c r="AL1077" s="29">
        <f t="shared" si="785"/>
        <v>0</v>
      </c>
      <c r="AM1077" s="29">
        <f t="shared" si="786"/>
        <v>0</v>
      </c>
      <c r="AW1077" s="46">
        <f t="shared" si="767"/>
        <v>0</v>
      </c>
    </row>
    <row r="1078" spans="1:49" s="21" customFormat="1" ht="78.75" customHeight="1" x14ac:dyDescent="0.25">
      <c r="A1078" s="40">
        <v>191</v>
      </c>
      <c r="B1078" s="106" t="s">
        <v>160</v>
      </c>
      <c r="C1078" s="16">
        <f t="shared" ref="C1078:T1078" si="793">SUM(C1079:C1082)</f>
        <v>91915.000000000015</v>
      </c>
      <c r="D1078" s="16">
        <f t="shared" si="793"/>
        <v>0</v>
      </c>
      <c r="E1078" s="16">
        <f t="shared" si="793"/>
        <v>49192.3</v>
      </c>
      <c r="F1078" s="16">
        <f t="shared" si="793"/>
        <v>49192.3</v>
      </c>
      <c r="G1078" s="16">
        <f t="shared" si="793"/>
        <v>0</v>
      </c>
      <c r="H1078" s="16">
        <f t="shared" si="793"/>
        <v>0</v>
      </c>
      <c r="I1078" s="16">
        <f t="shared" si="793"/>
        <v>0</v>
      </c>
      <c r="J1078" s="16">
        <f t="shared" si="793"/>
        <v>0</v>
      </c>
      <c r="K1078" s="16">
        <f t="shared" si="793"/>
        <v>0</v>
      </c>
      <c r="L1078" s="16">
        <f t="shared" si="793"/>
        <v>0</v>
      </c>
      <c r="M1078" s="16">
        <f t="shared" si="793"/>
        <v>0</v>
      </c>
      <c r="N1078" s="16">
        <f t="shared" si="793"/>
        <v>0</v>
      </c>
      <c r="O1078" s="16">
        <f>Q1078+R1078</f>
        <v>43710.3</v>
      </c>
      <c r="P1078" s="16">
        <f t="shared" si="793"/>
        <v>0</v>
      </c>
      <c r="Q1078" s="16">
        <f>30601.3+651.5</f>
        <v>31252.799999999999</v>
      </c>
      <c r="R1078" s="16">
        <f>12197.8+259.7</f>
        <v>12457.5</v>
      </c>
      <c r="S1078" s="12">
        <f t="shared" si="793"/>
        <v>40264.850000000006</v>
      </c>
      <c r="T1078" s="18">
        <f t="shared" si="793"/>
        <v>0</v>
      </c>
      <c r="U1078" s="18">
        <f t="shared" ref="U1078:V1078" si="794">SUM(U1079:U1082)</f>
        <v>28740.025000000001</v>
      </c>
      <c r="V1078" s="18">
        <f t="shared" si="794"/>
        <v>11524.825000000001</v>
      </c>
      <c r="W1078" s="12">
        <f t="shared" ref="W1078:X1078" si="795">SUM(W1079:W1082)</f>
        <v>40264.850000000006</v>
      </c>
      <c r="X1078" s="18">
        <f t="shared" si="795"/>
        <v>0</v>
      </c>
      <c r="Y1078" s="18">
        <f t="shared" ref="Y1078" si="796">SUM(Y1079:Y1082)</f>
        <v>28740.025000000001</v>
      </c>
      <c r="Z1078" s="18">
        <f>V1078</f>
        <v>11524.825000000001</v>
      </c>
      <c r="AA1078" s="12">
        <f t="shared" si="789"/>
        <v>0</v>
      </c>
      <c r="AB1078" s="18">
        <f t="shared" si="784"/>
        <v>0</v>
      </c>
      <c r="AC1078" s="12">
        <f t="shared" si="784"/>
        <v>0</v>
      </c>
      <c r="AD1078" s="20">
        <f t="shared" si="784"/>
        <v>0</v>
      </c>
      <c r="AE1078" s="12">
        <f>SUM(AE1079:AE1082)</f>
        <v>0</v>
      </c>
      <c r="AF1078" s="18">
        <f>SUM(AF1079:AF1082)</f>
        <v>0</v>
      </c>
      <c r="AG1078" s="12">
        <f>SUM(AG1079:AG1082)</f>
        <v>0</v>
      </c>
      <c r="AH1078" s="20">
        <f>SUM(AH1079:AH1082)</f>
        <v>0</v>
      </c>
      <c r="AI1078" s="12" t="s">
        <v>227</v>
      </c>
      <c r="AJ1078" s="12" t="str">
        <f>AI1078</f>
        <v>объект</v>
      </c>
      <c r="AL1078" s="29">
        <f t="shared" si="785"/>
        <v>0</v>
      </c>
      <c r="AM1078" s="29">
        <f t="shared" si="786"/>
        <v>0</v>
      </c>
      <c r="AW1078" s="46">
        <f t="shared" si="767"/>
        <v>0</v>
      </c>
    </row>
    <row r="1079" spans="1:49" ht="19.899999999999999" customHeight="1" x14ac:dyDescent="0.25">
      <c r="A1079" s="40"/>
      <c r="B1079" s="107" t="s">
        <v>32</v>
      </c>
      <c r="C1079" s="14"/>
      <c r="D1079" s="14"/>
      <c r="E1079" s="14"/>
      <c r="F1079" s="14"/>
      <c r="G1079" s="6">
        <f>H1079+I1079+J1079</f>
        <v>0</v>
      </c>
      <c r="H1079" s="5"/>
      <c r="I1079" s="5"/>
      <c r="J1079" s="5"/>
      <c r="K1079" s="6">
        <f>L1079+M1079+N1079</f>
        <v>0</v>
      </c>
      <c r="L1079" s="5"/>
      <c r="M1079" s="5"/>
      <c r="N1079" s="5"/>
      <c r="O1079" s="6">
        <f>P1079+Q1079+R1079</f>
        <v>0</v>
      </c>
      <c r="P1079" s="5"/>
      <c r="Q1079" s="5"/>
      <c r="R1079" s="5"/>
      <c r="S1079" s="6">
        <f>T1079+U1079+V1079</f>
        <v>0</v>
      </c>
      <c r="T1079" s="5"/>
      <c r="U1079" s="5"/>
      <c r="V1079" s="5"/>
      <c r="W1079" s="6">
        <f>X1079+Y1079+Z1079</f>
        <v>0</v>
      </c>
      <c r="X1079" s="5"/>
      <c r="Y1079" s="5"/>
      <c r="Z1079" s="18">
        <f t="shared" ref="Z1079:Z1082" si="797">V1079</f>
        <v>0</v>
      </c>
      <c r="AA1079" s="12">
        <f t="shared" si="789"/>
        <v>0</v>
      </c>
      <c r="AB1079" s="5">
        <f t="shared" si="784"/>
        <v>0</v>
      </c>
      <c r="AC1079" s="6">
        <f t="shared" si="784"/>
        <v>0</v>
      </c>
      <c r="AD1079" s="7">
        <f t="shared" si="784"/>
        <v>0</v>
      </c>
      <c r="AE1079" s="6">
        <f>AF1079+AG1079+AH1079</f>
        <v>0</v>
      </c>
      <c r="AF1079" s="5"/>
      <c r="AG1079" s="6"/>
      <c r="AH1079" s="7"/>
      <c r="AI1079" s="6"/>
      <c r="AJ1079" s="6"/>
      <c r="AL1079" s="29">
        <f t="shared" si="785"/>
        <v>0</v>
      </c>
      <c r="AM1079" s="29">
        <f t="shared" si="786"/>
        <v>0</v>
      </c>
      <c r="AW1079" s="46">
        <f t="shared" si="767"/>
        <v>0</v>
      </c>
    </row>
    <row r="1080" spans="1:49" ht="19.899999999999999" customHeight="1" x14ac:dyDescent="0.25">
      <c r="A1080" s="40"/>
      <c r="B1080" s="107" t="s">
        <v>33</v>
      </c>
      <c r="C1080" s="14">
        <v>86162.1</v>
      </c>
      <c r="D1080" s="14"/>
      <c r="E1080" s="14">
        <v>48787</v>
      </c>
      <c r="F1080" s="14">
        <f>E1080</f>
        <v>48787</v>
      </c>
      <c r="G1080" s="6">
        <f>H1080+I1080+J1080</f>
        <v>0</v>
      </c>
      <c r="H1080" s="5"/>
      <c r="I1080" s="5"/>
      <c r="J1080" s="5"/>
      <c r="K1080" s="6">
        <f>L1080+M1080+N1080</f>
        <v>0</v>
      </c>
      <c r="L1080" s="5"/>
      <c r="M1080" s="5"/>
      <c r="N1080" s="5"/>
      <c r="O1080" s="6">
        <f>P1080+Q1080+R1080</f>
        <v>37431.326000000001</v>
      </c>
      <c r="P1080" s="5"/>
      <c r="Q1080" s="5">
        <v>26763.398000000001</v>
      </c>
      <c r="R1080" s="5">
        <v>10667.928</v>
      </c>
      <c r="S1080" s="6">
        <f>T1080+U1080+V1080</f>
        <v>37431.326000000001</v>
      </c>
      <c r="T1080" s="5"/>
      <c r="U1080" s="5">
        <v>26763.398000000001</v>
      </c>
      <c r="V1080" s="5">
        <v>10667.928</v>
      </c>
      <c r="W1080" s="6">
        <f>X1080+Y1080+Z1080</f>
        <v>37431.326000000001</v>
      </c>
      <c r="X1080" s="5"/>
      <c r="Y1080" s="5">
        <v>26763.398000000001</v>
      </c>
      <c r="Z1080" s="18">
        <f t="shared" si="797"/>
        <v>10667.928</v>
      </c>
      <c r="AA1080" s="12">
        <f t="shared" si="789"/>
        <v>0</v>
      </c>
      <c r="AB1080" s="5">
        <f t="shared" si="784"/>
        <v>0</v>
      </c>
      <c r="AC1080" s="6">
        <f t="shared" si="784"/>
        <v>0</v>
      </c>
      <c r="AD1080" s="7">
        <f t="shared" si="784"/>
        <v>0</v>
      </c>
      <c r="AE1080" s="6">
        <f>AF1080+AG1080+AH1080</f>
        <v>0</v>
      </c>
      <c r="AF1080" s="5"/>
      <c r="AG1080" s="6"/>
      <c r="AH1080" s="7"/>
      <c r="AI1080" s="6"/>
      <c r="AJ1080" s="6"/>
      <c r="AL1080" s="29">
        <f t="shared" si="785"/>
        <v>0</v>
      </c>
      <c r="AM1080" s="29">
        <f t="shared" si="786"/>
        <v>0</v>
      </c>
      <c r="AW1080" s="46">
        <f t="shared" si="767"/>
        <v>0</v>
      </c>
    </row>
    <row r="1081" spans="1:49" ht="19.899999999999999" customHeight="1" x14ac:dyDescent="0.25">
      <c r="A1081" s="40"/>
      <c r="B1081" s="107" t="s">
        <v>34</v>
      </c>
      <c r="C1081" s="14">
        <v>3544.3</v>
      </c>
      <c r="D1081" s="14"/>
      <c r="E1081" s="14"/>
      <c r="F1081" s="14"/>
      <c r="G1081" s="6">
        <f>H1081+I1081+J1081</f>
        <v>0</v>
      </c>
      <c r="H1081" s="5"/>
      <c r="I1081" s="5"/>
      <c r="J1081" s="5"/>
      <c r="K1081" s="6">
        <f>L1081+M1081+N1081</f>
        <v>0</v>
      </c>
      <c r="L1081" s="5"/>
      <c r="M1081" s="5"/>
      <c r="N1081" s="5"/>
      <c r="O1081" s="6">
        <f>P1081+Q1081+R1081</f>
        <v>4475.6739999999982</v>
      </c>
      <c r="P1081" s="5"/>
      <c r="Q1081" s="5">
        <f>Q1078-Q1080-Q1082</f>
        <v>3200.101999999998</v>
      </c>
      <c r="R1081" s="5">
        <f>R1078-R1080-R1082</f>
        <v>1275.5720000000001</v>
      </c>
      <c r="S1081" s="6">
        <f>T1081+U1081+V1081</f>
        <v>1922.3679999999999</v>
      </c>
      <c r="T1081" s="5"/>
      <c r="U1081" s="5">
        <v>1325.15</v>
      </c>
      <c r="V1081" s="5">
        <f>597.218</f>
        <v>597.21799999999996</v>
      </c>
      <c r="W1081" s="6">
        <f>X1081+Y1081+Z1081</f>
        <v>1922.3679999999999</v>
      </c>
      <c r="X1081" s="5"/>
      <c r="Y1081" s="5">
        <f>1498.285-173.135</f>
        <v>1325.15</v>
      </c>
      <c r="Z1081" s="18">
        <f t="shared" si="797"/>
        <v>597.21799999999996</v>
      </c>
      <c r="AA1081" s="12">
        <f t="shared" si="789"/>
        <v>0</v>
      </c>
      <c r="AB1081" s="5">
        <f t="shared" si="784"/>
        <v>0</v>
      </c>
      <c r="AC1081" s="6">
        <f t="shared" si="784"/>
        <v>0</v>
      </c>
      <c r="AD1081" s="7">
        <f t="shared" si="784"/>
        <v>0</v>
      </c>
      <c r="AE1081" s="6">
        <f>AF1081+AG1081+AH1081</f>
        <v>0</v>
      </c>
      <c r="AF1081" s="5"/>
      <c r="AG1081" s="6"/>
      <c r="AH1081" s="7"/>
      <c r="AI1081" s="6"/>
      <c r="AJ1081" s="6"/>
      <c r="AL1081" s="29">
        <f t="shared" si="785"/>
        <v>0</v>
      </c>
      <c r="AM1081" s="29">
        <f t="shared" si="786"/>
        <v>0</v>
      </c>
      <c r="AW1081" s="46">
        <f t="shared" si="767"/>
        <v>0</v>
      </c>
    </row>
    <row r="1082" spans="1:49" ht="19.899999999999999" customHeight="1" x14ac:dyDescent="0.25">
      <c r="A1082" s="40"/>
      <c r="B1082" s="107" t="s">
        <v>35</v>
      </c>
      <c r="C1082" s="14">
        <v>2208.6</v>
      </c>
      <c r="D1082" s="14"/>
      <c r="E1082" s="14">
        <v>405.3</v>
      </c>
      <c r="F1082" s="14">
        <f>E1082</f>
        <v>405.3</v>
      </c>
      <c r="G1082" s="6">
        <f>H1082+I1082+J1082</f>
        <v>0</v>
      </c>
      <c r="H1082" s="5"/>
      <c r="I1082" s="5"/>
      <c r="J1082" s="5"/>
      <c r="K1082" s="6">
        <f>L1082+M1082+N1082</f>
        <v>0</v>
      </c>
      <c r="L1082" s="5"/>
      <c r="M1082" s="5"/>
      <c r="N1082" s="5"/>
      <c r="O1082" s="6">
        <f>P1082+Q1082+R1082</f>
        <v>1803.3</v>
      </c>
      <c r="P1082" s="5"/>
      <c r="Q1082" s="5">
        <v>1289.3</v>
      </c>
      <c r="R1082" s="5">
        <v>514</v>
      </c>
      <c r="S1082" s="6">
        <f>T1082+U1082+V1082</f>
        <v>911.15599999999995</v>
      </c>
      <c r="T1082" s="5"/>
      <c r="U1082" s="5">
        <v>651.47699999999998</v>
      </c>
      <c r="V1082" s="5">
        <v>259.67899999999997</v>
      </c>
      <c r="W1082" s="6">
        <f>X1082+Y1082+Z1082</f>
        <v>911.15599999999995</v>
      </c>
      <c r="X1082" s="5"/>
      <c r="Y1082" s="5">
        <v>651.47699999999998</v>
      </c>
      <c r="Z1082" s="18">
        <f t="shared" si="797"/>
        <v>259.67899999999997</v>
      </c>
      <c r="AA1082" s="12">
        <f t="shared" si="789"/>
        <v>0</v>
      </c>
      <c r="AB1082" s="5">
        <f t="shared" si="784"/>
        <v>0</v>
      </c>
      <c r="AC1082" s="6">
        <f t="shared" si="784"/>
        <v>0</v>
      </c>
      <c r="AD1082" s="7">
        <f t="shared" si="784"/>
        <v>0</v>
      </c>
      <c r="AE1082" s="6">
        <f>AF1082+AG1082+AH1082</f>
        <v>0</v>
      </c>
      <c r="AF1082" s="5"/>
      <c r="AG1082" s="6"/>
      <c r="AH1082" s="7"/>
      <c r="AI1082" s="6"/>
      <c r="AJ1082" s="6"/>
      <c r="AL1082" s="29">
        <f t="shared" si="785"/>
        <v>0</v>
      </c>
      <c r="AM1082" s="29">
        <f t="shared" si="786"/>
        <v>0</v>
      </c>
      <c r="AW1082" s="46">
        <f t="shared" si="767"/>
        <v>0</v>
      </c>
    </row>
    <row r="1083" spans="1:49" s="21" customFormat="1" ht="63" customHeight="1" x14ac:dyDescent="0.25">
      <c r="A1083" s="40">
        <v>192</v>
      </c>
      <c r="B1083" s="106" t="s">
        <v>162</v>
      </c>
      <c r="C1083" s="16">
        <f t="shared" ref="C1083:T1083" si="798">SUM(C1084:C1087)</f>
        <v>25509.200000000001</v>
      </c>
      <c r="D1083" s="16">
        <f t="shared" si="798"/>
        <v>0</v>
      </c>
      <c r="E1083" s="16">
        <f t="shared" si="798"/>
        <v>16000</v>
      </c>
      <c r="F1083" s="16">
        <f t="shared" si="798"/>
        <v>16000</v>
      </c>
      <c r="G1083" s="16">
        <f t="shared" si="798"/>
        <v>0</v>
      </c>
      <c r="H1083" s="16">
        <f t="shared" si="798"/>
        <v>0</v>
      </c>
      <c r="I1083" s="16">
        <f t="shared" si="798"/>
        <v>0</v>
      </c>
      <c r="J1083" s="16">
        <f t="shared" si="798"/>
        <v>0</v>
      </c>
      <c r="K1083" s="16">
        <f t="shared" si="798"/>
        <v>0</v>
      </c>
      <c r="L1083" s="16">
        <f t="shared" si="798"/>
        <v>0</v>
      </c>
      <c r="M1083" s="16">
        <f t="shared" si="798"/>
        <v>0</v>
      </c>
      <c r="N1083" s="16">
        <f t="shared" si="798"/>
        <v>0</v>
      </c>
      <c r="O1083" s="16">
        <f>Q1083+R1083</f>
        <v>9509.1</v>
      </c>
      <c r="P1083" s="16">
        <f t="shared" si="798"/>
        <v>0</v>
      </c>
      <c r="Q1083" s="16">
        <v>6799</v>
      </c>
      <c r="R1083" s="16">
        <v>2710.1</v>
      </c>
      <c r="S1083" s="12">
        <f t="shared" si="798"/>
        <v>7212.0540000000001</v>
      </c>
      <c r="T1083" s="18">
        <f t="shared" si="798"/>
        <v>0</v>
      </c>
      <c r="U1083" s="18">
        <f t="shared" ref="U1083:V1083" si="799">SUM(U1084:U1087)</f>
        <v>5156.6190000000006</v>
      </c>
      <c r="V1083" s="18">
        <f t="shared" si="799"/>
        <v>2055.4349999999999</v>
      </c>
      <c r="W1083" s="12">
        <f t="shared" ref="W1083:X1083" si="800">SUM(W1084:W1087)</f>
        <v>7212.0540000000001</v>
      </c>
      <c r="X1083" s="18">
        <f t="shared" si="800"/>
        <v>0</v>
      </c>
      <c r="Y1083" s="18">
        <f>U1083</f>
        <v>5156.6190000000006</v>
      </c>
      <c r="Z1083" s="18">
        <f>V1083</f>
        <v>2055.4349999999999</v>
      </c>
      <c r="AA1083" s="12">
        <f t="shared" si="789"/>
        <v>0</v>
      </c>
      <c r="AB1083" s="18">
        <f t="shared" si="784"/>
        <v>0</v>
      </c>
      <c r="AC1083" s="12">
        <f t="shared" si="784"/>
        <v>0</v>
      </c>
      <c r="AD1083" s="20">
        <f t="shared" si="784"/>
        <v>0</v>
      </c>
      <c r="AE1083" s="12">
        <f>SUM(AE1084:AE1087)</f>
        <v>0</v>
      </c>
      <c r="AF1083" s="18">
        <f>SUM(AF1084:AF1087)</f>
        <v>0</v>
      </c>
      <c r="AG1083" s="12">
        <f>SUM(AG1084:AG1087)</f>
        <v>0</v>
      </c>
      <c r="AH1083" s="20">
        <f>SUM(AH1084:AH1087)</f>
        <v>0</v>
      </c>
      <c r="AI1083" s="12" t="s">
        <v>227</v>
      </c>
      <c r="AJ1083" s="12" t="s">
        <v>227</v>
      </c>
      <c r="AL1083" s="29">
        <f t="shared" si="785"/>
        <v>0</v>
      </c>
      <c r="AM1083" s="29">
        <f t="shared" si="786"/>
        <v>0</v>
      </c>
      <c r="AW1083" s="46">
        <f t="shared" si="767"/>
        <v>0</v>
      </c>
    </row>
    <row r="1084" spans="1:49" ht="19.899999999999999" customHeight="1" x14ac:dyDescent="0.25">
      <c r="A1084" s="40"/>
      <c r="B1084" s="107" t="s">
        <v>32</v>
      </c>
      <c r="C1084" s="14"/>
      <c r="D1084" s="14"/>
      <c r="E1084" s="14"/>
      <c r="F1084" s="14"/>
      <c r="G1084" s="6">
        <f>H1084+I1084+J1084</f>
        <v>0</v>
      </c>
      <c r="H1084" s="5"/>
      <c r="I1084" s="5"/>
      <c r="J1084" s="5"/>
      <c r="K1084" s="6">
        <f>L1084+M1084+N1084</f>
        <v>0</v>
      </c>
      <c r="L1084" s="5"/>
      <c r="M1084" s="5"/>
      <c r="N1084" s="5"/>
      <c r="O1084" s="6">
        <f>P1084+Q1084+R1084</f>
        <v>0</v>
      </c>
      <c r="P1084" s="5"/>
      <c r="Q1084" s="5"/>
      <c r="R1084" s="5"/>
      <c r="S1084" s="6">
        <f>T1084+U1084+V1084</f>
        <v>0</v>
      </c>
      <c r="T1084" s="5"/>
      <c r="U1084" s="5"/>
      <c r="V1084" s="5"/>
      <c r="W1084" s="6"/>
      <c r="X1084" s="5"/>
      <c r="Y1084" s="18"/>
      <c r="Z1084" s="18"/>
      <c r="AA1084" s="12">
        <f t="shared" si="789"/>
        <v>0</v>
      </c>
      <c r="AB1084" s="5">
        <f t="shared" si="784"/>
        <v>0</v>
      </c>
      <c r="AC1084" s="6">
        <f t="shared" si="784"/>
        <v>0</v>
      </c>
      <c r="AD1084" s="7">
        <f t="shared" si="784"/>
        <v>0</v>
      </c>
      <c r="AE1084" s="6">
        <f>AF1084+AG1084+AH1084</f>
        <v>0</v>
      </c>
      <c r="AF1084" s="5"/>
      <c r="AG1084" s="6"/>
      <c r="AH1084" s="7"/>
      <c r="AI1084" s="6"/>
      <c r="AJ1084" s="6"/>
      <c r="AL1084" s="29">
        <f t="shared" si="785"/>
        <v>0</v>
      </c>
      <c r="AM1084" s="29">
        <f t="shared" si="786"/>
        <v>0</v>
      </c>
      <c r="AW1084" s="46">
        <f t="shared" si="767"/>
        <v>0</v>
      </c>
    </row>
    <row r="1085" spans="1:49" ht="19.899999999999999" customHeight="1" x14ac:dyDescent="0.25">
      <c r="A1085" s="40"/>
      <c r="B1085" s="107" t="s">
        <v>33</v>
      </c>
      <c r="C1085" s="14">
        <v>24303.7</v>
      </c>
      <c r="D1085" s="14"/>
      <c r="E1085" s="14">
        <v>16000</v>
      </c>
      <c r="F1085" s="14">
        <v>16000</v>
      </c>
      <c r="G1085" s="6">
        <f>H1085+I1085+J1085</f>
        <v>0</v>
      </c>
      <c r="H1085" s="5"/>
      <c r="I1085" s="5"/>
      <c r="J1085" s="5"/>
      <c r="K1085" s="6">
        <f>L1085+M1085+N1085</f>
        <v>0</v>
      </c>
      <c r="L1085" s="5"/>
      <c r="M1085" s="5"/>
      <c r="N1085" s="5"/>
      <c r="O1085" s="6">
        <f>P1085+Q1085+R1085</f>
        <v>6103.692</v>
      </c>
      <c r="P1085" s="5"/>
      <c r="Q1085" s="5">
        <v>4364.1400000000003</v>
      </c>
      <c r="R1085" s="5">
        <v>1739.5519999999999</v>
      </c>
      <c r="S1085" s="6">
        <f>T1085+U1085+V1085</f>
        <v>6103.692</v>
      </c>
      <c r="T1085" s="5"/>
      <c r="U1085" s="5">
        <v>4364.1400000000003</v>
      </c>
      <c r="V1085" s="5">
        <f>1739.552</f>
        <v>1739.5519999999999</v>
      </c>
      <c r="W1085" s="6">
        <f>X1085+Y1085+Z1085</f>
        <v>6103.692</v>
      </c>
      <c r="X1085" s="5"/>
      <c r="Y1085" s="18">
        <f t="shared" ref="Y1085:Y1086" si="801">U1085</f>
        <v>4364.1400000000003</v>
      </c>
      <c r="Z1085" s="18">
        <f t="shared" ref="Z1085:Z1086" si="802">V1085</f>
        <v>1739.5519999999999</v>
      </c>
      <c r="AA1085" s="12">
        <f t="shared" si="789"/>
        <v>0</v>
      </c>
      <c r="AB1085" s="5">
        <f t="shared" si="784"/>
        <v>0</v>
      </c>
      <c r="AC1085" s="6">
        <f t="shared" si="784"/>
        <v>0</v>
      </c>
      <c r="AD1085" s="7">
        <f t="shared" si="784"/>
        <v>0</v>
      </c>
      <c r="AE1085" s="6">
        <f>AF1085+AG1085+AH1085</f>
        <v>0</v>
      </c>
      <c r="AF1085" s="5"/>
      <c r="AG1085" s="6">
        <f>U1085-Y1085</f>
        <v>0</v>
      </c>
      <c r="AH1085" s="7"/>
      <c r="AI1085" s="6"/>
      <c r="AJ1085" s="6"/>
      <c r="AL1085" s="29">
        <f t="shared" si="785"/>
        <v>0</v>
      </c>
      <c r="AM1085" s="29">
        <f t="shared" si="786"/>
        <v>0</v>
      </c>
      <c r="AW1085" s="46">
        <f t="shared" si="767"/>
        <v>0</v>
      </c>
    </row>
    <row r="1086" spans="1:49" ht="19.899999999999999" customHeight="1" x14ac:dyDescent="0.25">
      <c r="A1086" s="40"/>
      <c r="B1086" s="107" t="s">
        <v>34</v>
      </c>
      <c r="C1086" s="14">
        <v>1188.2</v>
      </c>
      <c r="D1086" s="14"/>
      <c r="E1086" s="14"/>
      <c r="F1086" s="14"/>
      <c r="G1086" s="6">
        <f>H1086+I1086+J1086</f>
        <v>0</v>
      </c>
      <c r="H1086" s="5"/>
      <c r="I1086" s="5"/>
      <c r="J1086" s="5"/>
      <c r="K1086" s="6">
        <f>L1086+M1086+N1086</f>
        <v>0</v>
      </c>
      <c r="L1086" s="5"/>
      <c r="M1086" s="5"/>
      <c r="N1086" s="5"/>
      <c r="O1086" s="6">
        <f>P1086+Q1086+R1086</f>
        <v>3405.4079999999994</v>
      </c>
      <c r="P1086" s="5"/>
      <c r="Q1086" s="5">
        <f>Q1083-Q1085</f>
        <v>2434.8599999999997</v>
      </c>
      <c r="R1086" s="5">
        <f>R1083-R1085</f>
        <v>970.548</v>
      </c>
      <c r="S1086" s="6">
        <f>T1086+U1086+V1086</f>
        <v>1108.3620000000001</v>
      </c>
      <c r="T1086" s="5"/>
      <c r="U1086" s="5">
        <v>792.47900000000004</v>
      </c>
      <c r="V1086" s="5">
        <v>315.88299999999998</v>
      </c>
      <c r="W1086" s="6">
        <f>X1086+Y1086+Z1086</f>
        <v>1108.3620000000001</v>
      </c>
      <c r="X1086" s="5"/>
      <c r="Y1086" s="18">
        <f t="shared" si="801"/>
        <v>792.47900000000004</v>
      </c>
      <c r="Z1086" s="18">
        <f t="shared" si="802"/>
        <v>315.88299999999998</v>
      </c>
      <c r="AA1086" s="12">
        <f t="shared" si="789"/>
        <v>0</v>
      </c>
      <c r="AB1086" s="5">
        <f t="shared" si="784"/>
        <v>0</v>
      </c>
      <c r="AC1086" s="6">
        <f t="shared" si="784"/>
        <v>0</v>
      </c>
      <c r="AD1086" s="7">
        <f t="shared" si="784"/>
        <v>0</v>
      </c>
      <c r="AE1086" s="6">
        <f>AF1086+AG1086+AH1086</f>
        <v>0</v>
      </c>
      <c r="AF1086" s="5"/>
      <c r="AG1086" s="6"/>
      <c r="AH1086" s="7"/>
      <c r="AI1086" s="6"/>
      <c r="AJ1086" s="6"/>
      <c r="AL1086" s="29">
        <f t="shared" si="785"/>
        <v>0</v>
      </c>
      <c r="AM1086" s="29">
        <f t="shared" si="786"/>
        <v>0</v>
      </c>
      <c r="AW1086" s="46">
        <f t="shared" si="767"/>
        <v>0</v>
      </c>
    </row>
    <row r="1087" spans="1:49" ht="19.899999999999999" customHeight="1" x14ac:dyDescent="0.25">
      <c r="A1087" s="40"/>
      <c r="B1087" s="107" t="s">
        <v>35</v>
      </c>
      <c r="C1087" s="14">
        <v>17.3</v>
      </c>
      <c r="D1087" s="14"/>
      <c r="E1087" s="14"/>
      <c r="F1087" s="14"/>
      <c r="G1087" s="6">
        <f>H1087+I1087+J1087</f>
        <v>0</v>
      </c>
      <c r="H1087" s="5"/>
      <c r="I1087" s="5"/>
      <c r="J1087" s="5"/>
      <c r="K1087" s="6">
        <f>L1087+M1087+N1087</f>
        <v>0</v>
      </c>
      <c r="L1087" s="5"/>
      <c r="M1087" s="5"/>
      <c r="N1087" s="5"/>
      <c r="O1087" s="6">
        <f>P1087+Q1087+R1087</f>
        <v>0</v>
      </c>
      <c r="P1087" s="5"/>
      <c r="Q1087" s="5"/>
      <c r="R1087" s="5"/>
      <c r="S1087" s="6">
        <f>T1087+U1087+V1087</f>
        <v>0</v>
      </c>
      <c r="T1087" s="5"/>
      <c r="U1087" s="5"/>
      <c r="V1087" s="5"/>
      <c r="W1087" s="6">
        <f>X1087+Y1087+Z1087</f>
        <v>0</v>
      </c>
      <c r="X1087" s="5"/>
      <c r="Y1087" s="5"/>
      <c r="Z1087" s="18"/>
      <c r="AA1087" s="12">
        <f t="shared" si="789"/>
        <v>0</v>
      </c>
      <c r="AB1087" s="5">
        <f t="shared" si="784"/>
        <v>0</v>
      </c>
      <c r="AC1087" s="6">
        <f t="shared" si="784"/>
        <v>0</v>
      </c>
      <c r="AD1087" s="7">
        <f t="shared" si="784"/>
        <v>0</v>
      </c>
      <c r="AE1087" s="6">
        <f>AF1087+AG1087+AH1087</f>
        <v>0</v>
      </c>
      <c r="AF1087" s="5"/>
      <c r="AG1087" s="6"/>
      <c r="AH1087" s="7"/>
      <c r="AI1087" s="6"/>
      <c r="AJ1087" s="6"/>
      <c r="AL1087" s="29">
        <f t="shared" si="785"/>
        <v>0</v>
      </c>
      <c r="AM1087" s="29">
        <f t="shared" si="786"/>
        <v>0</v>
      </c>
      <c r="AW1087" s="46">
        <f t="shared" si="767"/>
        <v>0</v>
      </c>
    </row>
    <row r="1088" spans="1:49" s="21" customFormat="1" ht="61.5" customHeight="1" x14ac:dyDescent="0.25">
      <c r="A1088" s="40">
        <v>193</v>
      </c>
      <c r="B1088" s="106" t="s">
        <v>163</v>
      </c>
      <c r="C1088" s="16">
        <f t="shared" ref="C1088:T1088" si="803">SUM(C1089:C1092)</f>
        <v>25883.200000000001</v>
      </c>
      <c r="D1088" s="16">
        <f t="shared" si="803"/>
        <v>0</v>
      </c>
      <c r="E1088" s="16">
        <f t="shared" si="803"/>
        <v>16000</v>
      </c>
      <c r="F1088" s="16">
        <f t="shared" si="803"/>
        <v>16000</v>
      </c>
      <c r="G1088" s="16">
        <f t="shared" si="803"/>
        <v>0</v>
      </c>
      <c r="H1088" s="16">
        <f t="shared" si="803"/>
        <v>0</v>
      </c>
      <c r="I1088" s="16">
        <f t="shared" si="803"/>
        <v>0</v>
      </c>
      <c r="J1088" s="16">
        <f t="shared" si="803"/>
        <v>0</v>
      </c>
      <c r="K1088" s="16">
        <f t="shared" si="803"/>
        <v>0</v>
      </c>
      <c r="L1088" s="16">
        <f t="shared" si="803"/>
        <v>0</v>
      </c>
      <c r="M1088" s="16">
        <f t="shared" si="803"/>
        <v>0</v>
      </c>
      <c r="N1088" s="16">
        <f t="shared" si="803"/>
        <v>0</v>
      </c>
      <c r="O1088" s="16">
        <f t="shared" si="803"/>
        <v>9883.2000000000007</v>
      </c>
      <c r="P1088" s="16">
        <f t="shared" si="803"/>
        <v>0</v>
      </c>
      <c r="Q1088" s="16">
        <f>Q1090</f>
        <v>7066.5</v>
      </c>
      <c r="R1088" s="16">
        <f>R1090</f>
        <v>2816.7</v>
      </c>
      <c r="S1088" s="12">
        <f t="shared" si="803"/>
        <v>6959.3320000000003</v>
      </c>
      <c r="T1088" s="18">
        <f t="shared" si="803"/>
        <v>0</v>
      </c>
      <c r="U1088" s="18">
        <f t="shared" ref="U1088:V1088" si="804">SUM(U1089:U1092)</f>
        <v>4975.9230000000007</v>
      </c>
      <c r="V1088" s="18">
        <f t="shared" si="804"/>
        <v>1983.4090000000001</v>
      </c>
      <c r="W1088" s="12">
        <f t="shared" ref="W1088:X1088" si="805">SUM(W1089:W1092)</f>
        <v>6959.3320000000003</v>
      </c>
      <c r="X1088" s="18">
        <f t="shared" si="805"/>
        <v>0</v>
      </c>
      <c r="Y1088" s="18">
        <f>U1088</f>
        <v>4975.9230000000007</v>
      </c>
      <c r="Z1088" s="18">
        <f>V1088</f>
        <v>1983.4090000000001</v>
      </c>
      <c r="AA1088" s="12">
        <f t="shared" si="789"/>
        <v>0</v>
      </c>
      <c r="AB1088" s="18">
        <f t="shared" si="784"/>
        <v>0</v>
      </c>
      <c r="AC1088" s="12">
        <f t="shared" si="784"/>
        <v>0</v>
      </c>
      <c r="AD1088" s="20">
        <f t="shared" si="784"/>
        <v>0</v>
      </c>
      <c r="AE1088" s="12">
        <f>SUM(AE1089:AE1092)</f>
        <v>0</v>
      </c>
      <c r="AF1088" s="18">
        <f>SUM(AF1089:AF1092)</f>
        <v>0</v>
      </c>
      <c r="AG1088" s="12">
        <f>SUM(AG1089:AG1092)</f>
        <v>0</v>
      </c>
      <c r="AH1088" s="20">
        <f>SUM(AH1089:AH1092)</f>
        <v>0</v>
      </c>
      <c r="AI1088" s="12" t="s">
        <v>227</v>
      </c>
      <c r="AJ1088" s="12" t="s">
        <v>227</v>
      </c>
      <c r="AL1088" s="29">
        <f t="shared" si="785"/>
        <v>0</v>
      </c>
      <c r="AM1088" s="29">
        <f t="shared" si="786"/>
        <v>0</v>
      </c>
      <c r="AW1088" s="46">
        <f t="shared" si="767"/>
        <v>0</v>
      </c>
    </row>
    <row r="1089" spans="1:49" ht="19.899999999999999" customHeight="1" x14ac:dyDescent="0.25">
      <c r="A1089" s="40"/>
      <c r="B1089" s="107" t="s">
        <v>32</v>
      </c>
      <c r="C1089" s="14"/>
      <c r="D1089" s="14"/>
      <c r="E1089" s="14"/>
      <c r="F1089" s="14"/>
      <c r="G1089" s="6">
        <f>H1089+I1089+J1089</f>
        <v>0</v>
      </c>
      <c r="H1089" s="5"/>
      <c r="I1089" s="5"/>
      <c r="J1089" s="5"/>
      <c r="K1089" s="6">
        <f>L1089+M1089+N1089</f>
        <v>0</v>
      </c>
      <c r="L1089" s="5"/>
      <c r="M1089" s="5"/>
      <c r="N1089" s="5"/>
      <c r="O1089" s="6">
        <f>P1089+Q1089+R1089</f>
        <v>0</v>
      </c>
      <c r="P1089" s="5"/>
      <c r="Q1089" s="5"/>
      <c r="R1089" s="5"/>
      <c r="S1089" s="6">
        <f>T1089+U1089+V1089</f>
        <v>0</v>
      </c>
      <c r="T1089" s="5"/>
      <c r="U1089" s="5"/>
      <c r="V1089" s="5"/>
      <c r="W1089" s="6"/>
      <c r="X1089" s="5"/>
      <c r="Y1089" s="18"/>
      <c r="Z1089" s="18"/>
      <c r="AA1089" s="12">
        <f t="shared" si="789"/>
        <v>0</v>
      </c>
      <c r="AB1089" s="5">
        <f t="shared" si="784"/>
        <v>0</v>
      </c>
      <c r="AC1089" s="6">
        <f t="shared" si="784"/>
        <v>0</v>
      </c>
      <c r="AD1089" s="7">
        <f t="shared" si="784"/>
        <v>0</v>
      </c>
      <c r="AE1089" s="6">
        <f>AF1089+AG1089+AH1089</f>
        <v>0</v>
      </c>
      <c r="AF1089" s="5"/>
      <c r="AG1089" s="6"/>
      <c r="AH1089" s="7"/>
      <c r="AI1089" s="6"/>
      <c r="AJ1089" s="6"/>
      <c r="AL1089" s="29">
        <f t="shared" si="785"/>
        <v>0</v>
      </c>
      <c r="AM1089" s="29">
        <f t="shared" si="786"/>
        <v>0</v>
      </c>
      <c r="AW1089" s="46">
        <f t="shared" si="767"/>
        <v>0</v>
      </c>
    </row>
    <row r="1090" spans="1:49" ht="19.899999999999999" customHeight="1" x14ac:dyDescent="0.25">
      <c r="A1090" s="40"/>
      <c r="B1090" s="107" t="s">
        <v>33</v>
      </c>
      <c r="C1090" s="14">
        <v>24677.1</v>
      </c>
      <c r="D1090" s="14"/>
      <c r="E1090" s="14">
        <v>16000</v>
      </c>
      <c r="F1090" s="14">
        <v>16000</v>
      </c>
      <c r="G1090" s="6">
        <f>H1090+I1090+J1090</f>
        <v>0</v>
      </c>
      <c r="H1090" s="5"/>
      <c r="I1090" s="5"/>
      <c r="J1090" s="5"/>
      <c r="K1090" s="6">
        <f>L1090+M1090+N1090</f>
        <v>0</v>
      </c>
      <c r="L1090" s="5"/>
      <c r="M1090" s="5"/>
      <c r="N1090" s="5"/>
      <c r="O1090" s="6">
        <f>P1090+Q1090+R1090</f>
        <v>9883.2000000000007</v>
      </c>
      <c r="P1090" s="5"/>
      <c r="Q1090" s="5">
        <v>7066.5</v>
      </c>
      <c r="R1090" s="5">
        <v>2816.7</v>
      </c>
      <c r="S1090" s="6">
        <f>T1090+U1090+V1090</f>
        <v>6443.509</v>
      </c>
      <c r="T1090" s="5"/>
      <c r="U1090" s="5">
        <v>4607.1090000000004</v>
      </c>
      <c r="V1090" s="5">
        <v>1836.4</v>
      </c>
      <c r="W1090" s="6">
        <f>X1090+Y1090+Z1090</f>
        <v>6443.509</v>
      </c>
      <c r="X1090" s="5"/>
      <c r="Y1090" s="18">
        <f t="shared" ref="Y1090:Y1091" si="806">U1090</f>
        <v>4607.1090000000004</v>
      </c>
      <c r="Z1090" s="18">
        <f t="shared" ref="Z1090:Z1091" si="807">V1090</f>
        <v>1836.4</v>
      </c>
      <c r="AA1090" s="12">
        <f t="shared" si="789"/>
        <v>0</v>
      </c>
      <c r="AB1090" s="5">
        <f t="shared" si="784"/>
        <v>0</v>
      </c>
      <c r="AC1090" s="6">
        <f t="shared" si="784"/>
        <v>0</v>
      </c>
      <c r="AD1090" s="7">
        <f t="shared" si="784"/>
        <v>0</v>
      </c>
      <c r="AE1090" s="6">
        <f>AF1090+AG1090+AH1090</f>
        <v>0</v>
      </c>
      <c r="AF1090" s="5"/>
      <c r="AG1090" s="6"/>
      <c r="AH1090" s="7"/>
      <c r="AI1090" s="6"/>
      <c r="AJ1090" s="6"/>
      <c r="AL1090" s="29">
        <f t="shared" si="785"/>
        <v>0</v>
      </c>
      <c r="AM1090" s="29">
        <f t="shared" si="786"/>
        <v>0</v>
      </c>
      <c r="AW1090" s="46">
        <f t="shared" si="767"/>
        <v>0</v>
      </c>
    </row>
    <row r="1091" spans="1:49" ht="19.899999999999999" customHeight="1" x14ac:dyDescent="0.25">
      <c r="A1091" s="40"/>
      <c r="B1091" s="107" t="s">
        <v>34</v>
      </c>
      <c r="C1091" s="14">
        <v>1188.2</v>
      </c>
      <c r="D1091" s="14"/>
      <c r="E1091" s="14"/>
      <c r="F1091" s="14"/>
      <c r="G1091" s="6">
        <f>H1091+I1091+J1091</f>
        <v>0</v>
      </c>
      <c r="H1091" s="5"/>
      <c r="I1091" s="5"/>
      <c r="J1091" s="5"/>
      <c r="K1091" s="6">
        <f>L1091+M1091+N1091</f>
        <v>0</v>
      </c>
      <c r="L1091" s="5"/>
      <c r="M1091" s="5"/>
      <c r="N1091" s="5"/>
      <c r="O1091" s="6">
        <f>P1091+Q1091+R1091</f>
        <v>0</v>
      </c>
      <c r="P1091" s="5"/>
      <c r="Q1091" s="5"/>
      <c r="R1091" s="5"/>
      <c r="S1091" s="6">
        <f>T1091+U1091+V1091</f>
        <v>515.82299999999998</v>
      </c>
      <c r="T1091" s="5"/>
      <c r="U1091" s="5">
        <v>368.81400000000002</v>
      </c>
      <c r="V1091" s="5">
        <v>147.00899999999999</v>
      </c>
      <c r="W1091" s="6">
        <f>X1091+Y1091+Z1091</f>
        <v>515.82299999999998</v>
      </c>
      <c r="X1091" s="5"/>
      <c r="Y1091" s="18">
        <f t="shared" si="806"/>
        <v>368.81400000000002</v>
      </c>
      <c r="Z1091" s="18">
        <f t="shared" si="807"/>
        <v>147.00899999999999</v>
      </c>
      <c r="AA1091" s="12">
        <f t="shared" si="789"/>
        <v>0</v>
      </c>
      <c r="AB1091" s="5">
        <f t="shared" si="784"/>
        <v>0</v>
      </c>
      <c r="AC1091" s="6">
        <f t="shared" si="784"/>
        <v>0</v>
      </c>
      <c r="AD1091" s="7">
        <f t="shared" si="784"/>
        <v>0</v>
      </c>
      <c r="AE1091" s="6">
        <f>AF1091+AG1091+AH1091</f>
        <v>0</v>
      </c>
      <c r="AF1091" s="5"/>
      <c r="AG1091" s="6"/>
      <c r="AH1091" s="7"/>
      <c r="AI1091" s="6"/>
      <c r="AJ1091" s="6"/>
      <c r="AL1091" s="29">
        <f t="shared" si="785"/>
        <v>0</v>
      </c>
      <c r="AM1091" s="29">
        <f t="shared" si="786"/>
        <v>0</v>
      </c>
      <c r="AW1091" s="46">
        <f t="shared" si="767"/>
        <v>0</v>
      </c>
    </row>
    <row r="1092" spans="1:49" ht="19.899999999999999" customHeight="1" x14ac:dyDescent="0.25">
      <c r="A1092" s="40"/>
      <c r="B1092" s="107" t="s">
        <v>35</v>
      </c>
      <c r="C1092" s="14">
        <v>17.899999999999999</v>
      </c>
      <c r="D1092" s="14"/>
      <c r="E1092" s="14"/>
      <c r="F1092" s="14"/>
      <c r="G1092" s="6">
        <f>H1092+I1092+J1092</f>
        <v>0</v>
      </c>
      <c r="H1092" s="5"/>
      <c r="I1092" s="5"/>
      <c r="J1092" s="5"/>
      <c r="K1092" s="6">
        <f>L1092+M1092+N1092</f>
        <v>0</v>
      </c>
      <c r="L1092" s="5"/>
      <c r="M1092" s="5"/>
      <c r="N1092" s="5"/>
      <c r="O1092" s="6">
        <f>P1092+Q1092+R1092</f>
        <v>0</v>
      </c>
      <c r="P1092" s="5"/>
      <c r="Q1092" s="5"/>
      <c r="R1092" s="5"/>
      <c r="S1092" s="6">
        <f>T1092+U1092+V1092</f>
        <v>0</v>
      </c>
      <c r="T1092" s="5"/>
      <c r="U1092" s="5"/>
      <c r="V1092" s="5"/>
      <c r="W1092" s="6">
        <f>X1092+Y1092+Z1092</f>
        <v>0</v>
      </c>
      <c r="X1092" s="5"/>
      <c r="Y1092" s="5"/>
      <c r="Z1092" s="5"/>
      <c r="AA1092" s="12">
        <f t="shared" si="789"/>
        <v>0</v>
      </c>
      <c r="AB1092" s="5">
        <f t="shared" si="784"/>
        <v>0</v>
      </c>
      <c r="AC1092" s="6">
        <f t="shared" si="784"/>
        <v>0</v>
      </c>
      <c r="AD1092" s="7">
        <f t="shared" si="784"/>
        <v>0</v>
      </c>
      <c r="AE1092" s="6">
        <f>AF1092+AG1092+AH1092</f>
        <v>0</v>
      </c>
      <c r="AF1092" s="5"/>
      <c r="AG1092" s="6"/>
      <c r="AH1092" s="7"/>
      <c r="AI1092" s="6"/>
      <c r="AJ1092" s="6"/>
      <c r="AL1092" s="29">
        <f t="shared" si="785"/>
        <v>0</v>
      </c>
      <c r="AM1092" s="29">
        <f t="shared" si="786"/>
        <v>0</v>
      </c>
      <c r="AW1092" s="46">
        <f t="shared" si="767"/>
        <v>0</v>
      </c>
    </row>
    <row r="1093" spans="1:49" s="21" customFormat="1" ht="77.25" customHeight="1" x14ac:dyDescent="0.25">
      <c r="A1093" s="40">
        <v>194</v>
      </c>
      <c r="B1093" s="106" t="s">
        <v>246</v>
      </c>
      <c r="C1093" s="16"/>
      <c r="D1093" s="16">
        <f t="shared" ref="D1093:N1093" si="808">SUM(D1094:D1159)</f>
        <v>0</v>
      </c>
      <c r="E1093" s="16">
        <f t="shared" si="808"/>
        <v>0</v>
      </c>
      <c r="F1093" s="16">
        <f t="shared" si="808"/>
        <v>0</v>
      </c>
      <c r="G1093" s="16">
        <f t="shared" si="808"/>
        <v>0</v>
      </c>
      <c r="H1093" s="16">
        <f t="shared" si="808"/>
        <v>0</v>
      </c>
      <c r="I1093" s="16">
        <f t="shared" si="808"/>
        <v>0</v>
      </c>
      <c r="J1093" s="16">
        <f t="shared" si="808"/>
        <v>0</v>
      </c>
      <c r="K1093" s="16">
        <f t="shared" si="808"/>
        <v>0</v>
      </c>
      <c r="L1093" s="16">
        <f t="shared" si="808"/>
        <v>0</v>
      </c>
      <c r="M1093" s="16">
        <f t="shared" si="808"/>
        <v>0</v>
      </c>
      <c r="N1093" s="16">
        <f t="shared" si="808"/>
        <v>0</v>
      </c>
      <c r="O1093" s="16">
        <f>Q1093+R1093</f>
        <v>60.120240480961925</v>
      </c>
      <c r="P1093" s="16">
        <f>SUM(P1094:P1159)</f>
        <v>0</v>
      </c>
      <c r="Q1093" s="16">
        <v>60</v>
      </c>
      <c r="R1093" s="16">
        <f>Q1093*0.2/99.8</f>
        <v>0.12024048096192386</v>
      </c>
      <c r="S1093" s="12"/>
      <c r="T1093" s="18"/>
      <c r="U1093" s="18">
        <v>0</v>
      </c>
      <c r="V1093" s="18"/>
      <c r="W1093" s="12"/>
      <c r="X1093" s="18"/>
      <c r="Y1093" s="18"/>
      <c r="Z1093" s="18"/>
      <c r="AA1093" s="12">
        <f t="shared" ref="AA1093" si="809">AB1093+AC1093+AD1093</f>
        <v>0</v>
      </c>
      <c r="AB1093" s="18">
        <f t="shared" ref="AB1093" si="810">X1093+H1093-L1093-(T1093-AF1093)</f>
        <v>0</v>
      </c>
      <c r="AC1093" s="12">
        <f t="shared" ref="AC1093" si="811">Y1093+I1093-M1093-(U1093-AG1093)</f>
        <v>0</v>
      </c>
      <c r="AD1093" s="20">
        <f t="shared" ref="AD1093" si="812">Z1093+J1093-N1093-(V1093-AH1093)</f>
        <v>0</v>
      </c>
      <c r="AE1093" s="12">
        <f>SUM(AE1094:AE1159)</f>
        <v>0</v>
      </c>
      <c r="AF1093" s="18">
        <f>SUM(AF1094:AF1159)</f>
        <v>0</v>
      </c>
      <c r="AG1093" s="12">
        <f>SUM(AG1094:AG1159)</f>
        <v>0</v>
      </c>
      <c r="AH1093" s="20">
        <f>SUM(AH1094:AH1159)</f>
        <v>0</v>
      </c>
      <c r="AI1093" s="12"/>
      <c r="AJ1093" s="12"/>
      <c r="AL1093" s="29">
        <f t="shared" si="785"/>
        <v>0</v>
      </c>
      <c r="AM1093" s="29">
        <f t="shared" si="786"/>
        <v>0</v>
      </c>
      <c r="AW1093" s="46">
        <f t="shared" si="767"/>
        <v>0</v>
      </c>
    </row>
    <row r="1094" spans="1:49" ht="30" customHeight="1" x14ac:dyDescent="0.25">
      <c r="A1094" s="48"/>
      <c r="B1094" s="59" t="s">
        <v>164</v>
      </c>
      <c r="C1094" s="60">
        <f>C1095+C1100+C1105+C1110+C1115+C1120+C1125+C1130+C1135+C1140+C1145+C1150+C1155+C1160+C1165</f>
        <v>57436.855280000003</v>
      </c>
      <c r="D1094" s="60">
        <f t="shared" ref="D1094:AH1094" si="813">D1095+D1100+D1105+D1110+D1115+D1120+D1125+D1130+D1135+D1140+D1145+D1150+D1155+D1160+D1165</f>
        <v>0</v>
      </c>
      <c r="E1094" s="60">
        <f t="shared" si="813"/>
        <v>0</v>
      </c>
      <c r="F1094" s="60">
        <f t="shared" si="813"/>
        <v>0</v>
      </c>
      <c r="G1094" s="60">
        <f t="shared" si="813"/>
        <v>0</v>
      </c>
      <c r="H1094" s="60">
        <f t="shared" si="813"/>
        <v>0</v>
      </c>
      <c r="I1094" s="60">
        <f t="shared" si="813"/>
        <v>0</v>
      </c>
      <c r="J1094" s="60">
        <f t="shared" si="813"/>
        <v>0</v>
      </c>
      <c r="K1094" s="60">
        <f t="shared" si="813"/>
        <v>0</v>
      </c>
      <c r="L1094" s="60">
        <f t="shared" si="813"/>
        <v>0</v>
      </c>
      <c r="M1094" s="60">
        <f t="shared" si="813"/>
        <v>0</v>
      </c>
      <c r="N1094" s="60">
        <f t="shared" si="813"/>
        <v>0</v>
      </c>
      <c r="O1094" s="60">
        <f t="shared" si="813"/>
        <v>45997.399999999994</v>
      </c>
      <c r="P1094" s="60">
        <f t="shared" si="813"/>
        <v>0</v>
      </c>
      <c r="Q1094" s="60">
        <f t="shared" si="813"/>
        <v>35295.599999999999</v>
      </c>
      <c r="R1094" s="60">
        <f t="shared" si="813"/>
        <v>10701.8</v>
      </c>
      <c r="S1094" s="60">
        <f t="shared" si="813"/>
        <v>41530.223279999998</v>
      </c>
      <c r="T1094" s="60">
        <f t="shared" si="813"/>
        <v>0</v>
      </c>
      <c r="U1094" s="60">
        <f t="shared" si="813"/>
        <v>31946.49468</v>
      </c>
      <c r="V1094" s="60">
        <f t="shared" si="813"/>
        <v>9583.7286000000004</v>
      </c>
      <c r="W1094" s="60">
        <f t="shared" si="813"/>
        <v>41530.223279999998</v>
      </c>
      <c r="X1094" s="60">
        <f t="shared" si="813"/>
        <v>0</v>
      </c>
      <c r="Y1094" s="60">
        <f t="shared" si="813"/>
        <v>31946.49468</v>
      </c>
      <c r="Z1094" s="60">
        <f t="shared" si="813"/>
        <v>9583.7286000000004</v>
      </c>
      <c r="AA1094" s="60">
        <f t="shared" si="813"/>
        <v>-1.1990408665951691E-14</v>
      </c>
      <c r="AB1094" s="60">
        <f t="shared" si="813"/>
        <v>0</v>
      </c>
      <c r="AC1094" s="60">
        <f t="shared" si="813"/>
        <v>0</v>
      </c>
      <c r="AD1094" s="60">
        <f t="shared" si="813"/>
        <v>-1.1990408665951691E-14</v>
      </c>
      <c r="AE1094" s="60">
        <f t="shared" si="813"/>
        <v>0</v>
      </c>
      <c r="AF1094" s="60">
        <f t="shared" si="813"/>
        <v>0</v>
      </c>
      <c r="AG1094" s="60">
        <f t="shared" si="813"/>
        <v>0</v>
      </c>
      <c r="AH1094" s="60">
        <f t="shared" si="813"/>
        <v>0</v>
      </c>
      <c r="AI1094" s="60"/>
      <c r="AJ1094" s="60"/>
      <c r="AL1094" s="29">
        <f t="shared" si="785"/>
        <v>0</v>
      </c>
      <c r="AM1094" s="29">
        <f t="shared" si="786"/>
        <v>-1.1990408665951691E-14</v>
      </c>
      <c r="AW1094" s="46">
        <f t="shared" si="767"/>
        <v>0</v>
      </c>
    </row>
    <row r="1095" spans="1:49" ht="77.25" customHeight="1" x14ac:dyDescent="0.25">
      <c r="A1095" s="40">
        <v>195</v>
      </c>
      <c r="B1095" s="68" t="s">
        <v>171</v>
      </c>
      <c r="C1095" s="62">
        <v>614.75062000000003</v>
      </c>
      <c r="D1095" s="62">
        <f>SUM(D1096:D1099)</f>
        <v>0</v>
      </c>
      <c r="E1095" s="62">
        <v>0</v>
      </c>
      <c r="F1095" s="62">
        <v>0</v>
      </c>
      <c r="G1095" s="63">
        <f>H1095+I1095+J1095</f>
        <v>0</v>
      </c>
      <c r="H1095" s="43"/>
      <c r="I1095" s="43"/>
      <c r="J1095" s="43"/>
      <c r="K1095" s="63">
        <f>L1095+M1095+N1095</f>
        <v>0</v>
      </c>
      <c r="L1095" s="43"/>
      <c r="M1095" s="43"/>
      <c r="N1095" s="43"/>
      <c r="O1095" s="63">
        <f>P1095+Q1095+R1095</f>
        <v>655.5</v>
      </c>
      <c r="P1095" s="43">
        <v>0</v>
      </c>
      <c r="Q1095" s="43">
        <v>654.79999999999995</v>
      </c>
      <c r="R1095" s="43">
        <v>0.7</v>
      </c>
      <c r="S1095" s="6">
        <f>SUM(T1095,U1095,V1095)</f>
        <v>614.75062000000003</v>
      </c>
      <c r="T1095" s="5">
        <v>0</v>
      </c>
      <c r="U1095" s="5">
        <v>614.13585999999998</v>
      </c>
      <c r="V1095" s="5">
        <v>0.61475999999999997</v>
      </c>
      <c r="W1095" s="63">
        <f>SUM(X1095,Y1095,Z1095)</f>
        <v>614.75062000000014</v>
      </c>
      <c r="X1095" s="43">
        <v>0</v>
      </c>
      <c r="Y1095" s="43">
        <v>614.13586000000009</v>
      </c>
      <c r="Z1095" s="43">
        <v>0.61475999999999997</v>
      </c>
      <c r="AA1095" s="12">
        <f t="shared" ref="AA1095:AA1126" si="814">SUM(AB1095:AD1095)</f>
        <v>0</v>
      </c>
      <c r="AB1095" s="5">
        <f t="shared" ref="AB1095:AD1099" si="815">SUM(X1095,H1095)-SUM(L1095)-SUM(T1095,-AF1095)</f>
        <v>0</v>
      </c>
      <c r="AC1095" s="6">
        <f t="shared" si="815"/>
        <v>0</v>
      </c>
      <c r="AD1095" s="7">
        <f t="shared" si="815"/>
        <v>0</v>
      </c>
      <c r="AE1095" s="63">
        <f t="shared" ref="AE1095:AE1158" si="816">AF1095+AG1095+AH1095</f>
        <v>0</v>
      </c>
      <c r="AF1095" s="43"/>
      <c r="AG1095" s="63"/>
      <c r="AH1095" s="44"/>
      <c r="AI1095" s="63" t="s">
        <v>227</v>
      </c>
      <c r="AJ1095" s="63" t="s">
        <v>227</v>
      </c>
      <c r="AL1095" s="13"/>
      <c r="AM1095" s="13"/>
      <c r="AW1095" s="46">
        <f t="shared" si="767"/>
        <v>0</v>
      </c>
    </row>
    <row r="1096" spans="1:49" ht="19.899999999999999" customHeight="1" x14ac:dyDescent="0.25">
      <c r="A1096" s="40"/>
      <c r="B1096" s="78" t="s">
        <v>32</v>
      </c>
      <c r="C1096" s="5">
        <v>0</v>
      </c>
      <c r="D1096" s="5">
        <f>C1096</f>
        <v>0</v>
      </c>
      <c r="E1096" s="5">
        <v>0</v>
      </c>
      <c r="F1096" s="5">
        <v>0</v>
      </c>
      <c r="G1096" s="6">
        <f>H1096+I1096+J1096</f>
        <v>0</v>
      </c>
      <c r="H1096" s="5"/>
      <c r="I1096" s="5"/>
      <c r="J1096" s="5"/>
      <c r="K1096" s="6"/>
      <c r="L1096" s="5"/>
      <c r="M1096" s="5"/>
      <c r="N1096" s="5"/>
      <c r="O1096" s="6">
        <f t="shared" ref="O1096:O1099" si="817">P1096+Q1096+R1096</f>
        <v>0</v>
      </c>
      <c r="P1096" s="5">
        <v>0</v>
      </c>
      <c r="Q1096" s="5">
        <v>0</v>
      </c>
      <c r="R1096" s="5">
        <v>0</v>
      </c>
      <c r="S1096" s="6">
        <v>0</v>
      </c>
      <c r="T1096" s="5"/>
      <c r="U1096" s="5"/>
      <c r="V1096" s="5"/>
      <c r="W1096" s="6">
        <v>0</v>
      </c>
      <c r="X1096" s="5"/>
      <c r="Y1096" s="5"/>
      <c r="Z1096" s="5"/>
      <c r="AA1096" s="12">
        <f t="shared" si="814"/>
        <v>0</v>
      </c>
      <c r="AB1096" s="5">
        <f t="shared" si="815"/>
        <v>0</v>
      </c>
      <c r="AC1096" s="6">
        <f t="shared" si="815"/>
        <v>0</v>
      </c>
      <c r="AD1096" s="7">
        <f t="shared" si="815"/>
        <v>0</v>
      </c>
      <c r="AE1096" s="6">
        <f t="shared" si="816"/>
        <v>0</v>
      </c>
      <c r="AF1096" s="5"/>
      <c r="AG1096" s="6"/>
      <c r="AH1096" s="7"/>
      <c r="AI1096" s="6"/>
      <c r="AJ1096" s="6"/>
      <c r="AL1096" s="13"/>
      <c r="AM1096" s="13"/>
      <c r="AW1096" s="46">
        <f t="shared" si="767"/>
        <v>0</v>
      </c>
    </row>
    <row r="1097" spans="1:49" ht="19.899999999999999" customHeight="1" x14ac:dyDescent="0.25">
      <c r="A1097" s="40"/>
      <c r="B1097" s="78" t="s">
        <v>33</v>
      </c>
      <c r="C1097" s="5">
        <v>581.80078000000003</v>
      </c>
      <c r="D1097" s="5"/>
      <c r="E1097" s="5">
        <v>0</v>
      </c>
      <c r="F1097" s="5">
        <v>0</v>
      </c>
      <c r="G1097" s="6">
        <f t="shared" ref="G1097" si="818">H1097+I1097+J1097</f>
        <v>0</v>
      </c>
      <c r="H1097" s="5"/>
      <c r="I1097" s="5"/>
      <c r="J1097" s="5"/>
      <c r="K1097" s="6"/>
      <c r="L1097" s="5"/>
      <c r="M1097" s="5"/>
      <c r="N1097" s="5"/>
      <c r="O1097" s="6">
        <f t="shared" si="817"/>
        <v>581.80078000000003</v>
      </c>
      <c r="P1097" s="5">
        <v>0</v>
      </c>
      <c r="Q1097" s="5">
        <v>581.21897999999999</v>
      </c>
      <c r="R1097" s="5">
        <v>0.58179999999999998</v>
      </c>
      <c r="S1097" s="6">
        <v>581.80077999999992</v>
      </c>
      <c r="T1097" s="5" t="s">
        <v>185</v>
      </c>
      <c r="U1097" s="5">
        <v>581.21897999999999</v>
      </c>
      <c r="V1097" s="5">
        <v>0.58179999999999998</v>
      </c>
      <c r="W1097" s="6">
        <v>581.80077999999992</v>
      </c>
      <c r="X1097" s="5" t="s">
        <v>185</v>
      </c>
      <c r="Y1097" s="5">
        <v>581.21897999999999</v>
      </c>
      <c r="Z1097" s="5">
        <v>0.58179999999999998</v>
      </c>
      <c r="AA1097" s="12">
        <f t="shared" si="814"/>
        <v>0</v>
      </c>
      <c r="AB1097" s="5">
        <f t="shared" si="815"/>
        <v>0</v>
      </c>
      <c r="AC1097" s="6">
        <f t="shared" si="815"/>
        <v>0</v>
      </c>
      <c r="AD1097" s="7">
        <f t="shared" si="815"/>
        <v>0</v>
      </c>
      <c r="AE1097" s="6">
        <f t="shared" si="816"/>
        <v>0</v>
      </c>
      <c r="AF1097" s="5"/>
      <c r="AG1097" s="6"/>
      <c r="AH1097" s="7"/>
      <c r="AI1097" s="6"/>
      <c r="AJ1097" s="6"/>
      <c r="AL1097" s="13"/>
      <c r="AM1097" s="13"/>
      <c r="AW1097" s="46"/>
    </row>
    <row r="1098" spans="1:49" ht="19.899999999999999" customHeight="1" x14ac:dyDescent="0.25">
      <c r="A1098" s="40"/>
      <c r="B1098" s="78" t="s">
        <v>34</v>
      </c>
      <c r="C1098" s="5">
        <v>0</v>
      </c>
      <c r="D1098" s="5"/>
      <c r="E1098" s="5">
        <v>0</v>
      </c>
      <c r="F1098" s="5">
        <v>0</v>
      </c>
      <c r="G1098" s="6">
        <f>H1098+I1098+J1098</f>
        <v>0</v>
      </c>
      <c r="H1098" s="5"/>
      <c r="I1098" s="5"/>
      <c r="J1098" s="5"/>
      <c r="K1098" s="6"/>
      <c r="L1098" s="5"/>
      <c r="M1098" s="5"/>
      <c r="N1098" s="5"/>
      <c r="O1098" s="6">
        <f t="shared" si="817"/>
        <v>0</v>
      </c>
      <c r="P1098" s="5">
        <v>0</v>
      </c>
      <c r="Q1098" s="5">
        <v>0</v>
      </c>
      <c r="R1098" s="5">
        <v>0</v>
      </c>
      <c r="S1098" s="6">
        <v>0</v>
      </c>
      <c r="T1098" s="5"/>
      <c r="U1098" s="5"/>
      <c r="V1098" s="5"/>
      <c r="W1098" s="6">
        <v>0</v>
      </c>
      <c r="X1098" s="5"/>
      <c r="Y1098" s="5"/>
      <c r="Z1098" s="5"/>
      <c r="AA1098" s="12">
        <f t="shared" si="814"/>
        <v>0</v>
      </c>
      <c r="AB1098" s="5">
        <f t="shared" si="815"/>
        <v>0</v>
      </c>
      <c r="AC1098" s="6">
        <f t="shared" si="815"/>
        <v>0</v>
      </c>
      <c r="AD1098" s="7">
        <f t="shared" si="815"/>
        <v>0</v>
      </c>
      <c r="AE1098" s="6">
        <f t="shared" si="816"/>
        <v>0</v>
      </c>
      <c r="AF1098" s="5"/>
      <c r="AG1098" s="6"/>
      <c r="AH1098" s="7"/>
      <c r="AI1098" s="6"/>
      <c r="AJ1098" s="6"/>
      <c r="AL1098" s="13"/>
      <c r="AM1098" s="13"/>
      <c r="AW1098" s="46">
        <f t="shared" si="767"/>
        <v>0</v>
      </c>
    </row>
    <row r="1099" spans="1:49" ht="19.899999999999999" customHeight="1" x14ac:dyDescent="0.25">
      <c r="A1099" s="40"/>
      <c r="B1099" s="78" t="s">
        <v>35</v>
      </c>
      <c r="C1099" s="5">
        <v>32.949839999999995</v>
      </c>
      <c r="D1099" s="5"/>
      <c r="E1099" s="5">
        <v>0</v>
      </c>
      <c r="F1099" s="5">
        <v>0</v>
      </c>
      <c r="G1099" s="6">
        <f t="shared" ref="G1099" si="819">H1099+I1099+J1099</f>
        <v>0</v>
      </c>
      <c r="H1099" s="5"/>
      <c r="I1099" s="5"/>
      <c r="J1099" s="5"/>
      <c r="K1099" s="6"/>
      <c r="L1099" s="5"/>
      <c r="M1099" s="5"/>
      <c r="N1099" s="5"/>
      <c r="O1099" s="6">
        <f t="shared" si="817"/>
        <v>73.699219999999883</v>
      </c>
      <c r="P1099" s="5">
        <v>0</v>
      </c>
      <c r="Q1099" s="5">
        <v>73.581019999999882</v>
      </c>
      <c r="R1099" s="5">
        <v>0.11819999999999993</v>
      </c>
      <c r="S1099" s="6">
        <f>SUM(T1099:V1099)</f>
        <v>32.949839999999995</v>
      </c>
      <c r="T1099" s="5">
        <f>SUM(T1095)-SUM(T1096:T1098)</f>
        <v>0</v>
      </c>
      <c r="U1099" s="5">
        <f>SUM(U1095)-SUM(U1096:U1098)</f>
        <v>32.916879999999992</v>
      </c>
      <c r="V1099" s="5">
        <f>SUM(V1095)-SUM(V1096:V1098)</f>
        <v>3.2959999999999989E-2</v>
      </c>
      <c r="W1099" s="6">
        <f>SUM(X1099:Z1099)</f>
        <v>32.949840000000108</v>
      </c>
      <c r="X1099" s="5">
        <f>SUM(X1095)-SUM(X1096:X1098)</f>
        <v>0</v>
      </c>
      <c r="Y1099" s="5">
        <f>SUM(Y1095)-SUM(Y1096:Y1098)</f>
        <v>32.916880000000106</v>
      </c>
      <c r="Z1099" s="5">
        <f>SUM(Z1095)-SUM(Z1096:Z1098)</f>
        <v>3.2959999999999989E-2</v>
      </c>
      <c r="AA1099" s="12">
        <f t="shared" si="814"/>
        <v>1.1368683772161603E-13</v>
      </c>
      <c r="AB1099" s="5">
        <f t="shared" si="815"/>
        <v>0</v>
      </c>
      <c r="AC1099" s="6">
        <f t="shared" si="815"/>
        <v>1.1368683772161603E-13</v>
      </c>
      <c r="AD1099" s="7">
        <f t="shared" si="815"/>
        <v>0</v>
      </c>
      <c r="AE1099" s="6">
        <f t="shared" si="816"/>
        <v>0</v>
      </c>
      <c r="AF1099" s="5"/>
      <c r="AG1099" s="6"/>
      <c r="AH1099" s="7"/>
      <c r="AI1099" s="6"/>
      <c r="AJ1099" s="6"/>
      <c r="AL1099" s="13"/>
      <c r="AM1099" s="13"/>
      <c r="AW1099" s="46">
        <f t="shared" ref="AW1099:AW1162" si="820">P1099-T1099</f>
        <v>0</v>
      </c>
    </row>
    <row r="1100" spans="1:49" ht="77.25" customHeight="1" x14ac:dyDescent="0.25">
      <c r="A1100" s="40">
        <v>196</v>
      </c>
      <c r="B1100" s="68" t="s">
        <v>172</v>
      </c>
      <c r="C1100" s="62">
        <v>592.54783999999995</v>
      </c>
      <c r="D1100" s="62">
        <f>SUM(D1101:D1104)</f>
        <v>0</v>
      </c>
      <c r="E1100" s="62">
        <v>0</v>
      </c>
      <c r="F1100" s="62">
        <v>0</v>
      </c>
      <c r="G1100" s="63">
        <f>H1100+I1100+J1100</f>
        <v>0</v>
      </c>
      <c r="H1100" s="43"/>
      <c r="I1100" s="43"/>
      <c r="J1100" s="43"/>
      <c r="K1100" s="63">
        <f>L1100+M1100+N1100</f>
        <v>0</v>
      </c>
      <c r="L1100" s="43"/>
      <c r="M1100" s="43"/>
      <c r="N1100" s="43"/>
      <c r="O1100" s="63">
        <f>P1100+Q1100+R1100</f>
        <v>655.4</v>
      </c>
      <c r="P1100" s="43">
        <v>0</v>
      </c>
      <c r="Q1100" s="43">
        <v>652.1</v>
      </c>
      <c r="R1100" s="43">
        <v>3.3000000000000003</v>
      </c>
      <c r="S1100" s="6">
        <f>SUM(T1100,U1100,V1100)</f>
        <v>592.54784000000006</v>
      </c>
      <c r="T1100" s="5">
        <v>0</v>
      </c>
      <c r="U1100" s="5">
        <v>589.58510000000001</v>
      </c>
      <c r="V1100" s="5">
        <v>2.9627400000000002</v>
      </c>
      <c r="W1100" s="63">
        <f>SUM(X1100,Y1100,Z1100)</f>
        <v>592.54784000000006</v>
      </c>
      <c r="X1100" s="43">
        <v>0</v>
      </c>
      <c r="Y1100" s="43">
        <v>589.58510000000001</v>
      </c>
      <c r="Z1100" s="43">
        <v>2.9627400000000006</v>
      </c>
      <c r="AA1100" s="12">
        <f t="shared" si="814"/>
        <v>0</v>
      </c>
      <c r="AB1100" s="5">
        <f t="shared" ref="AB1100:AB1159" si="821">SUM(X1100,H1100)-SUM(L1100)-SUM(T1100,-AF1100)</f>
        <v>0</v>
      </c>
      <c r="AC1100" s="6">
        <f t="shared" ref="AC1100:AD1115" si="822">SUM(Y1100,I1100)-SUM(M1100)-SUM(U1100,-AG1100)</f>
        <v>0</v>
      </c>
      <c r="AD1100" s="7">
        <f t="shared" si="822"/>
        <v>0</v>
      </c>
      <c r="AE1100" s="63">
        <f t="shared" si="816"/>
        <v>0</v>
      </c>
      <c r="AF1100" s="43"/>
      <c r="AG1100" s="63"/>
      <c r="AH1100" s="44"/>
      <c r="AI1100" s="63" t="s">
        <v>227</v>
      </c>
      <c r="AJ1100" s="63" t="s">
        <v>227</v>
      </c>
      <c r="AL1100" s="13"/>
      <c r="AM1100" s="13"/>
      <c r="AW1100" s="46">
        <f t="shared" si="820"/>
        <v>0</v>
      </c>
    </row>
    <row r="1101" spans="1:49" ht="19.899999999999999" customHeight="1" x14ac:dyDescent="0.25">
      <c r="A1101" s="40"/>
      <c r="B1101" s="78" t="s">
        <v>32</v>
      </c>
      <c r="C1101" s="5">
        <v>0</v>
      </c>
      <c r="D1101" s="5">
        <f>C1101</f>
        <v>0</v>
      </c>
      <c r="E1101" s="5">
        <v>0</v>
      </c>
      <c r="F1101" s="5">
        <v>0</v>
      </c>
      <c r="G1101" s="6">
        <f>H1101+I1101+J1101</f>
        <v>0</v>
      </c>
      <c r="H1101" s="5"/>
      <c r="I1101" s="5"/>
      <c r="J1101" s="5"/>
      <c r="K1101" s="6"/>
      <c r="L1101" s="5"/>
      <c r="M1101" s="5"/>
      <c r="N1101" s="5"/>
      <c r="O1101" s="6">
        <f t="shared" ref="O1101:O1104" si="823">P1101+Q1101+R1101</f>
        <v>0</v>
      </c>
      <c r="P1101" s="5">
        <v>0</v>
      </c>
      <c r="Q1101" s="5">
        <v>0</v>
      </c>
      <c r="R1101" s="5">
        <v>0</v>
      </c>
      <c r="S1101" s="6">
        <v>0</v>
      </c>
      <c r="T1101" s="5"/>
      <c r="U1101" s="5"/>
      <c r="V1101" s="5"/>
      <c r="W1101" s="6">
        <v>0</v>
      </c>
      <c r="X1101" s="5"/>
      <c r="Y1101" s="5"/>
      <c r="Z1101" s="5"/>
      <c r="AA1101" s="12">
        <f t="shared" si="814"/>
        <v>0</v>
      </c>
      <c r="AB1101" s="5">
        <f t="shared" si="821"/>
        <v>0</v>
      </c>
      <c r="AC1101" s="6">
        <f t="shared" si="822"/>
        <v>0</v>
      </c>
      <c r="AD1101" s="7">
        <f t="shared" si="822"/>
        <v>0</v>
      </c>
      <c r="AE1101" s="6">
        <f t="shared" si="816"/>
        <v>0</v>
      </c>
      <c r="AF1101" s="5"/>
      <c r="AG1101" s="6"/>
      <c r="AH1101" s="7"/>
      <c r="AI1101" s="6"/>
      <c r="AJ1101" s="6"/>
      <c r="AL1101" s="13"/>
      <c r="AM1101" s="13"/>
      <c r="AW1101" s="46">
        <f t="shared" si="820"/>
        <v>0</v>
      </c>
    </row>
    <row r="1102" spans="1:49" ht="19.899999999999999" customHeight="1" x14ac:dyDescent="0.25">
      <c r="A1102" s="40"/>
      <c r="B1102" s="78" t="s">
        <v>33</v>
      </c>
      <c r="C1102" s="5">
        <v>559.59799999999996</v>
      </c>
      <c r="D1102" s="5"/>
      <c r="E1102" s="5">
        <v>0</v>
      </c>
      <c r="F1102" s="5">
        <v>0</v>
      </c>
      <c r="G1102" s="6">
        <f t="shared" ref="G1102" si="824">H1102+I1102+J1102</f>
        <v>0</v>
      </c>
      <c r="H1102" s="5"/>
      <c r="I1102" s="5"/>
      <c r="J1102" s="5"/>
      <c r="K1102" s="6"/>
      <c r="L1102" s="5"/>
      <c r="M1102" s="5"/>
      <c r="N1102" s="5"/>
      <c r="O1102" s="6">
        <f t="shared" si="823"/>
        <v>559.59799999999996</v>
      </c>
      <c r="P1102" s="5">
        <v>0</v>
      </c>
      <c r="Q1102" s="5">
        <v>556.80000999999993</v>
      </c>
      <c r="R1102" s="5">
        <v>2.79799</v>
      </c>
      <c r="S1102" s="6">
        <v>559.59800000000007</v>
      </c>
      <c r="T1102" s="5" t="s">
        <v>185</v>
      </c>
      <c r="U1102" s="5">
        <v>556.80001000000004</v>
      </c>
      <c r="V1102" s="5">
        <v>2.79799</v>
      </c>
      <c r="W1102" s="6">
        <v>559.59799999999996</v>
      </c>
      <c r="X1102" s="5" t="s">
        <v>185</v>
      </c>
      <c r="Y1102" s="5">
        <v>556.80000999999993</v>
      </c>
      <c r="Z1102" s="5">
        <v>2.7979900000000004</v>
      </c>
      <c r="AA1102" s="12">
        <f t="shared" si="814"/>
        <v>0</v>
      </c>
      <c r="AB1102" s="5">
        <f t="shared" si="821"/>
        <v>0</v>
      </c>
      <c r="AC1102" s="6">
        <f t="shared" si="822"/>
        <v>0</v>
      </c>
      <c r="AD1102" s="7">
        <f t="shared" si="822"/>
        <v>0</v>
      </c>
      <c r="AE1102" s="6">
        <f t="shared" si="816"/>
        <v>0</v>
      </c>
      <c r="AF1102" s="5"/>
      <c r="AG1102" s="6"/>
      <c r="AH1102" s="7"/>
      <c r="AI1102" s="6"/>
      <c r="AJ1102" s="6"/>
      <c r="AL1102" s="13"/>
      <c r="AM1102" s="13"/>
      <c r="AW1102" s="46"/>
    </row>
    <row r="1103" spans="1:49" ht="19.899999999999999" customHeight="1" x14ac:dyDescent="0.25">
      <c r="A1103" s="40"/>
      <c r="B1103" s="78" t="s">
        <v>34</v>
      </c>
      <c r="C1103" s="5">
        <v>0</v>
      </c>
      <c r="D1103" s="5"/>
      <c r="E1103" s="5">
        <v>0</v>
      </c>
      <c r="F1103" s="5">
        <v>0</v>
      </c>
      <c r="G1103" s="6">
        <f>H1103+I1103+J1103</f>
        <v>0</v>
      </c>
      <c r="H1103" s="5"/>
      <c r="I1103" s="5"/>
      <c r="J1103" s="5"/>
      <c r="K1103" s="6"/>
      <c r="L1103" s="5"/>
      <c r="M1103" s="5"/>
      <c r="N1103" s="5"/>
      <c r="O1103" s="6">
        <f t="shared" si="823"/>
        <v>0</v>
      </c>
      <c r="P1103" s="5">
        <v>0</v>
      </c>
      <c r="Q1103" s="5">
        <v>0</v>
      </c>
      <c r="R1103" s="5">
        <v>0</v>
      </c>
      <c r="S1103" s="6">
        <v>0</v>
      </c>
      <c r="T1103" s="5"/>
      <c r="U1103" s="5"/>
      <c r="V1103" s="5"/>
      <c r="W1103" s="6">
        <v>0</v>
      </c>
      <c r="X1103" s="5"/>
      <c r="Y1103" s="5"/>
      <c r="Z1103" s="5"/>
      <c r="AA1103" s="12">
        <f t="shared" si="814"/>
        <v>0</v>
      </c>
      <c r="AB1103" s="5">
        <f t="shared" si="821"/>
        <v>0</v>
      </c>
      <c r="AC1103" s="6">
        <f t="shared" si="822"/>
        <v>0</v>
      </c>
      <c r="AD1103" s="7">
        <f t="shared" si="822"/>
        <v>0</v>
      </c>
      <c r="AE1103" s="6">
        <f t="shared" si="816"/>
        <v>0</v>
      </c>
      <c r="AF1103" s="5"/>
      <c r="AG1103" s="6"/>
      <c r="AH1103" s="7"/>
      <c r="AI1103" s="6"/>
      <c r="AJ1103" s="6"/>
      <c r="AL1103" s="13"/>
      <c r="AM1103" s="13"/>
      <c r="AW1103" s="46">
        <f t="shared" si="820"/>
        <v>0</v>
      </c>
    </row>
    <row r="1104" spans="1:49" ht="19.899999999999999" customHeight="1" x14ac:dyDescent="0.25">
      <c r="A1104" s="40"/>
      <c r="B1104" s="78" t="s">
        <v>35</v>
      </c>
      <c r="C1104" s="5">
        <v>32.949839999999995</v>
      </c>
      <c r="D1104" s="5"/>
      <c r="E1104" s="5">
        <v>0</v>
      </c>
      <c r="F1104" s="5">
        <v>0</v>
      </c>
      <c r="G1104" s="6">
        <f t="shared" ref="G1104" si="825">H1104+I1104+J1104</f>
        <v>0</v>
      </c>
      <c r="H1104" s="5"/>
      <c r="I1104" s="5"/>
      <c r="J1104" s="5"/>
      <c r="K1104" s="6"/>
      <c r="L1104" s="5"/>
      <c r="M1104" s="5"/>
      <c r="N1104" s="5"/>
      <c r="O1104" s="6">
        <f t="shared" si="823"/>
        <v>95.802000000000007</v>
      </c>
      <c r="P1104" s="5">
        <v>0</v>
      </c>
      <c r="Q1104" s="5">
        <v>95.299990000000008</v>
      </c>
      <c r="R1104" s="5">
        <v>0.50201000000000007</v>
      </c>
      <c r="S1104" s="6">
        <f>SUM(T1104:V1104)</f>
        <v>32.949839999999966</v>
      </c>
      <c r="T1104" s="5">
        <f>SUM(T1100)-SUM(T1101:T1103)</f>
        <v>0</v>
      </c>
      <c r="U1104" s="5">
        <f>SUM(U1100)-SUM(U1101:U1103)</f>
        <v>32.785089999999968</v>
      </c>
      <c r="V1104" s="5">
        <f>SUM(V1100)-SUM(V1101:V1103)</f>
        <v>0.16475000000000017</v>
      </c>
      <c r="W1104" s="6">
        <f>SUM(X1104:Z1104)</f>
        <v>32.94984000000008</v>
      </c>
      <c r="X1104" s="5">
        <f>SUM(X1100)-SUM(X1101:X1103)</f>
        <v>0</v>
      </c>
      <c r="Y1104" s="5">
        <f>SUM(Y1100)-SUM(Y1101:Y1103)</f>
        <v>32.785090000000082</v>
      </c>
      <c r="Z1104" s="5">
        <f>SUM(Z1100)-SUM(Z1101:Z1103)</f>
        <v>0.16475000000000017</v>
      </c>
      <c r="AA1104" s="12">
        <f t="shared" si="814"/>
        <v>1.1368683772161603E-13</v>
      </c>
      <c r="AB1104" s="5">
        <f t="shared" si="821"/>
        <v>0</v>
      </c>
      <c r="AC1104" s="6">
        <f t="shared" si="822"/>
        <v>1.1368683772161603E-13</v>
      </c>
      <c r="AD1104" s="7">
        <f t="shared" si="822"/>
        <v>0</v>
      </c>
      <c r="AE1104" s="6">
        <f t="shared" si="816"/>
        <v>0</v>
      </c>
      <c r="AF1104" s="5"/>
      <c r="AG1104" s="6"/>
      <c r="AH1104" s="7"/>
      <c r="AI1104" s="6"/>
      <c r="AJ1104" s="6"/>
      <c r="AL1104" s="13"/>
      <c r="AM1104" s="13"/>
      <c r="AW1104" s="46">
        <f t="shared" si="820"/>
        <v>0</v>
      </c>
    </row>
    <row r="1105" spans="1:49" ht="76.5" customHeight="1" x14ac:dyDescent="0.25">
      <c r="A1105" s="40">
        <v>197</v>
      </c>
      <c r="B1105" s="68" t="s">
        <v>173</v>
      </c>
      <c r="C1105" s="62">
        <v>614.75062000000003</v>
      </c>
      <c r="D1105" s="62">
        <f>SUM(D1106:D1109)</f>
        <v>0</v>
      </c>
      <c r="E1105" s="62">
        <v>0</v>
      </c>
      <c r="F1105" s="62">
        <v>0</v>
      </c>
      <c r="G1105" s="63">
        <f>H1105+I1105+J1105</f>
        <v>0</v>
      </c>
      <c r="H1105" s="43"/>
      <c r="I1105" s="43"/>
      <c r="J1105" s="43"/>
      <c r="K1105" s="63">
        <f>L1105+M1105+N1105</f>
        <v>0</v>
      </c>
      <c r="L1105" s="43"/>
      <c r="M1105" s="43"/>
      <c r="N1105" s="43"/>
      <c r="O1105" s="63">
        <f>P1105+Q1105+R1105</f>
        <v>655.4</v>
      </c>
      <c r="P1105" s="43">
        <v>0</v>
      </c>
      <c r="Q1105" s="43">
        <v>648.79999999999995</v>
      </c>
      <c r="R1105" s="43">
        <v>6.6</v>
      </c>
      <c r="S1105" s="6">
        <f>SUM(T1105,U1105,V1105)</f>
        <v>614.75062000000003</v>
      </c>
      <c r="T1105" s="5">
        <v>0</v>
      </c>
      <c r="U1105" s="5">
        <v>608.60311000000002</v>
      </c>
      <c r="V1105" s="5">
        <v>6.1475100000000005</v>
      </c>
      <c r="W1105" s="63">
        <f>SUM(X1105,Y1105,Z1105)</f>
        <v>614.75062000000003</v>
      </c>
      <c r="X1105" s="43">
        <v>0</v>
      </c>
      <c r="Y1105" s="43">
        <v>608.60311000000002</v>
      </c>
      <c r="Z1105" s="43">
        <v>6.1475099999999996</v>
      </c>
      <c r="AA1105" s="12">
        <f t="shared" si="814"/>
        <v>0</v>
      </c>
      <c r="AB1105" s="5">
        <f t="shared" si="821"/>
        <v>0</v>
      </c>
      <c r="AC1105" s="6">
        <f t="shared" si="822"/>
        <v>0</v>
      </c>
      <c r="AD1105" s="7">
        <f t="shared" si="822"/>
        <v>0</v>
      </c>
      <c r="AE1105" s="63">
        <f t="shared" si="816"/>
        <v>0</v>
      </c>
      <c r="AF1105" s="43"/>
      <c r="AG1105" s="63"/>
      <c r="AH1105" s="44"/>
      <c r="AI1105" s="63" t="s">
        <v>227</v>
      </c>
      <c r="AJ1105" s="63" t="s">
        <v>227</v>
      </c>
      <c r="AL1105" s="13"/>
      <c r="AM1105" s="13"/>
      <c r="AW1105" s="46">
        <f t="shared" si="820"/>
        <v>0</v>
      </c>
    </row>
    <row r="1106" spans="1:49" ht="19.899999999999999" customHeight="1" x14ac:dyDescent="0.25">
      <c r="A1106" s="40"/>
      <c r="B1106" s="78" t="s">
        <v>32</v>
      </c>
      <c r="C1106" s="5">
        <v>0</v>
      </c>
      <c r="D1106" s="5">
        <f>C1106</f>
        <v>0</v>
      </c>
      <c r="E1106" s="5">
        <v>0</v>
      </c>
      <c r="F1106" s="5">
        <v>0</v>
      </c>
      <c r="G1106" s="6">
        <f>H1106+I1106+J1106</f>
        <v>0</v>
      </c>
      <c r="H1106" s="5"/>
      <c r="I1106" s="5"/>
      <c r="J1106" s="5"/>
      <c r="K1106" s="6"/>
      <c r="L1106" s="5"/>
      <c r="M1106" s="5"/>
      <c r="N1106" s="5"/>
      <c r="O1106" s="6">
        <f t="shared" ref="O1106:O1109" si="826">P1106+Q1106+R1106</f>
        <v>0</v>
      </c>
      <c r="P1106" s="5">
        <v>0</v>
      </c>
      <c r="Q1106" s="5">
        <v>0</v>
      </c>
      <c r="R1106" s="5">
        <v>0</v>
      </c>
      <c r="S1106" s="6">
        <v>0</v>
      </c>
      <c r="T1106" s="5"/>
      <c r="U1106" s="5"/>
      <c r="V1106" s="5"/>
      <c r="W1106" s="6">
        <v>0</v>
      </c>
      <c r="X1106" s="5"/>
      <c r="Y1106" s="5"/>
      <c r="Z1106" s="5"/>
      <c r="AA1106" s="12">
        <f t="shared" si="814"/>
        <v>0</v>
      </c>
      <c r="AB1106" s="5">
        <f t="shared" si="821"/>
        <v>0</v>
      </c>
      <c r="AC1106" s="6">
        <f t="shared" si="822"/>
        <v>0</v>
      </c>
      <c r="AD1106" s="7">
        <f t="shared" si="822"/>
        <v>0</v>
      </c>
      <c r="AE1106" s="6">
        <f t="shared" si="816"/>
        <v>0</v>
      </c>
      <c r="AF1106" s="5"/>
      <c r="AG1106" s="6"/>
      <c r="AH1106" s="7"/>
      <c r="AI1106" s="6"/>
      <c r="AJ1106" s="6"/>
      <c r="AL1106" s="13"/>
      <c r="AM1106" s="13"/>
      <c r="AW1106" s="46">
        <f t="shared" si="820"/>
        <v>0</v>
      </c>
    </row>
    <row r="1107" spans="1:49" ht="19.899999999999999" customHeight="1" x14ac:dyDescent="0.25">
      <c r="A1107" s="40"/>
      <c r="B1107" s="78" t="s">
        <v>33</v>
      </c>
      <c r="C1107" s="5">
        <v>581.80078000000003</v>
      </c>
      <c r="D1107" s="5"/>
      <c r="E1107" s="5">
        <v>0</v>
      </c>
      <c r="F1107" s="5">
        <v>0</v>
      </c>
      <c r="G1107" s="6">
        <f t="shared" ref="G1107" si="827">H1107+I1107+J1107</f>
        <v>0</v>
      </c>
      <c r="H1107" s="5"/>
      <c r="I1107" s="5"/>
      <c r="J1107" s="5"/>
      <c r="K1107" s="6"/>
      <c r="L1107" s="5"/>
      <c r="M1107" s="5"/>
      <c r="N1107" s="5"/>
      <c r="O1107" s="6">
        <f t="shared" si="826"/>
        <v>581.80078000000003</v>
      </c>
      <c r="P1107" s="5">
        <v>0</v>
      </c>
      <c r="Q1107" s="5">
        <v>575.98277000000007</v>
      </c>
      <c r="R1107" s="5">
        <v>5.8180100000000001</v>
      </c>
      <c r="S1107" s="6">
        <v>581.80078000000003</v>
      </c>
      <c r="T1107" s="5" t="s">
        <v>185</v>
      </c>
      <c r="U1107" s="5">
        <v>575.98277000000007</v>
      </c>
      <c r="V1107" s="5">
        <v>5.8180100000000001</v>
      </c>
      <c r="W1107" s="6">
        <v>581.80078000000003</v>
      </c>
      <c r="X1107" s="5" t="s">
        <v>185</v>
      </c>
      <c r="Y1107" s="5">
        <v>575.98277000000007</v>
      </c>
      <c r="Z1107" s="5">
        <v>5.8180099999999992</v>
      </c>
      <c r="AA1107" s="12">
        <f t="shared" si="814"/>
        <v>0</v>
      </c>
      <c r="AB1107" s="5">
        <f t="shared" si="821"/>
        <v>0</v>
      </c>
      <c r="AC1107" s="6">
        <f t="shared" si="822"/>
        <v>0</v>
      </c>
      <c r="AD1107" s="7">
        <f t="shared" si="822"/>
        <v>0</v>
      </c>
      <c r="AE1107" s="6">
        <f t="shared" si="816"/>
        <v>0</v>
      </c>
      <c r="AF1107" s="5"/>
      <c r="AG1107" s="6"/>
      <c r="AH1107" s="7"/>
      <c r="AI1107" s="6"/>
      <c r="AJ1107" s="6"/>
      <c r="AL1107" s="13"/>
      <c r="AM1107" s="13"/>
      <c r="AW1107" s="46"/>
    </row>
    <row r="1108" spans="1:49" ht="19.899999999999999" customHeight="1" x14ac:dyDescent="0.25">
      <c r="A1108" s="40"/>
      <c r="B1108" s="78" t="s">
        <v>34</v>
      </c>
      <c r="C1108" s="5">
        <v>0</v>
      </c>
      <c r="D1108" s="5"/>
      <c r="E1108" s="5">
        <v>0</v>
      </c>
      <c r="F1108" s="5">
        <v>0</v>
      </c>
      <c r="G1108" s="6">
        <f>H1108+I1108+J1108</f>
        <v>0</v>
      </c>
      <c r="H1108" s="5"/>
      <c r="I1108" s="5"/>
      <c r="J1108" s="5"/>
      <c r="K1108" s="6"/>
      <c r="L1108" s="5"/>
      <c r="M1108" s="5"/>
      <c r="N1108" s="5"/>
      <c r="O1108" s="6">
        <f t="shared" si="826"/>
        <v>0</v>
      </c>
      <c r="P1108" s="5">
        <v>0</v>
      </c>
      <c r="Q1108" s="5">
        <v>0</v>
      </c>
      <c r="R1108" s="5">
        <v>0</v>
      </c>
      <c r="S1108" s="6">
        <v>0</v>
      </c>
      <c r="T1108" s="5"/>
      <c r="U1108" s="5"/>
      <c r="V1108" s="5"/>
      <c r="W1108" s="6">
        <v>0</v>
      </c>
      <c r="X1108" s="5"/>
      <c r="Y1108" s="5"/>
      <c r="Z1108" s="5"/>
      <c r="AA1108" s="12">
        <f t="shared" si="814"/>
        <v>0</v>
      </c>
      <c r="AB1108" s="5">
        <f t="shared" si="821"/>
        <v>0</v>
      </c>
      <c r="AC1108" s="6">
        <f t="shared" si="822"/>
        <v>0</v>
      </c>
      <c r="AD1108" s="7">
        <f t="shared" si="822"/>
        <v>0</v>
      </c>
      <c r="AE1108" s="6">
        <f t="shared" si="816"/>
        <v>0</v>
      </c>
      <c r="AF1108" s="5"/>
      <c r="AG1108" s="6"/>
      <c r="AH1108" s="7"/>
      <c r="AI1108" s="6"/>
      <c r="AJ1108" s="6"/>
      <c r="AL1108" s="13"/>
      <c r="AM1108" s="13"/>
      <c r="AW1108" s="46">
        <f t="shared" si="820"/>
        <v>0</v>
      </c>
    </row>
    <row r="1109" spans="1:49" ht="19.899999999999999" customHeight="1" x14ac:dyDescent="0.25">
      <c r="A1109" s="40"/>
      <c r="B1109" s="78" t="s">
        <v>35</v>
      </c>
      <c r="C1109" s="5">
        <v>32.949839999999995</v>
      </c>
      <c r="D1109" s="5"/>
      <c r="E1109" s="5">
        <v>0</v>
      </c>
      <c r="F1109" s="5">
        <v>0</v>
      </c>
      <c r="G1109" s="6">
        <f t="shared" ref="G1109" si="828">H1109+I1109+J1109</f>
        <v>0</v>
      </c>
      <c r="H1109" s="5"/>
      <c r="I1109" s="5"/>
      <c r="J1109" s="5"/>
      <c r="K1109" s="6"/>
      <c r="L1109" s="5"/>
      <c r="M1109" s="5"/>
      <c r="N1109" s="5"/>
      <c r="O1109" s="6">
        <f t="shared" si="826"/>
        <v>73.599219999999931</v>
      </c>
      <c r="P1109" s="5">
        <v>0</v>
      </c>
      <c r="Q1109" s="5">
        <v>72.817229999999938</v>
      </c>
      <c r="R1109" s="5">
        <v>0.78198999999999919</v>
      </c>
      <c r="S1109" s="6">
        <f>SUM(T1109:V1109)</f>
        <v>32.949839999999945</v>
      </c>
      <c r="T1109" s="5">
        <f>SUM(T1105)-SUM(T1106:T1108)</f>
        <v>0</v>
      </c>
      <c r="U1109" s="5">
        <f>SUM(U1105)-SUM(U1106:U1108)</f>
        <v>32.620339999999942</v>
      </c>
      <c r="V1109" s="5">
        <f>SUM(V1105)-SUM(V1106:V1108)</f>
        <v>0.32950000000000035</v>
      </c>
      <c r="W1109" s="6">
        <f>SUM(X1109:Z1109)</f>
        <v>32.949839999999945</v>
      </c>
      <c r="X1109" s="5">
        <f>SUM(X1105)-SUM(X1106:X1108)</f>
        <v>0</v>
      </c>
      <c r="Y1109" s="5">
        <f>SUM(Y1105)-SUM(Y1106:Y1108)</f>
        <v>32.620339999999942</v>
      </c>
      <c r="Z1109" s="5">
        <f>SUM(Z1105)-SUM(Z1106:Z1108)</f>
        <v>0.32950000000000035</v>
      </c>
      <c r="AA1109" s="12">
        <f t="shared" si="814"/>
        <v>0</v>
      </c>
      <c r="AB1109" s="5">
        <f t="shared" si="821"/>
        <v>0</v>
      </c>
      <c r="AC1109" s="6">
        <f t="shared" si="822"/>
        <v>0</v>
      </c>
      <c r="AD1109" s="7">
        <f t="shared" si="822"/>
        <v>0</v>
      </c>
      <c r="AE1109" s="6">
        <f t="shared" si="816"/>
        <v>0</v>
      </c>
      <c r="AF1109" s="5"/>
      <c r="AG1109" s="6"/>
      <c r="AH1109" s="7"/>
      <c r="AI1109" s="6"/>
      <c r="AJ1109" s="6"/>
      <c r="AL1109" s="13"/>
      <c r="AM1109" s="13"/>
      <c r="AW1109" s="46">
        <f t="shared" si="820"/>
        <v>0</v>
      </c>
    </row>
    <row r="1110" spans="1:49" ht="72.75" customHeight="1" x14ac:dyDescent="0.25">
      <c r="A1110" s="40">
        <v>198</v>
      </c>
      <c r="B1110" s="68" t="s">
        <v>174</v>
      </c>
      <c r="C1110" s="62">
        <v>614.75062000000003</v>
      </c>
      <c r="D1110" s="62">
        <f>SUM(D1111:D1114)</f>
        <v>0</v>
      </c>
      <c r="E1110" s="62">
        <v>0</v>
      </c>
      <c r="F1110" s="62">
        <v>0</v>
      </c>
      <c r="G1110" s="63">
        <f>H1110+I1110+J1110</f>
        <v>0</v>
      </c>
      <c r="H1110" s="43"/>
      <c r="I1110" s="43"/>
      <c r="J1110" s="43"/>
      <c r="K1110" s="63">
        <f>L1110+M1110+N1110</f>
        <v>0</v>
      </c>
      <c r="L1110" s="43"/>
      <c r="M1110" s="43"/>
      <c r="N1110" s="43"/>
      <c r="O1110" s="63">
        <f>P1110+Q1110+R1110</f>
        <v>655.5</v>
      </c>
      <c r="P1110" s="43">
        <v>0</v>
      </c>
      <c r="Q1110" s="43">
        <v>654.79999999999995</v>
      </c>
      <c r="R1110" s="43">
        <v>0.7</v>
      </c>
      <c r="S1110" s="6">
        <f>SUM(T1110,U1110,V1110)</f>
        <v>614.75062000000003</v>
      </c>
      <c r="T1110" s="5">
        <v>0</v>
      </c>
      <c r="U1110" s="5">
        <v>614.13585999999998</v>
      </c>
      <c r="V1110" s="5">
        <v>0.61475999999999997</v>
      </c>
      <c r="W1110" s="63">
        <f>SUM(X1110,Y1110,Z1110)</f>
        <v>614.75062000000014</v>
      </c>
      <c r="X1110" s="43">
        <v>0</v>
      </c>
      <c r="Y1110" s="43">
        <v>614.13586000000009</v>
      </c>
      <c r="Z1110" s="43">
        <v>0.61475999999999997</v>
      </c>
      <c r="AA1110" s="12">
        <f t="shared" si="814"/>
        <v>0</v>
      </c>
      <c r="AB1110" s="5">
        <f t="shared" si="821"/>
        <v>0</v>
      </c>
      <c r="AC1110" s="6">
        <f t="shared" si="822"/>
        <v>0</v>
      </c>
      <c r="AD1110" s="7">
        <f t="shared" si="822"/>
        <v>0</v>
      </c>
      <c r="AE1110" s="63">
        <f t="shared" si="816"/>
        <v>0</v>
      </c>
      <c r="AF1110" s="43"/>
      <c r="AG1110" s="63"/>
      <c r="AH1110" s="44"/>
      <c r="AI1110" s="63" t="s">
        <v>227</v>
      </c>
      <c r="AJ1110" s="63" t="s">
        <v>227</v>
      </c>
      <c r="AL1110" s="13"/>
      <c r="AM1110" s="13"/>
      <c r="AW1110" s="46">
        <f t="shared" si="820"/>
        <v>0</v>
      </c>
    </row>
    <row r="1111" spans="1:49" ht="19.899999999999999" customHeight="1" x14ac:dyDescent="0.25">
      <c r="A1111" s="40"/>
      <c r="B1111" s="78" t="s">
        <v>32</v>
      </c>
      <c r="C1111" s="5">
        <v>0</v>
      </c>
      <c r="D1111" s="5">
        <f>C1111</f>
        <v>0</v>
      </c>
      <c r="E1111" s="5">
        <v>0</v>
      </c>
      <c r="F1111" s="5">
        <v>0</v>
      </c>
      <c r="G1111" s="6">
        <f>H1111+I1111+J1111</f>
        <v>0</v>
      </c>
      <c r="H1111" s="5"/>
      <c r="I1111" s="5"/>
      <c r="J1111" s="5"/>
      <c r="K1111" s="6"/>
      <c r="L1111" s="5"/>
      <c r="M1111" s="5"/>
      <c r="N1111" s="5"/>
      <c r="O1111" s="6">
        <f t="shared" ref="O1111:O1114" si="829">P1111+Q1111+R1111</f>
        <v>0</v>
      </c>
      <c r="P1111" s="5">
        <v>0</v>
      </c>
      <c r="Q1111" s="5">
        <v>0</v>
      </c>
      <c r="R1111" s="5">
        <v>0</v>
      </c>
      <c r="S1111" s="6">
        <v>0</v>
      </c>
      <c r="T1111" s="5"/>
      <c r="U1111" s="5"/>
      <c r="V1111" s="5"/>
      <c r="W1111" s="6">
        <v>0</v>
      </c>
      <c r="X1111" s="5"/>
      <c r="Y1111" s="5"/>
      <c r="Z1111" s="5"/>
      <c r="AA1111" s="12">
        <f t="shared" si="814"/>
        <v>0</v>
      </c>
      <c r="AB1111" s="5">
        <f t="shared" si="821"/>
        <v>0</v>
      </c>
      <c r="AC1111" s="6">
        <f t="shared" si="822"/>
        <v>0</v>
      </c>
      <c r="AD1111" s="7">
        <f t="shared" si="822"/>
        <v>0</v>
      </c>
      <c r="AE1111" s="6">
        <f t="shared" si="816"/>
        <v>0</v>
      </c>
      <c r="AF1111" s="5"/>
      <c r="AG1111" s="6"/>
      <c r="AH1111" s="7"/>
      <c r="AI1111" s="6"/>
      <c r="AJ1111" s="6"/>
      <c r="AL1111" s="13"/>
      <c r="AM1111" s="13"/>
      <c r="AW1111" s="46">
        <f t="shared" si="820"/>
        <v>0</v>
      </c>
    </row>
    <row r="1112" spans="1:49" ht="19.899999999999999" customHeight="1" x14ac:dyDescent="0.25">
      <c r="A1112" s="40"/>
      <c r="B1112" s="78" t="s">
        <v>33</v>
      </c>
      <c r="C1112" s="5">
        <v>581.80078000000003</v>
      </c>
      <c r="D1112" s="5"/>
      <c r="E1112" s="5">
        <v>0</v>
      </c>
      <c r="F1112" s="5">
        <v>0</v>
      </c>
      <c r="G1112" s="6">
        <f t="shared" ref="G1112" si="830">H1112+I1112+J1112</f>
        <v>0</v>
      </c>
      <c r="H1112" s="5"/>
      <c r="I1112" s="5"/>
      <c r="J1112" s="5"/>
      <c r="K1112" s="6"/>
      <c r="L1112" s="5"/>
      <c r="M1112" s="5"/>
      <c r="N1112" s="5"/>
      <c r="O1112" s="6">
        <f t="shared" si="829"/>
        <v>581.80078000000003</v>
      </c>
      <c r="P1112" s="5">
        <v>0</v>
      </c>
      <c r="Q1112" s="5">
        <v>581.21897999999999</v>
      </c>
      <c r="R1112" s="5">
        <v>0.58179999999999998</v>
      </c>
      <c r="S1112" s="6">
        <v>581.80077999999992</v>
      </c>
      <c r="T1112" s="5" t="s">
        <v>185</v>
      </c>
      <c r="U1112" s="5">
        <v>581.21897999999999</v>
      </c>
      <c r="V1112" s="5">
        <v>0.58179999999999998</v>
      </c>
      <c r="W1112" s="6">
        <v>581.80078000000003</v>
      </c>
      <c r="X1112" s="5" t="s">
        <v>185</v>
      </c>
      <c r="Y1112" s="5">
        <v>581.21897999999999</v>
      </c>
      <c r="Z1112" s="5">
        <v>0.58179999999999998</v>
      </c>
      <c r="AA1112" s="12">
        <f t="shared" si="814"/>
        <v>0</v>
      </c>
      <c r="AB1112" s="5">
        <f t="shared" si="821"/>
        <v>0</v>
      </c>
      <c r="AC1112" s="6">
        <f t="shared" si="822"/>
        <v>0</v>
      </c>
      <c r="AD1112" s="7">
        <f t="shared" si="822"/>
        <v>0</v>
      </c>
      <c r="AE1112" s="6">
        <f t="shared" si="816"/>
        <v>0</v>
      </c>
      <c r="AF1112" s="5"/>
      <c r="AG1112" s="6"/>
      <c r="AH1112" s="7"/>
      <c r="AI1112" s="6"/>
      <c r="AJ1112" s="6"/>
      <c r="AL1112" s="13"/>
      <c r="AM1112" s="13"/>
      <c r="AW1112" s="46"/>
    </row>
    <row r="1113" spans="1:49" ht="19.899999999999999" customHeight="1" x14ac:dyDescent="0.25">
      <c r="A1113" s="40"/>
      <c r="B1113" s="78" t="s">
        <v>34</v>
      </c>
      <c r="C1113" s="5">
        <v>0</v>
      </c>
      <c r="D1113" s="5"/>
      <c r="E1113" s="5">
        <v>0</v>
      </c>
      <c r="F1113" s="5">
        <v>0</v>
      </c>
      <c r="G1113" s="6">
        <f>H1113+I1113+J1113</f>
        <v>0</v>
      </c>
      <c r="H1113" s="5"/>
      <c r="I1113" s="5"/>
      <c r="J1113" s="5"/>
      <c r="K1113" s="6"/>
      <c r="L1113" s="5"/>
      <c r="M1113" s="5"/>
      <c r="N1113" s="5"/>
      <c r="O1113" s="6">
        <f t="shared" si="829"/>
        <v>0</v>
      </c>
      <c r="P1113" s="5">
        <v>0</v>
      </c>
      <c r="Q1113" s="5">
        <v>0</v>
      </c>
      <c r="R1113" s="5">
        <v>0</v>
      </c>
      <c r="S1113" s="6">
        <v>0</v>
      </c>
      <c r="T1113" s="5"/>
      <c r="U1113" s="5"/>
      <c r="V1113" s="5"/>
      <c r="W1113" s="6">
        <v>0</v>
      </c>
      <c r="X1113" s="5"/>
      <c r="Y1113" s="5"/>
      <c r="Z1113" s="5"/>
      <c r="AA1113" s="12">
        <f t="shared" si="814"/>
        <v>0</v>
      </c>
      <c r="AB1113" s="5">
        <f t="shared" si="821"/>
        <v>0</v>
      </c>
      <c r="AC1113" s="6">
        <f t="shared" si="822"/>
        <v>0</v>
      </c>
      <c r="AD1113" s="7">
        <f t="shared" si="822"/>
        <v>0</v>
      </c>
      <c r="AE1113" s="6">
        <f t="shared" si="816"/>
        <v>0</v>
      </c>
      <c r="AF1113" s="5"/>
      <c r="AG1113" s="6"/>
      <c r="AH1113" s="7"/>
      <c r="AI1113" s="6"/>
      <c r="AJ1113" s="6"/>
      <c r="AL1113" s="13"/>
      <c r="AM1113" s="13"/>
      <c r="AW1113" s="46">
        <f t="shared" si="820"/>
        <v>0</v>
      </c>
    </row>
    <row r="1114" spans="1:49" ht="19.899999999999999" customHeight="1" x14ac:dyDescent="0.25">
      <c r="A1114" s="40"/>
      <c r="B1114" s="78" t="s">
        <v>35</v>
      </c>
      <c r="C1114" s="5">
        <v>32.949839999999995</v>
      </c>
      <c r="D1114" s="5"/>
      <c r="E1114" s="5">
        <v>0</v>
      </c>
      <c r="F1114" s="5">
        <v>0</v>
      </c>
      <c r="G1114" s="6">
        <f t="shared" ref="G1114" si="831">H1114+I1114+J1114</f>
        <v>0</v>
      </c>
      <c r="H1114" s="5"/>
      <c r="I1114" s="5"/>
      <c r="J1114" s="5"/>
      <c r="K1114" s="6"/>
      <c r="L1114" s="5"/>
      <c r="M1114" s="5"/>
      <c r="N1114" s="5"/>
      <c r="O1114" s="6">
        <f t="shared" si="829"/>
        <v>73.699219999999883</v>
      </c>
      <c r="P1114" s="5">
        <v>0</v>
      </c>
      <c r="Q1114" s="5">
        <v>73.581019999999882</v>
      </c>
      <c r="R1114" s="5">
        <v>0.11819999999999993</v>
      </c>
      <c r="S1114" s="6">
        <f>SUM(T1114:V1114)</f>
        <v>32.949839999999995</v>
      </c>
      <c r="T1114" s="5">
        <f>SUM(T1110)-SUM(T1111:T1113)</f>
        <v>0</v>
      </c>
      <c r="U1114" s="5">
        <f>SUM(U1110)-SUM(U1111:U1113)</f>
        <v>32.916879999999992</v>
      </c>
      <c r="V1114" s="5">
        <f>SUM(V1110)-SUM(V1111:V1113)</f>
        <v>3.2959999999999989E-2</v>
      </c>
      <c r="W1114" s="6">
        <f>SUM(X1114:Z1114)</f>
        <v>32.949840000000108</v>
      </c>
      <c r="X1114" s="5">
        <f>SUM(X1110)-SUM(X1111:X1113)</f>
        <v>0</v>
      </c>
      <c r="Y1114" s="5">
        <f>SUM(Y1110)-SUM(Y1111:Y1113)</f>
        <v>32.916880000000106</v>
      </c>
      <c r="Z1114" s="5">
        <f>SUM(Z1110)-SUM(Z1111:Z1113)</f>
        <v>3.2959999999999989E-2</v>
      </c>
      <c r="AA1114" s="12">
        <f t="shared" si="814"/>
        <v>1.1368683772161603E-13</v>
      </c>
      <c r="AB1114" s="5">
        <f t="shared" si="821"/>
        <v>0</v>
      </c>
      <c r="AC1114" s="6">
        <f t="shared" si="822"/>
        <v>1.1368683772161603E-13</v>
      </c>
      <c r="AD1114" s="7">
        <f t="shared" si="822"/>
        <v>0</v>
      </c>
      <c r="AE1114" s="6">
        <f t="shared" si="816"/>
        <v>0</v>
      </c>
      <c r="AF1114" s="5"/>
      <c r="AG1114" s="6"/>
      <c r="AH1114" s="7"/>
      <c r="AI1114" s="6"/>
      <c r="AJ1114" s="6"/>
      <c r="AL1114" s="13"/>
      <c r="AM1114" s="13"/>
      <c r="AW1114" s="46">
        <f t="shared" si="820"/>
        <v>0</v>
      </c>
    </row>
    <row r="1115" spans="1:49" ht="70.5" customHeight="1" x14ac:dyDescent="0.25">
      <c r="A1115" s="40">
        <v>199</v>
      </c>
      <c r="B1115" s="68" t="s">
        <v>175</v>
      </c>
      <c r="C1115" s="62">
        <v>614.75062000000003</v>
      </c>
      <c r="D1115" s="62">
        <f>SUM(D1116:D1119)</f>
        <v>0</v>
      </c>
      <c r="E1115" s="62">
        <v>0</v>
      </c>
      <c r="F1115" s="62">
        <v>0</v>
      </c>
      <c r="G1115" s="63">
        <f>H1115+I1115+J1115</f>
        <v>0</v>
      </c>
      <c r="H1115" s="43"/>
      <c r="I1115" s="43"/>
      <c r="J1115" s="43"/>
      <c r="K1115" s="63">
        <f>L1115+M1115+N1115</f>
        <v>0</v>
      </c>
      <c r="L1115" s="43"/>
      <c r="M1115" s="43"/>
      <c r="N1115" s="43"/>
      <c r="O1115" s="63">
        <f>P1115+Q1115+R1115</f>
        <v>655.4</v>
      </c>
      <c r="P1115" s="43">
        <v>0</v>
      </c>
      <c r="Q1115" s="43">
        <v>653.4</v>
      </c>
      <c r="R1115" s="43">
        <v>2</v>
      </c>
      <c r="S1115" s="6">
        <f>SUM(T1115,U1115,V1115)</f>
        <v>614.75062000000003</v>
      </c>
      <c r="T1115" s="5">
        <v>0</v>
      </c>
      <c r="U1115" s="5">
        <v>612.90636000000006</v>
      </c>
      <c r="V1115" s="5">
        <v>1.8442600000000002</v>
      </c>
      <c r="W1115" s="63">
        <f>SUM(X1115,Y1115,Z1115)</f>
        <v>614.75062000000003</v>
      </c>
      <c r="X1115" s="43">
        <v>0</v>
      </c>
      <c r="Y1115" s="43">
        <v>612.90636000000006</v>
      </c>
      <c r="Z1115" s="43">
        <v>1.84426</v>
      </c>
      <c r="AA1115" s="12">
        <f t="shared" si="814"/>
        <v>0</v>
      </c>
      <c r="AB1115" s="5">
        <f t="shared" si="821"/>
        <v>0</v>
      </c>
      <c r="AC1115" s="6">
        <f t="shared" si="822"/>
        <v>0</v>
      </c>
      <c r="AD1115" s="7">
        <f t="shared" si="822"/>
        <v>0</v>
      </c>
      <c r="AE1115" s="63">
        <f t="shared" si="816"/>
        <v>0</v>
      </c>
      <c r="AF1115" s="43"/>
      <c r="AG1115" s="63"/>
      <c r="AH1115" s="44"/>
      <c r="AI1115" s="63" t="s">
        <v>227</v>
      </c>
      <c r="AJ1115" s="63" t="s">
        <v>227</v>
      </c>
      <c r="AL1115" s="13"/>
      <c r="AM1115" s="13"/>
      <c r="AW1115" s="46">
        <f t="shared" si="820"/>
        <v>0</v>
      </c>
    </row>
    <row r="1116" spans="1:49" ht="19.899999999999999" customHeight="1" x14ac:dyDescent="0.25">
      <c r="A1116" s="40"/>
      <c r="B1116" s="78" t="s">
        <v>32</v>
      </c>
      <c r="C1116" s="5">
        <v>0</v>
      </c>
      <c r="D1116" s="5">
        <f>C1116</f>
        <v>0</v>
      </c>
      <c r="E1116" s="5">
        <v>0</v>
      </c>
      <c r="F1116" s="5">
        <v>0</v>
      </c>
      <c r="G1116" s="6">
        <f>H1116+I1116+J1116</f>
        <v>0</v>
      </c>
      <c r="H1116" s="5"/>
      <c r="I1116" s="5"/>
      <c r="J1116" s="5"/>
      <c r="K1116" s="6"/>
      <c r="L1116" s="5"/>
      <c r="M1116" s="5"/>
      <c r="N1116" s="5"/>
      <c r="O1116" s="6">
        <f t="shared" ref="O1116:O1119" si="832">P1116+Q1116+R1116</f>
        <v>0</v>
      </c>
      <c r="P1116" s="5">
        <v>0</v>
      </c>
      <c r="Q1116" s="5">
        <v>0</v>
      </c>
      <c r="R1116" s="5">
        <v>0</v>
      </c>
      <c r="S1116" s="6">
        <v>0</v>
      </c>
      <c r="T1116" s="5"/>
      <c r="U1116" s="5"/>
      <c r="V1116" s="5"/>
      <c r="W1116" s="6">
        <v>0</v>
      </c>
      <c r="X1116" s="5"/>
      <c r="Y1116" s="5"/>
      <c r="Z1116" s="5"/>
      <c r="AA1116" s="12">
        <f t="shared" si="814"/>
        <v>0</v>
      </c>
      <c r="AB1116" s="5">
        <f t="shared" si="821"/>
        <v>0</v>
      </c>
      <c r="AC1116" s="6">
        <f t="shared" ref="AC1116:AD1131" si="833">SUM(Y1116,I1116)-SUM(M1116)-SUM(U1116,-AG1116)</f>
        <v>0</v>
      </c>
      <c r="AD1116" s="7">
        <f t="shared" si="833"/>
        <v>0</v>
      </c>
      <c r="AE1116" s="6">
        <f t="shared" si="816"/>
        <v>0</v>
      </c>
      <c r="AF1116" s="5"/>
      <c r="AG1116" s="6"/>
      <c r="AH1116" s="7"/>
      <c r="AI1116" s="6"/>
      <c r="AJ1116" s="6"/>
      <c r="AL1116" s="13"/>
      <c r="AM1116" s="13"/>
      <c r="AW1116" s="46">
        <f t="shared" si="820"/>
        <v>0</v>
      </c>
    </row>
    <row r="1117" spans="1:49" ht="19.899999999999999" customHeight="1" x14ac:dyDescent="0.25">
      <c r="A1117" s="40"/>
      <c r="B1117" s="78" t="s">
        <v>33</v>
      </c>
      <c r="C1117" s="5">
        <v>581.80078000000003</v>
      </c>
      <c r="D1117" s="5"/>
      <c r="E1117" s="5">
        <v>0</v>
      </c>
      <c r="F1117" s="5">
        <v>0</v>
      </c>
      <c r="G1117" s="6">
        <f t="shared" ref="G1117" si="834">H1117+I1117+J1117</f>
        <v>0</v>
      </c>
      <c r="H1117" s="5"/>
      <c r="I1117" s="5"/>
      <c r="J1117" s="5"/>
      <c r="K1117" s="6"/>
      <c r="L1117" s="5"/>
      <c r="M1117" s="5"/>
      <c r="N1117" s="5"/>
      <c r="O1117" s="6">
        <f t="shared" si="832"/>
        <v>581.80078000000003</v>
      </c>
      <c r="P1117" s="5">
        <v>0</v>
      </c>
      <c r="Q1117" s="5">
        <v>580.05538000000001</v>
      </c>
      <c r="R1117" s="5">
        <v>1.7454000000000001</v>
      </c>
      <c r="S1117" s="6">
        <v>581.80078000000003</v>
      </c>
      <c r="T1117" s="5" t="s">
        <v>185</v>
      </c>
      <c r="U1117" s="5">
        <v>580.05537000000004</v>
      </c>
      <c r="V1117" s="5">
        <v>1.7454100000000001</v>
      </c>
      <c r="W1117" s="6">
        <v>581.80078000000003</v>
      </c>
      <c r="X1117" s="5" t="s">
        <v>185</v>
      </c>
      <c r="Y1117" s="5">
        <v>580.05537000000004</v>
      </c>
      <c r="Z1117" s="5">
        <v>1.7454100000000001</v>
      </c>
      <c r="AA1117" s="12">
        <f t="shared" si="814"/>
        <v>0</v>
      </c>
      <c r="AB1117" s="5">
        <f t="shared" si="821"/>
        <v>0</v>
      </c>
      <c r="AC1117" s="6">
        <f t="shared" si="833"/>
        <v>0</v>
      </c>
      <c r="AD1117" s="7">
        <f t="shared" si="833"/>
        <v>0</v>
      </c>
      <c r="AE1117" s="6">
        <f t="shared" si="816"/>
        <v>0</v>
      </c>
      <c r="AF1117" s="5"/>
      <c r="AG1117" s="6"/>
      <c r="AH1117" s="7"/>
      <c r="AI1117" s="6"/>
      <c r="AJ1117" s="6"/>
      <c r="AL1117" s="13"/>
      <c r="AM1117" s="13"/>
      <c r="AW1117" s="46"/>
    </row>
    <row r="1118" spans="1:49" ht="19.899999999999999" customHeight="1" x14ac:dyDescent="0.25">
      <c r="A1118" s="40"/>
      <c r="B1118" s="78" t="s">
        <v>34</v>
      </c>
      <c r="C1118" s="5">
        <v>0</v>
      </c>
      <c r="D1118" s="5"/>
      <c r="E1118" s="5">
        <v>0</v>
      </c>
      <c r="F1118" s="5">
        <v>0</v>
      </c>
      <c r="G1118" s="6">
        <f>H1118+I1118+J1118</f>
        <v>0</v>
      </c>
      <c r="H1118" s="5"/>
      <c r="I1118" s="5"/>
      <c r="J1118" s="5"/>
      <c r="K1118" s="6"/>
      <c r="L1118" s="5"/>
      <c r="M1118" s="5"/>
      <c r="N1118" s="5"/>
      <c r="O1118" s="6">
        <f t="shared" si="832"/>
        <v>0</v>
      </c>
      <c r="P1118" s="5">
        <v>0</v>
      </c>
      <c r="Q1118" s="5">
        <v>0</v>
      </c>
      <c r="R1118" s="5">
        <v>0</v>
      </c>
      <c r="S1118" s="6">
        <v>0</v>
      </c>
      <c r="T1118" s="5"/>
      <c r="U1118" s="5"/>
      <c r="V1118" s="5"/>
      <c r="W1118" s="6">
        <v>0</v>
      </c>
      <c r="X1118" s="5"/>
      <c r="Y1118" s="5"/>
      <c r="Z1118" s="5"/>
      <c r="AA1118" s="12">
        <f t="shared" si="814"/>
        <v>0</v>
      </c>
      <c r="AB1118" s="5">
        <f t="shared" si="821"/>
        <v>0</v>
      </c>
      <c r="AC1118" s="6">
        <f t="shared" si="833"/>
        <v>0</v>
      </c>
      <c r="AD1118" s="7">
        <f t="shared" si="833"/>
        <v>0</v>
      </c>
      <c r="AE1118" s="6">
        <f t="shared" si="816"/>
        <v>0</v>
      </c>
      <c r="AF1118" s="5"/>
      <c r="AG1118" s="6"/>
      <c r="AH1118" s="7"/>
      <c r="AI1118" s="6"/>
      <c r="AJ1118" s="6"/>
      <c r="AL1118" s="13"/>
      <c r="AM1118" s="13"/>
      <c r="AW1118" s="46">
        <f t="shared" si="820"/>
        <v>0</v>
      </c>
    </row>
    <row r="1119" spans="1:49" ht="19.899999999999999" customHeight="1" x14ac:dyDescent="0.25">
      <c r="A1119" s="40"/>
      <c r="B1119" s="78" t="s">
        <v>35</v>
      </c>
      <c r="C1119" s="5">
        <v>32.949839999999995</v>
      </c>
      <c r="D1119" s="5"/>
      <c r="E1119" s="5">
        <v>0</v>
      </c>
      <c r="F1119" s="5">
        <v>0</v>
      </c>
      <c r="G1119" s="6">
        <f t="shared" ref="G1119" si="835">H1119+I1119+J1119</f>
        <v>0</v>
      </c>
      <c r="H1119" s="5"/>
      <c r="I1119" s="5"/>
      <c r="J1119" s="5"/>
      <c r="K1119" s="6"/>
      <c r="L1119" s="5"/>
      <c r="M1119" s="5"/>
      <c r="N1119" s="5"/>
      <c r="O1119" s="6">
        <f t="shared" si="832"/>
        <v>73.599219999999931</v>
      </c>
      <c r="P1119" s="5">
        <v>0</v>
      </c>
      <c r="Q1119" s="5">
        <v>73.344619999999935</v>
      </c>
      <c r="R1119" s="5">
        <v>0.25460000000000005</v>
      </c>
      <c r="S1119" s="6">
        <f>SUM(T1119:V1119)</f>
        <v>32.949840000000023</v>
      </c>
      <c r="T1119" s="5">
        <f>SUM(T1115)-SUM(T1116:T1118)</f>
        <v>0</v>
      </c>
      <c r="U1119" s="5">
        <f>SUM(U1115)-SUM(U1116:U1118)</f>
        <v>32.850990000000024</v>
      </c>
      <c r="V1119" s="5">
        <f>SUM(V1115)-SUM(V1116:V1118)</f>
        <v>9.8850000000000104E-2</v>
      </c>
      <c r="W1119" s="6">
        <f>SUM(X1119:Z1119)</f>
        <v>32.949840000000023</v>
      </c>
      <c r="X1119" s="5">
        <f>SUM(X1115)-SUM(X1116:X1118)</f>
        <v>0</v>
      </c>
      <c r="Y1119" s="5">
        <f>SUM(Y1115)-SUM(Y1116:Y1118)</f>
        <v>32.850990000000024</v>
      </c>
      <c r="Z1119" s="5">
        <f>SUM(Z1115)-SUM(Z1116:Z1118)</f>
        <v>9.8849999999999882E-2</v>
      </c>
      <c r="AA1119" s="12">
        <f t="shared" si="814"/>
        <v>-2.2204460492503131E-16</v>
      </c>
      <c r="AB1119" s="5">
        <f t="shared" si="821"/>
        <v>0</v>
      </c>
      <c r="AC1119" s="6">
        <f t="shared" si="833"/>
        <v>0</v>
      </c>
      <c r="AD1119" s="7">
        <f t="shared" si="833"/>
        <v>-2.2204460492503131E-16</v>
      </c>
      <c r="AE1119" s="6">
        <f t="shared" si="816"/>
        <v>0</v>
      </c>
      <c r="AF1119" s="5"/>
      <c r="AG1119" s="6"/>
      <c r="AH1119" s="7"/>
      <c r="AI1119" s="6"/>
      <c r="AJ1119" s="6"/>
      <c r="AL1119" s="13"/>
      <c r="AM1119" s="13"/>
      <c r="AW1119" s="46">
        <f t="shared" si="820"/>
        <v>0</v>
      </c>
    </row>
    <row r="1120" spans="1:49" ht="72.75" customHeight="1" x14ac:dyDescent="0.25">
      <c r="A1120" s="40">
        <v>200</v>
      </c>
      <c r="B1120" s="68" t="s">
        <v>176</v>
      </c>
      <c r="C1120" s="62">
        <v>614.75062000000003</v>
      </c>
      <c r="D1120" s="62">
        <f>SUM(D1121:D1124)</f>
        <v>0</v>
      </c>
      <c r="E1120" s="62">
        <v>0</v>
      </c>
      <c r="F1120" s="62">
        <v>0</v>
      </c>
      <c r="G1120" s="63">
        <f>H1120+I1120+J1120</f>
        <v>0</v>
      </c>
      <c r="H1120" s="43"/>
      <c r="I1120" s="43"/>
      <c r="J1120" s="43"/>
      <c r="K1120" s="63">
        <f>L1120+M1120+N1120</f>
        <v>0</v>
      </c>
      <c r="L1120" s="43"/>
      <c r="M1120" s="43"/>
      <c r="N1120" s="43"/>
      <c r="O1120" s="63">
        <f>P1120+Q1120+R1120</f>
        <v>655.5</v>
      </c>
      <c r="P1120" s="43">
        <v>0</v>
      </c>
      <c r="Q1120" s="43">
        <v>654.79999999999995</v>
      </c>
      <c r="R1120" s="43">
        <v>0.7</v>
      </c>
      <c r="S1120" s="6">
        <f>SUM(T1120,U1120,V1120)</f>
        <v>614.75062000000003</v>
      </c>
      <c r="T1120" s="5">
        <v>0</v>
      </c>
      <c r="U1120" s="5">
        <v>614.13585999999998</v>
      </c>
      <c r="V1120" s="5">
        <v>0.61475999999999997</v>
      </c>
      <c r="W1120" s="63">
        <f>SUM(X1120,Y1120,Z1120)</f>
        <v>614.75062000000025</v>
      </c>
      <c r="X1120" s="43">
        <v>0</v>
      </c>
      <c r="Y1120" s="43">
        <v>614.13586000000021</v>
      </c>
      <c r="Z1120" s="43">
        <v>0.61475999999999997</v>
      </c>
      <c r="AA1120" s="12">
        <f t="shared" si="814"/>
        <v>0</v>
      </c>
      <c r="AB1120" s="5">
        <f t="shared" si="821"/>
        <v>0</v>
      </c>
      <c r="AC1120" s="6">
        <f t="shared" si="833"/>
        <v>0</v>
      </c>
      <c r="AD1120" s="7">
        <f t="shared" si="833"/>
        <v>0</v>
      </c>
      <c r="AE1120" s="63">
        <f t="shared" si="816"/>
        <v>0</v>
      </c>
      <c r="AF1120" s="43"/>
      <c r="AG1120" s="63"/>
      <c r="AH1120" s="44"/>
      <c r="AI1120" s="63" t="s">
        <v>227</v>
      </c>
      <c r="AJ1120" s="63" t="s">
        <v>227</v>
      </c>
      <c r="AL1120" s="13"/>
      <c r="AM1120" s="13"/>
      <c r="AW1120" s="46">
        <f t="shared" si="820"/>
        <v>0</v>
      </c>
    </row>
    <row r="1121" spans="1:49" ht="19.899999999999999" customHeight="1" x14ac:dyDescent="0.25">
      <c r="A1121" s="40"/>
      <c r="B1121" s="78" t="s">
        <v>32</v>
      </c>
      <c r="C1121" s="5">
        <v>0</v>
      </c>
      <c r="D1121" s="5">
        <f>C1121</f>
        <v>0</v>
      </c>
      <c r="E1121" s="5">
        <v>0</v>
      </c>
      <c r="F1121" s="5">
        <v>0</v>
      </c>
      <c r="G1121" s="6">
        <f>H1121+I1121+J1121</f>
        <v>0</v>
      </c>
      <c r="H1121" s="5"/>
      <c r="I1121" s="5"/>
      <c r="J1121" s="5"/>
      <c r="K1121" s="6"/>
      <c r="L1121" s="5"/>
      <c r="M1121" s="5"/>
      <c r="N1121" s="5"/>
      <c r="O1121" s="6">
        <f t="shared" ref="O1121:O1124" si="836">P1121+Q1121+R1121</f>
        <v>0</v>
      </c>
      <c r="P1121" s="5">
        <v>0</v>
      </c>
      <c r="Q1121" s="5">
        <v>0</v>
      </c>
      <c r="R1121" s="5">
        <v>0</v>
      </c>
      <c r="S1121" s="6">
        <v>0</v>
      </c>
      <c r="T1121" s="5"/>
      <c r="U1121" s="5"/>
      <c r="V1121" s="5"/>
      <c r="W1121" s="6">
        <v>0</v>
      </c>
      <c r="X1121" s="5"/>
      <c r="Y1121" s="5"/>
      <c r="Z1121" s="5"/>
      <c r="AA1121" s="12">
        <f t="shared" si="814"/>
        <v>0</v>
      </c>
      <c r="AB1121" s="5">
        <f t="shared" si="821"/>
        <v>0</v>
      </c>
      <c r="AC1121" s="6">
        <f t="shared" si="833"/>
        <v>0</v>
      </c>
      <c r="AD1121" s="7">
        <f t="shared" si="833"/>
        <v>0</v>
      </c>
      <c r="AE1121" s="6">
        <f t="shared" si="816"/>
        <v>0</v>
      </c>
      <c r="AF1121" s="5"/>
      <c r="AG1121" s="6"/>
      <c r="AH1121" s="7"/>
      <c r="AI1121" s="6"/>
      <c r="AJ1121" s="6"/>
      <c r="AL1121" s="13"/>
      <c r="AM1121" s="13"/>
      <c r="AW1121" s="46">
        <f t="shared" si="820"/>
        <v>0</v>
      </c>
    </row>
    <row r="1122" spans="1:49" ht="19.899999999999999" customHeight="1" x14ac:dyDescent="0.25">
      <c r="A1122" s="40"/>
      <c r="B1122" s="78" t="s">
        <v>33</v>
      </c>
      <c r="C1122" s="5">
        <v>581.80078000000003</v>
      </c>
      <c r="D1122" s="5"/>
      <c r="E1122" s="5">
        <v>0</v>
      </c>
      <c r="F1122" s="5">
        <v>0</v>
      </c>
      <c r="G1122" s="6">
        <f t="shared" ref="G1122" si="837">H1122+I1122+J1122</f>
        <v>0</v>
      </c>
      <c r="H1122" s="5"/>
      <c r="I1122" s="5"/>
      <c r="J1122" s="5"/>
      <c r="K1122" s="6"/>
      <c r="L1122" s="5"/>
      <c r="M1122" s="5"/>
      <c r="N1122" s="5"/>
      <c r="O1122" s="6">
        <f t="shared" si="836"/>
        <v>581.80078000000003</v>
      </c>
      <c r="P1122" s="5">
        <v>0</v>
      </c>
      <c r="Q1122" s="5">
        <v>581.21897999999999</v>
      </c>
      <c r="R1122" s="5">
        <v>0.58179999999999998</v>
      </c>
      <c r="S1122" s="6">
        <v>581.80078000000003</v>
      </c>
      <c r="T1122" s="5" t="s">
        <v>185</v>
      </c>
      <c r="U1122" s="5">
        <v>581.21897999999999</v>
      </c>
      <c r="V1122" s="5">
        <v>0.58179999999999998</v>
      </c>
      <c r="W1122" s="6">
        <v>581.80078000000003</v>
      </c>
      <c r="X1122" s="5" t="s">
        <v>185</v>
      </c>
      <c r="Y1122" s="5">
        <v>581.2189800000001</v>
      </c>
      <c r="Z1122" s="5">
        <v>0.58179999999999998</v>
      </c>
      <c r="AA1122" s="12">
        <f t="shared" si="814"/>
        <v>0</v>
      </c>
      <c r="AB1122" s="5">
        <f t="shared" si="821"/>
        <v>0</v>
      </c>
      <c r="AC1122" s="6">
        <f t="shared" si="833"/>
        <v>0</v>
      </c>
      <c r="AD1122" s="7">
        <f t="shared" si="833"/>
        <v>0</v>
      </c>
      <c r="AE1122" s="6">
        <f t="shared" si="816"/>
        <v>0</v>
      </c>
      <c r="AF1122" s="5"/>
      <c r="AG1122" s="6"/>
      <c r="AH1122" s="7"/>
      <c r="AI1122" s="6"/>
      <c r="AJ1122" s="6"/>
      <c r="AL1122" s="13"/>
      <c r="AM1122" s="13"/>
      <c r="AW1122" s="46"/>
    </row>
    <row r="1123" spans="1:49" ht="19.899999999999999" customHeight="1" x14ac:dyDescent="0.25">
      <c r="A1123" s="40"/>
      <c r="B1123" s="78" t="s">
        <v>34</v>
      </c>
      <c r="C1123" s="5">
        <v>0</v>
      </c>
      <c r="D1123" s="5"/>
      <c r="E1123" s="5">
        <v>0</v>
      </c>
      <c r="F1123" s="5">
        <v>0</v>
      </c>
      <c r="G1123" s="6">
        <f>H1123+I1123+J1123</f>
        <v>0</v>
      </c>
      <c r="H1123" s="5"/>
      <c r="I1123" s="5"/>
      <c r="J1123" s="5"/>
      <c r="K1123" s="6"/>
      <c r="L1123" s="5"/>
      <c r="M1123" s="5"/>
      <c r="N1123" s="5"/>
      <c r="O1123" s="6">
        <f t="shared" si="836"/>
        <v>0</v>
      </c>
      <c r="P1123" s="5">
        <v>0</v>
      </c>
      <c r="Q1123" s="5">
        <v>0</v>
      </c>
      <c r="R1123" s="5">
        <v>0</v>
      </c>
      <c r="S1123" s="6">
        <v>0</v>
      </c>
      <c r="T1123" s="5"/>
      <c r="U1123" s="5"/>
      <c r="V1123" s="5"/>
      <c r="W1123" s="6">
        <v>0</v>
      </c>
      <c r="X1123" s="5"/>
      <c r="Y1123" s="5"/>
      <c r="Z1123" s="5"/>
      <c r="AA1123" s="12">
        <f t="shared" si="814"/>
        <v>0</v>
      </c>
      <c r="AB1123" s="5">
        <f t="shared" si="821"/>
        <v>0</v>
      </c>
      <c r="AC1123" s="6">
        <f t="shared" si="833"/>
        <v>0</v>
      </c>
      <c r="AD1123" s="7">
        <f t="shared" si="833"/>
        <v>0</v>
      </c>
      <c r="AE1123" s="6">
        <f t="shared" si="816"/>
        <v>0</v>
      </c>
      <c r="AF1123" s="5"/>
      <c r="AG1123" s="6"/>
      <c r="AH1123" s="7"/>
      <c r="AI1123" s="6"/>
      <c r="AJ1123" s="6"/>
      <c r="AL1123" s="13"/>
      <c r="AM1123" s="13"/>
      <c r="AW1123" s="46">
        <f t="shared" si="820"/>
        <v>0</v>
      </c>
    </row>
    <row r="1124" spans="1:49" ht="19.899999999999999" customHeight="1" x14ac:dyDescent="0.25">
      <c r="A1124" s="40"/>
      <c r="B1124" s="78" t="s">
        <v>35</v>
      </c>
      <c r="C1124" s="5">
        <v>32.949839999999995</v>
      </c>
      <c r="D1124" s="5"/>
      <c r="E1124" s="5">
        <v>0</v>
      </c>
      <c r="F1124" s="5">
        <v>0</v>
      </c>
      <c r="G1124" s="6">
        <f t="shared" ref="G1124" si="838">H1124+I1124+J1124</f>
        <v>0</v>
      </c>
      <c r="H1124" s="5"/>
      <c r="I1124" s="5"/>
      <c r="J1124" s="5"/>
      <c r="K1124" s="6"/>
      <c r="L1124" s="5"/>
      <c r="M1124" s="5"/>
      <c r="N1124" s="5"/>
      <c r="O1124" s="6">
        <f t="shared" si="836"/>
        <v>73.699219999999883</v>
      </c>
      <c r="P1124" s="5">
        <v>0</v>
      </c>
      <c r="Q1124" s="5">
        <v>73.581019999999882</v>
      </c>
      <c r="R1124" s="5">
        <v>0.11819999999999993</v>
      </c>
      <c r="S1124" s="6">
        <f>SUM(T1124:V1124)</f>
        <v>32.949839999999995</v>
      </c>
      <c r="T1124" s="5">
        <f>SUM(T1120)-SUM(T1121:T1123)</f>
        <v>0</v>
      </c>
      <c r="U1124" s="5">
        <f>SUM(U1120)-SUM(U1121:U1123)</f>
        <v>32.916879999999992</v>
      </c>
      <c r="V1124" s="5">
        <f>SUM(V1120)-SUM(V1121:V1123)</f>
        <v>3.2959999999999989E-2</v>
      </c>
      <c r="W1124" s="6">
        <f>SUM(X1124:Z1124)</f>
        <v>32.949840000000108</v>
      </c>
      <c r="X1124" s="5">
        <f>SUM(X1120)-SUM(X1121:X1123)</f>
        <v>0</v>
      </c>
      <c r="Y1124" s="5">
        <f>SUM(Y1120)-SUM(Y1121:Y1123)</f>
        <v>32.916880000000106</v>
      </c>
      <c r="Z1124" s="5">
        <f>SUM(Z1120)-SUM(Z1121:Z1123)</f>
        <v>3.2959999999999989E-2</v>
      </c>
      <c r="AA1124" s="12">
        <f t="shared" si="814"/>
        <v>1.1368683772161603E-13</v>
      </c>
      <c r="AB1124" s="5">
        <f t="shared" si="821"/>
        <v>0</v>
      </c>
      <c r="AC1124" s="6">
        <f t="shared" si="833"/>
        <v>1.1368683772161603E-13</v>
      </c>
      <c r="AD1124" s="7">
        <f t="shared" si="833"/>
        <v>0</v>
      </c>
      <c r="AE1124" s="6">
        <f t="shared" si="816"/>
        <v>0</v>
      </c>
      <c r="AF1124" s="5"/>
      <c r="AG1124" s="6"/>
      <c r="AH1124" s="7"/>
      <c r="AI1124" s="6"/>
      <c r="AJ1124" s="6"/>
      <c r="AL1124" s="13"/>
      <c r="AM1124" s="13"/>
      <c r="AW1124" s="46">
        <f t="shared" si="820"/>
        <v>0</v>
      </c>
    </row>
    <row r="1125" spans="1:49" ht="75" customHeight="1" x14ac:dyDescent="0.25">
      <c r="A1125" s="40">
        <v>201</v>
      </c>
      <c r="B1125" s="68" t="s">
        <v>177</v>
      </c>
      <c r="C1125" s="62">
        <v>614.75062000000003</v>
      </c>
      <c r="D1125" s="62">
        <f>SUM(D1126:D1129)</f>
        <v>0</v>
      </c>
      <c r="E1125" s="62">
        <v>0</v>
      </c>
      <c r="F1125" s="62">
        <v>0</v>
      </c>
      <c r="G1125" s="63">
        <f>H1125+I1125+J1125</f>
        <v>0</v>
      </c>
      <c r="H1125" s="43"/>
      <c r="I1125" s="43"/>
      <c r="J1125" s="43"/>
      <c r="K1125" s="63">
        <f>L1125+M1125+N1125</f>
        <v>0</v>
      </c>
      <c r="L1125" s="43"/>
      <c r="M1125" s="43"/>
      <c r="N1125" s="43"/>
      <c r="O1125" s="63">
        <f>P1125+Q1125+R1125</f>
        <v>655.5</v>
      </c>
      <c r="P1125" s="43">
        <v>0</v>
      </c>
      <c r="Q1125" s="43">
        <v>654.1</v>
      </c>
      <c r="R1125" s="43">
        <v>1.4000000000000001</v>
      </c>
      <c r="S1125" s="6">
        <f>SUM(T1125,U1125,V1125)</f>
        <v>614.75061999999991</v>
      </c>
      <c r="T1125" s="5">
        <v>0</v>
      </c>
      <c r="U1125" s="5">
        <v>613.52110999999991</v>
      </c>
      <c r="V1125" s="5">
        <v>1.2295100000000001</v>
      </c>
      <c r="W1125" s="63">
        <f>SUM(X1125,Y1125,Z1125)</f>
        <v>614.75062000000003</v>
      </c>
      <c r="X1125" s="43">
        <v>0</v>
      </c>
      <c r="Y1125" s="43">
        <v>613.52111000000002</v>
      </c>
      <c r="Z1125" s="43">
        <v>1.2295100000000001</v>
      </c>
      <c r="AA1125" s="12">
        <f t="shared" si="814"/>
        <v>0</v>
      </c>
      <c r="AB1125" s="5">
        <f t="shared" si="821"/>
        <v>0</v>
      </c>
      <c r="AC1125" s="6">
        <f t="shared" si="833"/>
        <v>0</v>
      </c>
      <c r="AD1125" s="7">
        <f t="shared" si="833"/>
        <v>0</v>
      </c>
      <c r="AE1125" s="63">
        <f t="shared" si="816"/>
        <v>0</v>
      </c>
      <c r="AF1125" s="43"/>
      <c r="AG1125" s="63"/>
      <c r="AH1125" s="44"/>
      <c r="AI1125" s="63" t="s">
        <v>227</v>
      </c>
      <c r="AJ1125" s="63" t="s">
        <v>227</v>
      </c>
      <c r="AL1125" s="13"/>
      <c r="AM1125" s="13"/>
      <c r="AW1125" s="46">
        <f t="shared" si="820"/>
        <v>0</v>
      </c>
    </row>
    <row r="1126" spans="1:49" ht="19.899999999999999" customHeight="1" x14ac:dyDescent="0.25">
      <c r="A1126" s="40"/>
      <c r="B1126" s="78" t="s">
        <v>32</v>
      </c>
      <c r="C1126" s="5">
        <v>0</v>
      </c>
      <c r="D1126" s="5">
        <f>C1126</f>
        <v>0</v>
      </c>
      <c r="E1126" s="5">
        <v>0</v>
      </c>
      <c r="F1126" s="5">
        <v>0</v>
      </c>
      <c r="G1126" s="6">
        <f>H1126+I1126+J1126</f>
        <v>0</v>
      </c>
      <c r="H1126" s="5"/>
      <c r="I1126" s="5"/>
      <c r="J1126" s="5"/>
      <c r="K1126" s="6"/>
      <c r="L1126" s="5"/>
      <c r="M1126" s="5"/>
      <c r="N1126" s="5"/>
      <c r="O1126" s="6">
        <f t="shared" ref="O1126:O1129" si="839">P1126+Q1126+R1126</f>
        <v>0</v>
      </c>
      <c r="P1126" s="5">
        <v>0</v>
      </c>
      <c r="Q1126" s="5">
        <v>0</v>
      </c>
      <c r="R1126" s="5">
        <v>0</v>
      </c>
      <c r="S1126" s="6">
        <v>0</v>
      </c>
      <c r="T1126" s="5"/>
      <c r="U1126" s="5"/>
      <c r="V1126" s="5"/>
      <c r="W1126" s="6">
        <v>0</v>
      </c>
      <c r="X1126" s="5"/>
      <c r="Y1126" s="5"/>
      <c r="Z1126" s="5"/>
      <c r="AA1126" s="12">
        <f t="shared" si="814"/>
        <v>0</v>
      </c>
      <c r="AB1126" s="5">
        <f t="shared" si="821"/>
        <v>0</v>
      </c>
      <c r="AC1126" s="6">
        <f t="shared" si="833"/>
        <v>0</v>
      </c>
      <c r="AD1126" s="7">
        <f t="shared" si="833"/>
        <v>0</v>
      </c>
      <c r="AE1126" s="6">
        <f t="shared" si="816"/>
        <v>0</v>
      </c>
      <c r="AF1126" s="5"/>
      <c r="AG1126" s="6"/>
      <c r="AH1126" s="7"/>
      <c r="AI1126" s="6"/>
      <c r="AJ1126" s="6"/>
      <c r="AL1126" s="13"/>
      <c r="AM1126" s="13"/>
      <c r="AW1126" s="46">
        <f t="shared" si="820"/>
        <v>0</v>
      </c>
    </row>
    <row r="1127" spans="1:49" ht="19.899999999999999" customHeight="1" x14ac:dyDescent="0.25">
      <c r="A1127" s="40"/>
      <c r="B1127" s="78" t="s">
        <v>33</v>
      </c>
      <c r="C1127" s="5">
        <v>581.80078000000003</v>
      </c>
      <c r="D1127" s="5"/>
      <c r="E1127" s="5">
        <v>0</v>
      </c>
      <c r="F1127" s="5">
        <v>0</v>
      </c>
      <c r="G1127" s="6">
        <f t="shared" ref="G1127" si="840">H1127+I1127+J1127</f>
        <v>0</v>
      </c>
      <c r="H1127" s="5"/>
      <c r="I1127" s="5"/>
      <c r="J1127" s="5"/>
      <c r="K1127" s="6"/>
      <c r="L1127" s="5"/>
      <c r="M1127" s="5"/>
      <c r="N1127" s="5"/>
      <c r="O1127" s="6">
        <f t="shared" si="839"/>
        <v>581.80078000000003</v>
      </c>
      <c r="P1127" s="5">
        <v>0</v>
      </c>
      <c r="Q1127" s="5">
        <v>580.63718000000006</v>
      </c>
      <c r="R1127" s="5">
        <v>1.1636</v>
      </c>
      <c r="S1127" s="6">
        <v>581.80078000000003</v>
      </c>
      <c r="T1127" s="5" t="s">
        <v>185</v>
      </c>
      <c r="U1127" s="5">
        <v>580.63716999999997</v>
      </c>
      <c r="V1127" s="5">
        <v>1.16361</v>
      </c>
      <c r="W1127" s="6">
        <v>581.80078000000003</v>
      </c>
      <c r="X1127" s="5" t="s">
        <v>185</v>
      </c>
      <c r="Y1127" s="5">
        <v>580.63717000000008</v>
      </c>
      <c r="Z1127" s="5">
        <v>1.1636099999999998</v>
      </c>
      <c r="AA1127" s="12">
        <f t="shared" ref="AA1127:AA1158" si="841">SUM(AB1127:AD1127)</f>
        <v>0</v>
      </c>
      <c r="AB1127" s="5">
        <f t="shared" si="821"/>
        <v>0</v>
      </c>
      <c r="AC1127" s="6">
        <f t="shared" si="833"/>
        <v>0</v>
      </c>
      <c r="AD1127" s="7">
        <f t="shared" si="833"/>
        <v>0</v>
      </c>
      <c r="AE1127" s="6">
        <f t="shared" si="816"/>
        <v>0</v>
      </c>
      <c r="AF1127" s="5"/>
      <c r="AG1127" s="6"/>
      <c r="AH1127" s="7"/>
      <c r="AI1127" s="6"/>
      <c r="AJ1127" s="6"/>
      <c r="AL1127" s="13"/>
      <c r="AM1127" s="13"/>
      <c r="AW1127" s="46"/>
    </row>
    <row r="1128" spans="1:49" ht="19.899999999999999" customHeight="1" x14ac:dyDescent="0.25">
      <c r="A1128" s="40"/>
      <c r="B1128" s="78" t="s">
        <v>34</v>
      </c>
      <c r="C1128" s="5">
        <v>0</v>
      </c>
      <c r="D1128" s="5"/>
      <c r="E1128" s="5">
        <v>0</v>
      </c>
      <c r="F1128" s="5">
        <v>0</v>
      </c>
      <c r="G1128" s="6">
        <f>H1128+I1128+J1128</f>
        <v>0</v>
      </c>
      <c r="H1128" s="5"/>
      <c r="I1128" s="5"/>
      <c r="J1128" s="5"/>
      <c r="K1128" s="6"/>
      <c r="L1128" s="5"/>
      <c r="M1128" s="5"/>
      <c r="N1128" s="5"/>
      <c r="O1128" s="6">
        <f t="shared" si="839"/>
        <v>0</v>
      </c>
      <c r="P1128" s="5">
        <v>0</v>
      </c>
      <c r="Q1128" s="5">
        <v>0</v>
      </c>
      <c r="R1128" s="5">
        <v>0</v>
      </c>
      <c r="S1128" s="6">
        <v>0</v>
      </c>
      <c r="T1128" s="5"/>
      <c r="U1128" s="5"/>
      <c r="V1128" s="5"/>
      <c r="W1128" s="6">
        <v>0</v>
      </c>
      <c r="X1128" s="5"/>
      <c r="Y1128" s="5"/>
      <c r="Z1128" s="5"/>
      <c r="AA1128" s="12">
        <f t="shared" si="841"/>
        <v>0</v>
      </c>
      <c r="AB1128" s="5">
        <f t="shared" si="821"/>
        <v>0</v>
      </c>
      <c r="AC1128" s="6">
        <f t="shared" si="833"/>
        <v>0</v>
      </c>
      <c r="AD1128" s="7">
        <f t="shared" si="833"/>
        <v>0</v>
      </c>
      <c r="AE1128" s="6">
        <f t="shared" si="816"/>
        <v>0</v>
      </c>
      <c r="AF1128" s="5"/>
      <c r="AG1128" s="6"/>
      <c r="AH1128" s="7"/>
      <c r="AI1128" s="6"/>
      <c r="AJ1128" s="6"/>
      <c r="AL1128" s="13"/>
      <c r="AM1128" s="13"/>
      <c r="AW1128" s="46">
        <f t="shared" si="820"/>
        <v>0</v>
      </c>
    </row>
    <row r="1129" spans="1:49" ht="19.899999999999999" customHeight="1" x14ac:dyDescent="0.25">
      <c r="A1129" s="40"/>
      <c r="B1129" s="78" t="s">
        <v>35</v>
      </c>
      <c r="C1129" s="5">
        <v>32.949839999999995</v>
      </c>
      <c r="D1129" s="5"/>
      <c r="E1129" s="5">
        <v>0</v>
      </c>
      <c r="F1129" s="5">
        <v>0</v>
      </c>
      <c r="G1129" s="6">
        <f t="shared" ref="G1129" si="842">H1129+I1129+J1129</f>
        <v>0</v>
      </c>
      <c r="H1129" s="5"/>
      <c r="I1129" s="5"/>
      <c r="J1129" s="5"/>
      <c r="K1129" s="6"/>
      <c r="L1129" s="5"/>
      <c r="M1129" s="5"/>
      <c r="N1129" s="5"/>
      <c r="O1129" s="6">
        <f t="shared" si="839"/>
        <v>73.699220000000025</v>
      </c>
      <c r="P1129" s="5">
        <v>0</v>
      </c>
      <c r="Q1129" s="5">
        <v>73.462820000000022</v>
      </c>
      <c r="R1129" s="5">
        <v>0.23639999999999989</v>
      </c>
      <c r="S1129" s="6">
        <f>SUM(T1129:V1129)</f>
        <v>32.949839999999938</v>
      </c>
      <c r="T1129" s="5">
        <f>SUM(T1125)-SUM(T1126:T1128)</f>
        <v>0</v>
      </c>
      <c r="U1129" s="5">
        <f>SUM(U1125)-SUM(U1126:U1128)</f>
        <v>32.883939999999939</v>
      </c>
      <c r="V1129" s="5">
        <f>SUM(V1125)-SUM(V1126:V1128)</f>
        <v>6.590000000000007E-2</v>
      </c>
      <c r="W1129" s="6">
        <f>SUM(X1129:Z1129)</f>
        <v>32.949839999999938</v>
      </c>
      <c r="X1129" s="5">
        <f>SUM(X1125)-SUM(X1126:X1128)</f>
        <v>0</v>
      </c>
      <c r="Y1129" s="5">
        <f>SUM(Y1125)-SUM(Y1126:Y1128)</f>
        <v>32.883939999999939</v>
      </c>
      <c r="Z1129" s="5">
        <f>SUM(Z1125)-SUM(Z1126:Z1128)</f>
        <v>6.5900000000000292E-2</v>
      </c>
      <c r="AA1129" s="12">
        <f t="shared" si="841"/>
        <v>2.2204460492503131E-16</v>
      </c>
      <c r="AB1129" s="5">
        <f t="shared" si="821"/>
        <v>0</v>
      </c>
      <c r="AC1129" s="6">
        <f t="shared" si="833"/>
        <v>0</v>
      </c>
      <c r="AD1129" s="7">
        <f t="shared" si="833"/>
        <v>2.2204460492503131E-16</v>
      </c>
      <c r="AE1129" s="6">
        <f t="shared" si="816"/>
        <v>0</v>
      </c>
      <c r="AF1129" s="5"/>
      <c r="AG1129" s="6"/>
      <c r="AH1129" s="7"/>
      <c r="AI1129" s="6"/>
      <c r="AJ1129" s="6"/>
      <c r="AL1129" s="13"/>
      <c r="AM1129" s="13"/>
      <c r="AW1129" s="46">
        <f t="shared" si="820"/>
        <v>0</v>
      </c>
    </row>
    <row r="1130" spans="1:49" ht="76.5" customHeight="1" x14ac:dyDescent="0.25">
      <c r="A1130" s="40">
        <v>202</v>
      </c>
      <c r="B1130" s="68" t="s">
        <v>178</v>
      </c>
      <c r="C1130" s="62">
        <v>614.75062000000003</v>
      </c>
      <c r="D1130" s="62">
        <f>SUM(D1131:D1134)</f>
        <v>0</v>
      </c>
      <c r="E1130" s="62">
        <v>0</v>
      </c>
      <c r="F1130" s="62">
        <v>0</v>
      </c>
      <c r="G1130" s="63">
        <f>H1130+I1130+J1130</f>
        <v>0</v>
      </c>
      <c r="H1130" s="43"/>
      <c r="I1130" s="43"/>
      <c r="J1130" s="43"/>
      <c r="K1130" s="63">
        <f>L1130+M1130+N1130</f>
        <v>0</v>
      </c>
      <c r="L1130" s="43"/>
      <c r="M1130" s="43"/>
      <c r="N1130" s="43"/>
      <c r="O1130" s="63">
        <f>P1130+Q1130+R1130</f>
        <v>655.5</v>
      </c>
      <c r="P1130" s="43">
        <v>0</v>
      </c>
      <c r="Q1130" s="43">
        <v>654.79999999999995</v>
      </c>
      <c r="R1130" s="43">
        <v>0.7</v>
      </c>
      <c r="S1130" s="6">
        <f>SUM(T1130,U1130,V1130)</f>
        <v>614.75062000000003</v>
      </c>
      <c r="T1130" s="5">
        <v>0</v>
      </c>
      <c r="U1130" s="5">
        <v>614.13576999999998</v>
      </c>
      <c r="V1130" s="5">
        <v>0.61485000000000001</v>
      </c>
      <c r="W1130" s="63">
        <f>SUM(X1130,Y1130,Z1130)</f>
        <v>614.75062000000014</v>
      </c>
      <c r="X1130" s="43">
        <v>0</v>
      </c>
      <c r="Y1130" s="43">
        <v>614.13577000000009</v>
      </c>
      <c r="Z1130" s="43">
        <v>0.61485000000000001</v>
      </c>
      <c r="AA1130" s="12">
        <f t="shared" si="841"/>
        <v>0</v>
      </c>
      <c r="AB1130" s="5">
        <f t="shared" si="821"/>
        <v>0</v>
      </c>
      <c r="AC1130" s="6">
        <f t="shared" si="833"/>
        <v>0</v>
      </c>
      <c r="AD1130" s="7">
        <f t="shared" si="833"/>
        <v>0</v>
      </c>
      <c r="AE1130" s="63">
        <f t="shared" si="816"/>
        <v>0</v>
      </c>
      <c r="AF1130" s="43"/>
      <c r="AG1130" s="63"/>
      <c r="AH1130" s="44"/>
      <c r="AI1130" s="63" t="s">
        <v>227</v>
      </c>
      <c r="AJ1130" s="63" t="s">
        <v>227</v>
      </c>
      <c r="AL1130" s="13"/>
      <c r="AM1130" s="13"/>
      <c r="AW1130" s="46">
        <f t="shared" si="820"/>
        <v>0</v>
      </c>
    </row>
    <row r="1131" spans="1:49" ht="19.899999999999999" customHeight="1" x14ac:dyDescent="0.25">
      <c r="A1131" s="40"/>
      <c r="B1131" s="78" t="s">
        <v>32</v>
      </c>
      <c r="C1131" s="5">
        <v>0</v>
      </c>
      <c r="D1131" s="5">
        <f>C1131</f>
        <v>0</v>
      </c>
      <c r="E1131" s="5">
        <v>0</v>
      </c>
      <c r="F1131" s="5">
        <v>0</v>
      </c>
      <c r="G1131" s="6">
        <f>H1131+I1131+J1131</f>
        <v>0</v>
      </c>
      <c r="H1131" s="5"/>
      <c r="I1131" s="5"/>
      <c r="J1131" s="5"/>
      <c r="K1131" s="6"/>
      <c r="L1131" s="5"/>
      <c r="M1131" s="5"/>
      <c r="N1131" s="5"/>
      <c r="O1131" s="6">
        <f t="shared" ref="O1131:O1134" si="843">P1131+Q1131+R1131</f>
        <v>0</v>
      </c>
      <c r="P1131" s="5">
        <v>0</v>
      </c>
      <c r="Q1131" s="5">
        <v>0</v>
      </c>
      <c r="R1131" s="5">
        <v>0</v>
      </c>
      <c r="S1131" s="6">
        <v>0</v>
      </c>
      <c r="T1131" s="5"/>
      <c r="U1131" s="5"/>
      <c r="V1131" s="5"/>
      <c r="W1131" s="6">
        <v>0</v>
      </c>
      <c r="X1131" s="5"/>
      <c r="Y1131" s="5"/>
      <c r="Z1131" s="5"/>
      <c r="AA1131" s="12">
        <f t="shared" si="841"/>
        <v>0</v>
      </c>
      <c r="AB1131" s="5">
        <f t="shared" si="821"/>
        <v>0</v>
      </c>
      <c r="AC1131" s="6">
        <f t="shared" si="833"/>
        <v>0</v>
      </c>
      <c r="AD1131" s="7">
        <f t="shared" si="833"/>
        <v>0</v>
      </c>
      <c r="AE1131" s="6">
        <f t="shared" si="816"/>
        <v>0</v>
      </c>
      <c r="AF1131" s="5"/>
      <c r="AG1131" s="6"/>
      <c r="AH1131" s="7"/>
      <c r="AI1131" s="6"/>
      <c r="AJ1131" s="6"/>
      <c r="AL1131" s="13"/>
      <c r="AM1131" s="13"/>
      <c r="AW1131" s="46">
        <f t="shared" si="820"/>
        <v>0</v>
      </c>
    </row>
    <row r="1132" spans="1:49" ht="19.899999999999999" customHeight="1" x14ac:dyDescent="0.25">
      <c r="A1132" s="40"/>
      <c r="B1132" s="78" t="s">
        <v>33</v>
      </c>
      <c r="C1132" s="5">
        <v>581.80078000000003</v>
      </c>
      <c r="D1132" s="5"/>
      <c r="E1132" s="5">
        <v>0</v>
      </c>
      <c r="F1132" s="5">
        <v>0</v>
      </c>
      <c r="G1132" s="6">
        <f t="shared" ref="G1132" si="844">H1132+I1132+J1132</f>
        <v>0</v>
      </c>
      <c r="H1132" s="5"/>
      <c r="I1132" s="5"/>
      <c r="J1132" s="5"/>
      <c r="K1132" s="6"/>
      <c r="L1132" s="5"/>
      <c r="M1132" s="5"/>
      <c r="N1132" s="5"/>
      <c r="O1132" s="6">
        <f t="shared" si="843"/>
        <v>581.80078000000003</v>
      </c>
      <c r="P1132" s="5">
        <v>0</v>
      </c>
      <c r="Q1132" s="5">
        <v>581.21897999999999</v>
      </c>
      <c r="R1132" s="5">
        <v>0.58179999999999998</v>
      </c>
      <c r="S1132" s="6">
        <v>581.80077999999992</v>
      </c>
      <c r="T1132" s="5" t="s">
        <v>185</v>
      </c>
      <c r="U1132" s="5">
        <v>581.21897999999999</v>
      </c>
      <c r="V1132" s="5">
        <v>0.58179999999999998</v>
      </c>
      <c r="W1132" s="6">
        <v>581.80078000000003</v>
      </c>
      <c r="X1132" s="5" t="s">
        <v>185</v>
      </c>
      <c r="Y1132" s="5">
        <v>581.21897999999999</v>
      </c>
      <c r="Z1132" s="5">
        <v>0.58179999999999998</v>
      </c>
      <c r="AA1132" s="12">
        <f t="shared" si="841"/>
        <v>0</v>
      </c>
      <c r="AB1132" s="5">
        <f t="shared" si="821"/>
        <v>0</v>
      </c>
      <c r="AC1132" s="6">
        <f t="shared" ref="AC1132:AD1147" si="845">SUM(Y1132,I1132)-SUM(M1132)-SUM(U1132,-AG1132)</f>
        <v>0</v>
      </c>
      <c r="AD1132" s="7">
        <f t="shared" si="845"/>
        <v>0</v>
      </c>
      <c r="AE1132" s="6">
        <f t="shared" si="816"/>
        <v>0</v>
      </c>
      <c r="AF1132" s="5"/>
      <c r="AG1132" s="6"/>
      <c r="AH1132" s="7"/>
      <c r="AI1132" s="6"/>
      <c r="AJ1132" s="6"/>
      <c r="AL1132" s="13"/>
      <c r="AM1132" s="13"/>
      <c r="AW1132" s="46"/>
    </row>
    <row r="1133" spans="1:49" ht="19.899999999999999" customHeight="1" x14ac:dyDescent="0.25">
      <c r="A1133" s="40"/>
      <c r="B1133" s="78" t="s">
        <v>34</v>
      </c>
      <c r="C1133" s="5">
        <v>0</v>
      </c>
      <c r="D1133" s="5"/>
      <c r="E1133" s="5">
        <v>0</v>
      </c>
      <c r="F1133" s="5">
        <v>0</v>
      </c>
      <c r="G1133" s="6">
        <f>H1133+I1133+J1133</f>
        <v>0</v>
      </c>
      <c r="H1133" s="5"/>
      <c r="I1133" s="5"/>
      <c r="J1133" s="5"/>
      <c r="K1133" s="6"/>
      <c r="L1133" s="5"/>
      <c r="M1133" s="5"/>
      <c r="N1133" s="5"/>
      <c r="O1133" s="6">
        <f t="shared" si="843"/>
        <v>0</v>
      </c>
      <c r="P1133" s="5">
        <v>0</v>
      </c>
      <c r="Q1133" s="5">
        <v>0</v>
      </c>
      <c r="R1133" s="5">
        <v>0</v>
      </c>
      <c r="S1133" s="6">
        <v>0</v>
      </c>
      <c r="T1133" s="5"/>
      <c r="U1133" s="5"/>
      <c r="V1133" s="5"/>
      <c r="W1133" s="6">
        <v>0</v>
      </c>
      <c r="X1133" s="5"/>
      <c r="Y1133" s="5"/>
      <c r="Z1133" s="5"/>
      <c r="AA1133" s="12">
        <f t="shared" si="841"/>
        <v>0</v>
      </c>
      <c r="AB1133" s="5">
        <f t="shared" si="821"/>
        <v>0</v>
      </c>
      <c r="AC1133" s="6">
        <f t="shared" si="845"/>
        <v>0</v>
      </c>
      <c r="AD1133" s="7">
        <f t="shared" si="845"/>
        <v>0</v>
      </c>
      <c r="AE1133" s="6">
        <f t="shared" si="816"/>
        <v>0</v>
      </c>
      <c r="AF1133" s="5"/>
      <c r="AG1133" s="6"/>
      <c r="AH1133" s="7"/>
      <c r="AI1133" s="6"/>
      <c r="AJ1133" s="6"/>
      <c r="AL1133" s="13"/>
      <c r="AM1133" s="13"/>
      <c r="AW1133" s="46">
        <f t="shared" si="820"/>
        <v>0</v>
      </c>
    </row>
    <row r="1134" spans="1:49" ht="19.899999999999999" customHeight="1" x14ac:dyDescent="0.25">
      <c r="A1134" s="40"/>
      <c r="B1134" s="78" t="s">
        <v>35</v>
      </c>
      <c r="C1134" s="5">
        <v>32.949839999999995</v>
      </c>
      <c r="D1134" s="5"/>
      <c r="E1134" s="5">
        <v>0</v>
      </c>
      <c r="F1134" s="5">
        <v>0</v>
      </c>
      <c r="G1134" s="6">
        <f t="shared" ref="G1134" si="846">H1134+I1134+J1134</f>
        <v>0</v>
      </c>
      <c r="H1134" s="5"/>
      <c r="I1134" s="5"/>
      <c r="J1134" s="5"/>
      <c r="K1134" s="6"/>
      <c r="L1134" s="5"/>
      <c r="M1134" s="5"/>
      <c r="N1134" s="5"/>
      <c r="O1134" s="6">
        <f t="shared" si="843"/>
        <v>73.699219999999883</v>
      </c>
      <c r="P1134" s="5">
        <v>0</v>
      </c>
      <c r="Q1134" s="5">
        <v>73.581019999999882</v>
      </c>
      <c r="R1134" s="5">
        <v>0.11819999999999993</v>
      </c>
      <c r="S1134" s="6">
        <f>SUM(T1134:V1134)</f>
        <v>32.949839999999995</v>
      </c>
      <c r="T1134" s="5">
        <f>SUM(T1130)-SUM(T1131:T1133)</f>
        <v>0</v>
      </c>
      <c r="U1134" s="5">
        <f>SUM(U1130)-SUM(U1131:U1133)</f>
        <v>32.916789999999992</v>
      </c>
      <c r="V1134" s="5">
        <f>SUM(V1130)-SUM(V1131:V1133)</f>
        <v>3.3050000000000024E-2</v>
      </c>
      <c r="W1134" s="6">
        <f>SUM(X1134:Z1134)</f>
        <v>32.949840000000108</v>
      </c>
      <c r="X1134" s="5">
        <f>SUM(X1130)-SUM(X1131:X1133)</f>
        <v>0</v>
      </c>
      <c r="Y1134" s="5">
        <f>SUM(Y1130)-SUM(Y1131:Y1133)</f>
        <v>32.916790000000105</v>
      </c>
      <c r="Z1134" s="5">
        <f>SUM(Z1130)-SUM(Z1131:Z1133)</f>
        <v>3.3050000000000024E-2</v>
      </c>
      <c r="AA1134" s="12">
        <f t="shared" si="841"/>
        <v>1.1368683772161603E-13</v>
      </c>
      <c r="AB1134" s="5">
        <f t="shared" si="821"/>
        <v>0</v>
      </c>
      <c r="AC1134" s="6">
        <f t="shared" si="845"/>
        <v>1.1368683772161603E-13</v>
      </c>
      <c r="AD1134" s="7">
        <f t="shared" si="845"/>
        <v>0</v>
      </c>
      <c r="AE1134" s="6">
        <f t="shared" si="816"/>
        <v>0</v>
      </c>
      <c r="AF1134" s="5"/>
      <c r="AG1134" s="6"/>
      <c r="AH1134" s="7"/>
      <c r="AI1134" s="6"/>
      <c r="AJ1134" s="6"/>
      <c r="AL1134" s="13"/>
      <c r="AM1134" s="13"/>
      <c r="AW1134" s="46">
        <f t="shared" si="820"/>
        <v>0</v>
      </c>
    </row>
    <row r="1135" spans="1:49" ht="69" customHeight="1" x14ac:dyDescent="0.25">
      <c r="A1135" s="40">
        <v>203</v>
      </c>
      <c r="B1135" s="68" t="s">
        <v>179</v>
      </c>
      <c r="C1135" s="62">
        <v>614.75062000000003</v>
      </c>
      <c r="D1135" s="62">
        <f>SUM(D1136:D1139)</f>
        <v>0</v>
      </c>
      <c r="E1135" s="62">
        <v>0</v>
      </c>
      <c r="F1135" s="62">
        <v>0</v>
      </c>
      <c r="G1135" s="63">
        <f>H1135+I1135+J1135</f>
        <v>0</v>
      </c>
      <c r="H1135" s="43"/>
      <c r="I1135" s="43"/>
      <c r="J1135" s="43"/>
      <c r="K1135" s="63">
        <f>L1135+M1135+N1135</f>
        <v>0</v>
      </c>
      <c r="L1135" s="43"/>
      <c r="M1135" s="43"/>
      <c r="N1135" s="43"/>
      <c r="O1135" s="63">
        <f>P1135+Q1135+R1135</f>
        <v>655.5</v>
      </c>
      <c r="P1135" s="43">
        <v>0</v>
      </c>
      <c r="Q1135" s="43">
        <v>654.79999999999995</v>
      </c>
      <c r="R1135" s="43">
        <v>0.7</v>
      </c>
      <c r="S1135" s="6">
        <f>SUM(T1135,U1135,V1135)</f>
        <v>614.75062000000003</v>
      </c>
      <c r="T1135" s="5">
        <v>0</v>
      </c>
      <c r="U1135" s="5">
        <v>614.13576999999998</v>
      </c>
      <c r="V1135" s="5">
        <v>0.61485000000000001</v>
      </c>
      <c r="W1135" s="63">
        <f>SUM(X1135,Y1135,Z1135)</f>
        <v>614.75062000000014</v>
      </c>
      <c r="X1135" s="43">
        <v>0</v>
      </c>
      <c r="Y1135" s="43">
        <v>614.13577000000009</v>
      </c>
      <c r="Z1135" s="43">
        <v>0.61485000000000001</v>
      </c>
      <c r="AA1135" s="12">
        <f t="shared" si="841"/>
        <v>0</v>
      </c>
      <c r="AB1135" s="5">
        <f t="shared" si="821"/>
        <v>0</v>
      </c>
      <c r="AC1135" s="6">
        <f t="shared" si="845"/>
        <v>0</v>
      </c>
      <c r="AD1135" s="7">
        <f t="shared" si="845"/>
        <v>0</v>
      </c>
      <c r="AE1135" s="63">
        <f t="shared" si="816"/>
        <v>0</v>
      </c>
      <c r="AF1135" s="43"/>
      <c r="AG1135" s="63"/>
      <c r="AH1135" s="44"/>
      <c r="AI1135" s="63" t="s">
        <v>227</v>
      </c>
      <c r="AJ1135" s="63" t="s">
        <v>227</v>
      </c>
      <c r="AL1135" s="13"/>
      <c r="AM1135" s="13"/>
      <c r="AW1135" s="46">
        <f t="shared" si="820"/>
        <v>0</v>
      </c>
    </row>
    <row r="1136" spans="1:49" ht="19.899999999999999" customHeight="1" x14ac:dyDescent="0.25">
      <c r="A1136" s="40"/>
      <c r="B1136" s="78" t="s">
        <v>32</v>
      </c>
      <c r="C1136" s="5">
        <v>0</v>
      </c>
      <c r="D1136" s="5">
        <f>C1136</f>
        <v>0</v>
      </c>
      <c r="E1136" s="5">
        <v>0</v>
      </c>
      <c r="F1136" s="5">
        <v>0</v>
      </c>
      <c r="G1136" s="6">
        <f>H1136+I1136+J1136</f>
        <v>0</v>
      </c>
      <c r="H1136" s="5"/>
      <c r="I1136" s="5"/>
      <c r="J1136" s="5"/>
      <c r="K1136" s="6"/>
      <c r="L1136" s="5"/>
      <c r="M1136" s="5"/>
      <c r="N1136" s="5"/>
      <c r="O1136" s="6">
        <f t="shared" ref="O1136:O1139" si="847">P1136+Q1136+R1136</f>
        <v>0</v>
      </c>
      <c r="P1136" s="5">
        <v>0</v>
      </c>
      <c r="Q1136" s="5">
        <v>0</v>
      </c>
      <c r="R1136" s="5">
        <v>0</v>
      </c>
      <c r="S1136" s="6">
        <v>0</v>
      </c>
      <c r="T1136" s="5"/>
      <c r="U1136" s="5"/>
      <c r="V1136" s="5"/>
      <c r="W1136" s="6">
        <v>0</v>
      </c>
      <c r="X1136" s="5"/>
      <c r="Y1136" s="5"/>
      <c r="Z1136" s="5"/>
      <c r="AA1136" s="12">
        <f t="shared" si="841"/>
        <v>0</v>
      </c>
      <c r="AB1136" s="5">
        <f t="shared" si="821"/>
        <v>0</v>
      </c>
      <c r="AC1136" s="6">
        <f t="shared" si="845"/>
        <v>0</v>
      </c>
      <c r="AD1136" s="7">
        <f t="shared" si="845"/>
        <v>0</v>
      </c>
      <c r="AE1136" s="6">
        <f t="shared" si="816"/>
        <v>0</v>
      </c>
      <c r="AF1136" s="5"/>
      <c r="AG1136" s="6"/>
      <c r="AH1136" s="7"/>
      <c r="AI1136" s="6"/>
      <c r="AJ1136" s="6"/>
      <c r="AL1136" s="13"/>
      <c r="AM1136" s="13"/>
      <c r="AW1136" s="46">
        <f t="shared" si="820"/>
        <v>0</v>
      </c>
    </row>
    <row r="1137" spans="1:49" ht="19.899999999999999" customHeight="1" x14ac:dyDescent="0.25">
      <c r="A1137" s="40"/>
      <c r="B1137" s="78" t="s">
        <v>33</v>
      </c>
      <c r="C1137" s="5">
        <v>581.80078000000003</v>
      </c>
      <c r="D1137" s="5"/>
      <c r="E1137" s="5">
        <v>0</v>
      </c>
      <c r="F1137" s="5">
        <v>0</v>
      </c>
      <c r="G1137" s="6">
        <f t="shared" ref="G1137" si="848">H1137+I1137+J1137</f>
        <v>0</v>
      </c>
      <c r="H1137" s="5"/>
      <c r="I1137" s="5"/>
      <c r="J1137" s="5"/>
      <c r="K1137" s="6"/>
      <c r="L1137" s="5"/>
      <c r="M1137" s="5"/>
      <c r="N1137" s="5"/>
      <c r="O1137" s="6">
        <f t="shared" si="847"/>
        <v>581.80078000000003</v>
      </c>
      <c r="P1137" s="5">
        <v>0</v>
      </c>
      <c r="Q1137" s="5">
        <v>581.21897999999999</v>
      </c>
      <c r="R1137" s="5">
        <v>0.58179999999999998</v>
      </c>
      <c r="S1137" s="6">
        <v>581.80077999999992</v>
      </c>
      <c r="T1137" s="5" t="s">
        <v>185</v>
      </c>
      <c r="U1137" s="5">
        <v>581.21897999999999</v>
      </c>
      <c r="V1137" s="5">
        <v>0.58179999999999998</v>
      </c>
      <c r="W1137" s="6">
        <v>581.80078000000003</v>
      </c>
      <c r="X1137" s="5" t="s">
        <v>185</v>
      </c>
      <c r="Y1137" s="5">
        <v>581.21897999999999</v>
      </c>
      <c r="Z1137" s="5">
        <v>0.58179999999999998</v>
      </c>
      <c r="AA1137" s="12">
        <f t="shared" si="841"/>
        <v>0</v>
      </c>
      <c r="AB1137" s="5">
        <f t="shared" si="821"/>
        <v>0</v>
      </c>
      <c r="AC1137" s="6">
        <f t="shared" si="845"/>
        <v>0</v>
      </c>
      <c r="AD1137" s="7">
        <f t="shared" si="845"/>
        <v>0</v>
      </c>
      <c r="AE1137" s="6">
        <f t="shared" si="816"/>
        <v>0</v>
      </c>
      <c r="AF1137" s="5"/>
      <c r="AG1137" s="6"/>
      <c r="AH1137" s="7"/>
      <c r="AI1137" s="6"/>
      <c r="AJ1137" s="6"/>
      <c r="AL1137" s="13"/>
      <c r="AM1137" s="13"/>
      <c r="AW1137" s="46"/>
    </row>
    <row r="1138" spans="1:49" ht="19.899999999999999" customHeight="1" x14ac:dyDescent="0.25">
      <c r="A1138" s="40"/>
      <c r="B1138" s="78" t="s">
        <v>34</v>
      </c>
      <c r="C1138" s="5">
        <v>0</v>
      </c>
      <c r="D1138" s="5"/>
      <c r="E1138" s="5">
        <v>0</v>
      </c>
      <c r="F1138" s="5">
        <v>0</v>
      </c>
      <c r="G1138" s="6">
        <f>H1138+I1138+J1138</f>
        <v>0</v>
      </c>
      <c r="H1138" s="5"/>
      <c r="I1138" s="5"/>
      <c r="J1138" s="5"/>
      <c r="K1138" s="6"/>
      <c r="L1138" s="5"/>
      <c r="M1138" s="5"/>
      <c r="N1138" s="5"/>
      <c r="O1138" s="6">
        <f t="shared" si="847"/>
        <v>0</v>
      </c>
      <c r="P1138" s="5">
        <v>0</v>
      </c>
      <c r="Q1138" s="5">
        <v>0</v>
      </c>
      <c r="R1138" s="5">
        <v>0</v>
      </c>
      <c r="S1138" s="6">
        <v>0</v>
      </c>
      <c r="T1138" s="5"/>
      <c r="U1138" s="5"/>
      <c r="V1138" s="5"/>
      <c r="W1138" s="6">
        <v>0</v>
      </c>
      <c r="X1138" s="5"/>
      <c r="Y1138" s="5"/>
      <c r="Z1138" s="5"/>
      <c r="AA1138" s="12">
        <f t="shared" si="841"/>
        <v>0</v>
      </c>
      <c r="AB1138" s="5">
        <f t="shared" si="821"/>
        <v>0</v>
      </c>
      <c r="AC1138" s="6">
        <f t="shared" si="845"/>
        <v>0</v>
      </c>
      <c r="AD1138" s="7">
        <f t="shared" si="845"/>
        <v>0</v>
      </c>
      <c r="AE1138" s="6">
        <f t="shared" si="816"/>
        <v>0</v>
      </c>
      <c r="AF1138" s="5"/>
      <c r="AG1138" s="6"/>
      <c r="AH1138" s="7"/>
      <c r="AI1138" s="6"/>
      <c r="AJ1138" s="6"/>
      <c r="AL1138" s="13"/>
      <c r="AM1138" s="13"/>
      <c r="AW1138" s="46">
        <f t="shared" si="820"/>
        <v>0</v>
      </c>
    </row>
    <row r="1139" spans="1:49" ht="19.899999999999999" customHeight="1" x14ac:dyDescent="0.25">
      <c r="A1139" s="40"/>
      <c r="B1139" s="78" t="s">
        <v>35</v>
      </c>
      <c r="C1139" s="5">
        <v>32.949839999999995</v>
      </c>
      <c r="D1139" s="5"/>
      <c r="E1139" s="5">
        <v>0</v>
      </c>
      <c r="F1139" s="5">
        <v>0</v>
      </c>
      <c r="G1139" s="6">
        <f t="shared" ref="G1139" si="849">H1139+I1139+J1139</f>
        <v>0</v>
      </c>
      <c r="H1139" s="5"/>
      <c r="I1139" s="5"/>
      <c r="J1139" s="5"/>
      <c r="K1139" s="6"/>
      <c r="L1139" s="5"/>
      <c r="M1139" s="5"/>
      <c r="N1139" s="5"/>
      <c r="O1139" s="6">
        <f t="shared" si="847"/>
        <v>73.699219999999883</v>
      </c>
      <c r="P1139" s="5">
        <v>0</v>
      </c>
      <c r="Q1139" s="5">
        <v>73.581019999999882</v>
      </c>
      <c r="R1139" s="5">
        <v>0.11819999999999993</v>
      </c>
      <c r="S1139" s="6">
        <f>SUM(T1139:V1139)</f>
        <v>32.949839999999995</v>
      </c>
      <c r="T1139" s="5">
        <f>SUM(T1135)-SUM(T1136:T1138)</f>
        <v>0</v>
      </c>
      <c r="U1139" s="5">
        <f>SUM(U1135)-SUM(U1136:U1138)</f>
        <v>32.916789999999992</v>
      </c>
      <c r="V1139" s="5">
        <f>SUM(V1135)-SUM(V1136:V1138)</f>
        <v>3.3050000000000024E-2</v>
      </c>
      <c r="W1139" s="6">
        <f>SUM(X1139:Z1139)</f>
        <v>32.949840000000108</v>
      </c>
      <c r="X1139" s="5">
        <f>SUM(X1135)-SUM(X1136:X1138)</f>
        <v>0</v>
      </c>
      <c r="Y1139" s="5">
        <f>SUM(Y1135)-SUM(Y1136:Y1138)</f>
        <v>32.916790000000105</v>
      </c>
      <c r="Z1139" s="5">
        <f>SUM(Z1135)-SUM(Z1136:Z1138)</f>
        <v>3.3050000000000024E-2</v>
      </c>
      <c r="AA1139" s="12">
        <f t="shared" si="841"/>
        <v>1.1368683772161603E-13</v>
      </c>
      <c r="AB1139" s="5">
        <f t="shared" si="821"/>
        <v>0</v>
      </c>
      <c r="AC1139" s="6">
        <f t="shared" si="845"/>
        <v>1.1368683772161603E-13</v>
      </c>
      <c r="AD1139" s="7">
        <f t="shared" si="845"/>
        <v>0</v>
      </c>
      <c r="AE1139" s="6">
        <f t="shared" si="816"/>
        <v>0</v>
      </c>
      <c r="AF1139" s="5"/>
      <c r="AG1139" s="6"/>
      <c r="AH1139" s="7"/>
      <c r="AI1139" s="6"/>
      <c r="AJ1139" s="6"/>
      <c r="AL1139" s="13"/>
      <c r="AM1139" s="13"/>
      <c r="AW1139" s="46">
        <f t="shared" si="820"/>
        <v>0</v>
      </c>
    </row>
    <row r="1140" spans="1:49" ht="70.5" customHeight="1" x14ac:dyDescent="0.25">
      <c r="A1140" s="40">
        <v>204</v>
      </c>
      <c r="B1140" s="68" t="s">
        <v>180</v>
      </c>
      <c r="C1140" s="62">
        <v>614.75062000000003</v>
      </c>
      <c r="D1140" s="62">
        <f>SUM(D1141:D1144)</f>
        <v>0</v>
      </c>
      <c r="E1140" s="62">
        <v>0</v>
      </c>
      <c r="F1140" s="62">
        <v>0</v>
      </c>
      <c r="G1140" s="63">
        <f>H1140+I1140+J1140</f>
        <v>0</v>
      </c>
      <c r="H1140" s="43"/>
      <c r="I1140" s="43"/>
      <c r="J1140" s="43"/>
      <c r="K1140" s="63">
        <f>L1140+M1140+N1140</f>
        <v>0</v>
      </c>
      <c r="L1140" s="43"/>
      <c r="M1140" s="43"/>
      <c r="N1140" s="43"/>
      <c r="O1140" s="63">
        <f>P1140+Q1140+R1140</f>
        <v>655.5</v>
      </c>
      <c r="P1140" s="43">
        <v>0</v>
      </c>
      <c r="Q1140" s="43">
        <v>654.79999999999995</v>
      </c>
      <c r="R1140" s="43">
        <v>0.7</v>
      </c>
      <c r="S1140" s="6">
        <f>SUM(T1140,U1140,V1140)</f>
        <v>614.75062000000003</v>
      </c>
      <c r="T1140" s="5">
        <v>0</v>
      </c>
      <c r="U1140" s="5">
        <v>614.13576999999998</v>
      </c>
      <c r="V1140" s="5">
        <v>0.61485000000000001</v>
      </c>
      <c r="W1140" s="63">
        <f>SUM(X1140,Y1140,Z1140)</f>
        <v>614.75062000000014</v>
      </c>
      <c r="X1140" s="43">
        <v>0</v>
      </c>
      <c r="Y1140" s="43">
        <v>614.13577000000009</v>
      </c>
      <c r="Z1140" s="43">
        <v>0.61485000000000001</v>
      </c>
      <c r="AA1140" s="12">
        <f t="shared" si="841"/>
        <v>0</v>
      </c>
      <c r="AB1140" s="5">
        <f t="shared" si="821"/>
        <v>0</v>
      </c>
      <c r="AC1140" s="6">
        <f t="shared" si="845"/>
        <v>0</v>
      </c>
      <c r="AD1140" s="7">
        <f t="shared" si="845"/>
        <v>0</v>
      </c>
      <c r="AE1140" s="63">
        <f t="shared" si="816"/>
        <v>0</v>
      </c>
      <c r="AF1140" s="43"/>
      <c r="AG1140" s="63"/>
      <c r="AH1140" s="44"/>
      <c r="AI1140" s="63" t="s">
        <v>227</v>
      </c>
      <c r="AJ1140" s="63" t="s">
        <v>227</v>
      </c>
      <c r="AL1140" s="13"/>
      <c r="AM1140" s="13"/>
      <c r="AW1140" s="46">
        <f t="shared" si="820"/>
        <v>0</v>
      </c>
    </row>
    <row r="1141" spans="1:49" ht="19.899999999999999" customHeight="1" x14ac:dyDescent="0.25">
      <c r="A1141" s="40"/>
      <c r="B1141" s="78" t="s">
        <v>32</v>
      </c>
      <c r="C1141" s="5">
        <v>0</v>
      </c>
      <c r="D1141" s="5">
        <f>C1141</f>
        <v>0</v>
      </c>
      <c r="E1141" s="5">
        <v>0</v>
      </c>
      <c r="F1141" s="5">
        <v>0</v>
      </c>
      <c r="G1141" s="6">
        <f>H1141+I1141+J1141</f>
        <v>0</v>
      </c>
      <c r="H1141" s="5"/>
      <c r="I1141" s="5"/>
      <c r="J1141" s="5"/>
      <c r="K1141" s="6"/>
      <c r="L1141" s="5"/>
      <c r="M1141" s="5"/>
      <c r="N1141" s="5"/>
      <c r="O1141" s="6">
        <f t="shared" ref="O1141:O1144" si="850">P1141+Q1141+R1141</f>
        <v>0</v>
      </c>
      <c r="P1141" s="5">
        <v>0</v>
      </c>
      <c r="Q1141" s="5">
        <v>0</v>
      </c>
      <c r="R1141" s="5">
        <v>0</v>
      </c>
      <c r="S1141" s="6">
        <v>0</v>
      </c>
      <c r="T1141" s="5"/>
      <c r="U1141" s="5"/>
      <c r="V1141" s="5"/>
      <c r="W1141" s="6">
        <v>0</v>
      </c>
      <c r="X1141" s="5"/>
      <c r="Y1141" s="5"/>
      <c r="Z1141" s="5"/>
      <c r="AA1141" s="12">
        <f t="shared" si="841"/>
        <v>0</v>
      </c>
      <c r="AB1141" s="5">
        <f t="shared" si="821"/>
        <v>0</v>
      </c>
      <c r="AC1141" s="6">
        <f t="shared" si="845"/>
        <v>0</v>
      </c>
      <c r="AD1141" s="7">
        <f t="shared" si="845"/>
        <v>0</v>
      </c>
      <c r="AE1141" s="6">
        <f t="shared" si="816"/>
        <v>0</v>
      </c>
      <c r="AF1141" s="5"/>
      <c r="AG1141" s="6"/>
      <c r="AH1141" s="7"/>
      <c r="AI1141" s="6"/>
      <c r="AJ1141" s="6"/>
      <c r="AL1141" s="13"/>
      <c r="AM1141" s="13"/>
      <c r="AW1141" s="46">
        <f t="shared" si="820"/>
        <v>0</v>
      </c>
    </row>
    <row r="1142" spans="1:49" ht="19.899999999999999" customHeight="1" x14ac:dyDescent="0.25">
      <c r="A1142" s="40"/>
      <c r="B1142" s="78" t="s">
        <v>33</v>
      </c>
      <c r="C1142" s="5">
        <v>581.80078000000003</v>
      </c>
      <c r="D1142" s="5"/>
      <c r="E1142" s="5">
        <v>0</v>
      </c>
      <c r="F1142" s="5">
        <v>0</v>
      </c>
      <c r="G1142" s="6">
        <f t="shared" ref="G1142" si="851">H1142+I1142+J1142</f>
        <v>0</v>
      </c>
      <c r="H1142" s="5"/>
      <c r="I1142" s="5"/>
      <c r="J1142" s="5"/>
      <c r="K1142" s="6"/>
      <c r="L1142" s="5"/>
      <c r="M1142" s="5"/>
      <c r="N1142" s="5"/>
      <c r="O1142" s="6">
        <f t="shared" si="850"/>
        <v>581.80078000000003</v>
      </c>
      <c r="P1142" s="5">
        <v>0</v>
      </c>
      <c r="Q1142" s="5">
        <v>581.21897999999999</v>
      </c>
      <c r="R1142" s="5">
        <v>0.58179999999999998</v>
      </c>
      <c r="S1142" s="6">
        <v>581.80077999999992</v>
      </c>
      <c r="T1142" s="5" t="s">
        <v>185</v>
      </c>
      <c r="U1142" s="5">
        <v>581.21897999999999</v>
      </c>
      <c r="V1142" s="5">
        <v>0.58179999999999998</v>
      </c>
      <c r="W1142" s="6">
        <v>581.80078000000003</v>
      </c>
      <c r="X1142" s="5" t="s">
        <v>185</v>
      </c>
      <c r="Y1142" s="5">
        <v>581.21897999999999</v>
      </c>
      <c r="Z1142" s="5">
        <v>0.58179999999999998</v>
      </c>
      <c r="AA1142" s="12">
        <f t="shared" si="841"/>
        <v>0</v>
      </c>
      <c r="AB1142" s="5">
        <f t="shared" si="821"/>
        <v>0</v>
      </c>
      <c r="AC1142" s="6">
        <f t="shared" si="845"/>
        <v>0</v>
      </c>
      <c r="AD1142" s="7">
        <f t="shared" si="845"/>
        <v>0</v>
      </c>
      <c r="AE1142" s="6">
        <f t="shared" si="816"/>
        <v>0</v>
      </c>
      <c r="AF1142" s="5"/>
      <c r="AG1142" s="6"/>
      <c r="AH1142" s="7"/>
      <c r="AI1142" s="6"/>
      <c r="AJ1142" s="6"/>
      <c r="AL1142" s="13"/>
      <c r="AM1142" s="13"/>
      <c r="AW1142" s="46"/>
    </row>
    <row r="1143" spans="1:49" ht="19.899999999999999" customHeight="1" x14ac:dyDescent="0.25">
      <c r="A1143" s="40"/>
      <c r="B1143" s="78" t="s">
        <v>34</v>
      </c>
      <c r="C1143" s="5">
        <v>0</v>
      </c>
      <c r="D1143" s="5"/>
      <c r="E1143" s="5">
        <v>0</v>
      </c>
      <c r="F1143" s="5">
        <v>0</v>
      </c>
      <c r="G1143" s="6">
        <f>H1143+I1143+J1143</f>
        <v>0</v>
      </c>
      <c r="H1143" s="5"/>
      <c r="I1143" s="5"/>
      <c r="J1143" s="5"/>
      <c r="K1143" s="6"/>
      <c r="L1143" s="5"/>
      <c r="M1143" s="5"/>
      <c r="N1143" s="5"/>
      <c r="O1143" s="6">
        <f t="shared" si="850"/>
        <v>0</v>
      </c>
      <c r="P1143" s="5">
        <v>0</v>
      </c>
      <c r="Q1143" s="5">
        <v>0</v>
      </c>
      <c r="R1143" s="5">
        <v>0</v>
      </c>
      <c r="S1143" s="6">
        <v>0</v>
      </c>
      <c r="T1143" s="5"/>
      <c r="U1143" s="5"/>
      <c r="V1143" s="5"/>
      <c r="W1143" s="6">
        <v>0</v>
      </c>
      <c r="X1143" s="5"/>
      <c r="Y1143" s="5"/>
      <c r="Z1143" s="5"/>
      <c r="AA1143" s="12">
        <f t="shared" si="841"/>
        <v>0</v>
      </c>
      <c r="AB1143" s="5">
        <f t="shared" si="821"/>
        <v>0</v>
      </c>
      <c r="AC1143" s="6">
        <f t="shared" si="845"/>
        <v>0</v>
      </c>
      <c r="AD1143" s="7">
        <f t="shared" si="845"/>
        <v>0</v>
      </c>
      <c r="AE1143" s="6">
        <f t="shared" si="816"/>
        <v>0</v>
      </c>
      <c r="AF1143" s="5"/>
      <c r="AG1143" s="6"/>
      <c r="AH1143" s="7"/>
      <c r="AI1143" s="6"/>
      <c r="AJ1143" s="6"/>
      <c r="AL1143" s="13"/>
      <c r="AM1143" s="13"/>
      <c r="AW1143" s="46">
        <f t="shared" si="820"/>
        <v>0</v>
      </c>
    </row>
    <row r="1144" spans="1:49" ht="19.899999999999999" customHeight="1" x14ac:dyDescent="0.25">
      <c r="A1144" s="40"/>
      <c r="B1144" s="78" t="s">
        <v>35</v>
      </c>
      <c r="C1144" s="5">
        <v>32.949839999999995</v>
      </c>
      <c r="D1144" s="5"/>
      <c r="E1144" s="5">
        <v>0</v>
      </c>
      <c r="F1144" s="5">
        <v>0</v>
      </c>
      <c r="G1144" s="6">
        <f t="shared" ref="G1144" si="852">H1144+I1144+J1144</f>
        <v>0</v>
      </c>
      <c r="H1144" s="5"/>
      <c r="I1144" s="5"/>
      <c r="J1144" s="5"/>
      <c r="K1144" s="6"/>
      <c r="L1144" s="5"/>
      <c r="M1144" s="5"/>
      <c r="N1144" s="5"/>
      <c r="O1144" s="6">
        <f t="shared" si="850"/>
        <v>73.699219999999883</v>
      </c>
      <c r="P1144" s="5">
        <v>0</v>
      </c>
      <c r="Q1144" s="5">
        <v>73.581019999999882</v>
      </c>
      <c r="R1144" s="5">
        <v>0.11819999999999993</v>
      </c>
      <c r="S1144" s="6">
        <f>SUM(T1144:V1144)</f>
        <v>32.949839999999995</v>
      </c>
      <c r="T1144" s="5">
        <f>SUM(T1140)-SUM(T1141:T1143)</f>
        <v>0</v>
      </c>
      <c r="U1144" s="5">
        <f>SUM(U1140)-SUM(U1141:U1143)</f>
        <v>32.916789999999992</v>
      </c>
      <c r="V1144" s="5">
        <f>SUM(V1140)-SUM(V1141:V1143)</f>
        <v>3.3050000000000024E-2</v>
      </c>
      <c r="W1144" s="6">
        <f>SUM(X1144:Z1144)</f>
        <v>32.949840000000108</v>
      </c>
      <c r="X1144" s="5">
        <f>SUM(X1140)-SUM(X1141:X1143)</f>
        <v>0</v>
      </c>
      <c r="Y1144" s="5">
        <f>SUM(Y1140)-SUM(Y1141:Y1143)</f>
        <v>32.916790000000105</v>
      </c>
      <c r="Z1144" s="5">
        <f>SUM(Z1140)-SUM(Z1141:Z1143)</f>
        <v>3.3050000000000024E-2</v>
      </c>
      <c r="AA1144" s="12">
        <f t="shared" si="841"/>
        <v>1.1368683772161603E-13</v>
      </c>
      <c r="AB1144" s="5">
        <f t="shared" si="821"/>
        <v>0</v>
      </c>
      <c r="AC1144" s="6">
        <f t="shared" si="845"/>
        <v>1.1368683772161603E-13</v>
      </c>
      <c r="AD1144" s="7">
        <f t="shared" si="845"/>
        <v>0</v>
      </c>
      <c r="AE1144" s="6">
        <f t="shared" si="816"/>
        <v>0</v>
      </c>
      <c r="AF1144" s="5"/>
      <c r="AG1144" s="6"/>
      <c r="AH1144" s="7"/>
      <c r="AI1144" s="6"/>
      <c r="AJ1144" s="6"/>
      <c r="AL1144" s="13"/>
      <c r="AM1144" s="13"/>
      <c r="AW1144" s="46">
        <f t="shared" si="820"/>
        <v>0</v>
      </c>
    </row>
    <row r="1145" spans="1:49" ht="57" customHeight="1" x14ac:dyDescent="0.25">
      <c r="A1145" s="40">
        <v>205</v>
      </c>
      <c r="B1145" s="68" t="s">
        <v>181</v>
      </c>
      <c r="C1145" s="62">
        <v>614.75062000000003</v>
      </c>
      <c r="D1145" s="62">
        <f>SUM(D1146:D1149)</f>
        <v>0</v>
      </c>
      <c r="E1145" s="62">
        <v>0</v>
      </c>
      <c r="F1145" s="62">
        <v>0</v>
      </c>
      <c r="G1145" s="63">
        <f>H1145+I1145+J1145</f>
        <v>0</v>
      </c>
      <c r="H1145" s="43"/>
      <c r="I1145" s="43"/>
      <c r="J1145" s="43"/>
      <c r="K1145" s="63">
        <f>L1145+M1145+N1145</f>
        <v>0</v>
      </c>
      <c r="L1145" s="43"/>
      <c r="M1145" s="43"/>
      <c r="N1145" s="43"/>
      <c r="O1145" s="63">
        <f>P1145+Q1145+R1145</f>
        <v>655.4</v>
      </c>
      <c r="P1145" s="43">
        <v>0</v>
      </c>
      <c r="Q1145" s="43">
        <v>654</v>
      </c>
      <c r="R1145" s="43">
        <v>1.4000000000000001</v>
      </c>
      <c r="S1145" s="6">
        <f>SUM(T1145,U1145,V1145)</f>
        <v>614.75061999999991</v>
      </c>
      <c r="T1145" s="5">
        <v>0</v>
      </c>
      <c r="U1145" s="5">
        <v>613.52111999999988</v>
      </c>
      <c r="V1145" s="5">
        <v>1.2295</v>
      </c>
      <c r="W1145" s="63">
        <f>SUM(X1145,Y1145,Z1145)</f>
        <v>614.75061999999991</v>
      </c>
      <c r="X1145" s="43">
        <v>0</v>
      </c>
      <c r="Y1145" s="43">
        <v>613.52111999999988</v>
      </c>
      <c r="Z1145" s="43">
        <v>1.229499999999988</v>
      </c>
      <c r="AA1145" s="12">
        <f t="shared" si="841"/>
        <v>-1.1990408665951691E-14</v>
      </c>
      <c r="AB1145" s="5">
        <f t="shared" si="821"/>
        <v>0</v>
      </c>
      <c r="AC1145" s="6">
        <f t="shared" si="845"/>
        <v>0</v>
      </c>
      <c r="AD1145" s="7">
        <f t="shared" si="845"/>
        <v>-1.1990408665951691E-14</v>
      </c>
      <c r="AE1145" s="63">
        <f t="shared" si="816"/>
        <v>0</v>
      </c>
      <c r="AF1145" s="43"/>
      <c r="AG1145" s="63"/>
      <c r="AH1145" s="44"/>
      <c r="AI1145" s="63" t="s">
        <v>227</v>
      </c>
      <c r="AJ1145" s="63" t="s">
        <v>227</v>
      </c>
      <c r="AL1145" s="13"/>
      <c r="AM1145" s="13"/>
      <c r="AW1145" s="46">
        <f t="shared" si="820"/>
        <v>0</v>
      </c>
    </row>
    <row r="1146" spans="1:49" ht="19.899999999999999" customHeight="1" x14ac:dyDescent="0.25">
      <c r="A1146" s="40"/>
      <c r="B1146" s="78" t="s">
        <v>32</v>
      </c>
      <c r="C1146" s="5">
        <v>0</v>
      </c>
      <c r="D1146" s="5">
        <f>C1146</f>
        <v>0</v>
      </c>
      <c r="E1146" s="5">
        <v>0</v>
      </c>
      <c r="F1146" s="5">
        <v>0</v>
      </c>
      <c r="G1146" s="6">
        <f>H1146+I1146+J1146</f>
        <v>0</v>
      </c>
      <c r="H1146" s="5"/>
      <c r="I1146" s="5"/>
      <c r="J1146" s="5"/>
      <c r="K1146" s="6"/>
      <c r="L1146" s="5"/>
      <c r="M1146" s="5"/>
      <c r="N1146" s="5"/>
      <c r="O1146" s="6">
        <f t="shared" ref="O1146:O1149" si="853">P1146+Q1146+R1146</f>
        <v>0</v>
      </c>
      <c r="P1146" s="5">
        <v>0</v>
      </c>
      <c r="Q1146" s="5">
        <v>0</v>
      </c>
      <c r="R1146" s="5">
        <v>0</v>
      </c>
      <c r="S1146" s="6">
        <v>0</v>
      </c>
      <c r="T1146" s="5"/>
      <c r="U1146" s="5"/>
      <c r="V1146" s="5"/>
      <c r="W1146" s="6">
        <v>0</v>
      </c>
      <c r="X1146" s="5"/>
      <c r="Y1146" s="5"/>
      <c r="Z1146" s="5"/>
      <c r="AA1146" s="12">
        <f t="shared" si="841"/>
        <v>0</v>
      </c>
      <c r="AB1146" s="5">
        <f t="shared" si="821"/>
        <v>0</v>
      </c>
      <c r="AC1146" s="6">
        <f t="shared" si="845"/>
        <v>0</v>
      </c>
      <c r="AD1146" s="7">
        <f t="shared" si="845"/>
        <v>0</v>
      </c>
      <c r="AE1146" s="6">
        <f t="shared" si="816"/>
        <v>0</v>
      </c>
      <c r="AF1146" s="5"/>
      <c r="AG1146" s="6"/>
      <c r="AH1146" s="7"/>
      <c r="AI1146" s="6"/>
      <c r="AJ1146" s="6"/>
      <c r="AL1146" s="13"/>
      <c r="AM1146" s="13"/>
      <c r="AW1146" s="46">
        <f t="shared" si="820"/>
        <v>0</v>
      </c>
    </row>
    <row r="1147" spans="1:49" ht="19.899999999999999" customHeight="1" x14ac:dyDescent="0.25">
      <c r="A1147" s="40"/>
      <c r="B1147" s="78" t="s">
        <v>33</v>
      </c>
      <c r="C1147" s="5">
        <v>581.80078000000003</v>
      </c>
      <c r="D1147" s="5"/>
      <c r="E1147" s="5">
        <v>0</v>
      </c>
      <c r="F1147" s="5">
        <v>0</v>
      </c>
      <c r="G1147" s="6">
        <f t="shared" ref="G1147" si="854">H1147+I1147+J1147</f>
        <v>0</v>
      </c>
      <c r="H1147" s="5"/>
      <c r="I1147" s="5"/>
      <c r="J1147" s="5"/>
      <c r="K1147" s="6"/>
      <c r="L1147" s="5"/>
      <c r="M1147" s="5"/>
      <c r="N1147" s="5"/>
      <c r="O1147" s="6">
        <f t="shared" si="853"/>
        <v>581.80078000000003</v>
      </c>
      <c r="P1147" s="5">
        <v>0</v>
      </c>
      <c r="Q1147" s="5">
        <v>580.63718000000006</v>
      </c>
      <c r="R1147" s="5">
        <v>1.1636</v>
      </c>
      <c r="S1147" s="6">
        <v>581.80078000000003</v>
      </c>
      <c r="T1147" s="5" t="s">
        <v>185</v>
      </c>
      <c r="U1147" s="5">
        <v>580.63717999999994</v>
      </c>
      <c r="V1147" s="5">
        <v>1.1636</v>
      </c>
      <c r="W1147" s="6">
        <v>581.80077999999992</v>
      </c>
      <c r="X1147" s="5" t="s">
        <v>185</v>
      </c>
      <c r="Y1147" s="5">
        <v>580.63717999999994</v>
      </c>
      <c r="Z1147" s="5">
        <v>1.1635999999999878</v>
      </c>
      <c r="AA1147" s="12">
        <f t="shared" si="841"/>
        <v>-1.2212453270876722E-14</v>
      </c>
      <c r="AB1147" s="5">
        <f t="shared" si="821"/>
        <v>0</v>
      </c>
      <c r="AC1147" s="6">
        <f t="shared" si="845"/>
        <v>0</v>
      </c>
      <c r="AD1147" s="7">
        <f t="shared" si="845"/>
        <v>-1.2212453270876722E-14</v>
      </c>
      <c r="AE1147" s="6">
        <f t="shared" si="816"/>
        <v>0</v>
      </c>
      <c r="AF1147" s="5"/>
      <c r="AG1147" s="6"/>
      <c r="AH1147" s="7"/>
      <c r="AI1147" s="6"/>
      <c r="AJ1147" s="6"/>
      <c r="AL1147" s="13"/>
      <c r="AM1147" s="13"/>
      <c r="AW1147" s="46"/>
    </row>
    <row r="1148" spans="1:49" ht="19.899999999999999" customHeight="1" x14ac:dyDescent="0.25">
      <c r="A1148" s="40"/>
      <c r="B1148" s="78" t="s">
        <v>34</v>
      </c>
      <c r="C1148" s="5">
        <v>0</v>
      </c>
      <c r="D1148" s="5"/>
      <c r="E1148" s="5">
        <v>0</v>
      </c>
      <c r="F1148" s="5">
        <v>0</v>
      </c>
      <c r="G1148" s="6">
        <f>H1148+I1148+J1148</f>
        <v>0</v>
      </c>
      <c r="H1148" s="5"/>
      <c r="I1148" s="5"/>
      <c r="J1148" s="5"/>
      <c r="K1148" s="6"/>
      <c r="L1148" s="5"/>
      <c r="M1148" s="5"/>
      <c r="N1148" s="5"/>
      <c r="O1148" s="6">
        <f t="shared" si="853"/>
        <v>0</v>
      </c>
      <c r="P1148" s="5">
        <v>0</v>
      </c>
      <c r="Q1148" s="5">
        <v>0</v>
      </c>
      <c r="R1148" s="5">
        <v>0</v>
      </c>
      <c r="S1148" s="6">
        <v>0</v>
      </c>
      <c r="T1148" s="5"/>
      <c r="U1148" s="5"/>
      <c r="V1148" s="5"/>
      <c r="W1148" s="6">
        <v>0</v>
      </c>
      <c r="X1148" s="5"/>
      <c r="Y1148" s="5"/>
      <c r="Z1148" s="5"/>
      <c r="AA1148" s="12">
        <f t="shared" si="841"/>
        <v>0</v>
      </c>
      <c r="AB1148" s="5">
        <f t="shared" si="821"/>
        <v>0</v>
      </c>
      <c r="AC1148" s="6">
        <f t="shared" ref="AC1148:AD1159" si="855">SUM(Y1148,I1148)-SUM(M1148)-SUM(U1148,-AG1148)</f>
        <v>0</v>
      </c>
      <c r="AD1148" s="7">
        <f t="shared" si="855"/>
        <v>0</v>
      </c>
      <c r="AE1148" s="6">
        <f t="shared" si="816"/>
        <v>0</v>
      </c>
      <c r="AF1148" s="5"/>
      <c r="AG1148" s="6"/>
      <c r="AH1148" s="7"/>
      <c r="AI1148" s="6"/>
      <c r="AJ1148" s="6"/>
      <c r="AL1148" s="13"/>
      <c r="AM1148" s="13"/>
      <c r="AW1148" s="46">
        <f t="shared" si="820"/>
        <v>0</v>
      </c>
    </row>
    <row r="1149" spans="1:49" ht="19.899999999999999" customHeight="1" x14ac:dyDescent="0.25">
      <c r="A1149" s="40"/>
      <c r="B1149" s="78" t="s">
        <v>35</v>
      </c>
      <c r="C1149" s="5">
        <v>32.949839999999995</v>
      </c>
      <c r="D1149" s="5"/>
      <c r="E1149" s="5">
        <v>0</v>
      </c>
      <c r="F1149" s="5">
        <v>0</v>
      </c>
      <c r="G1149" s="6">
        <f t="shared" ref="G1149" si="856">H1149+I1149+J1149</f>
        <v>0</v>
      </c>
      <c r="H1149" s="5"/>
      <c r="I1149" s="5"/>
      <c r="J1149" s="5"/>
      <c r="K1149" s="6"/>
      <c r="L1149" s="5"/>
      <c r="M1149" s="5"/>
      <c r="N1149" s="5"/>
      <c r="O1149" s="6">
        <f t="shared" si="853"/>
        <v>73.599220000000003</v>
      </c>
      <c r="P1149" s="5">
        <v>0</v>
      </c>
      <c r="Q1149" s="5">
        <v>73.362819999999999</v>
      </c>
      <c r="R1149" s="5">
        <v>0.23639999999999989</v>
      </c>
      <c r="S1149" s="6">
        <f>SUM(T1149:V1149)</f>
        <v>32.949839999999938</v>
      </c>
      <c r="T1149" s="5">
        <f>SUM(T1145)-SUM(T1146:T1148)</f>
        <v>0</v>
      </c>
      <c r="U1149" s="5">
        <f>SUM(U1145)-SUM(U1146:U1148)</f>
        <v>32.883939999999939</v>
      </c>
      <c r="V1149" s="5">
        <f>SUM(V1145)-SUM(V1146:V1148)</f>
        <v>6.590000000000007E-2</v>
      </c>
      <c r="W1149" s="6">
        <f>SUM(X1149:Z1149)</f>
        <v>32.949839999999938</v>
      </c>
      <c r="X1149" s="5">
        <f>SUM(X1145)-SUM(X1146:X1148)</f>
        <v>0</v>
      </c>
      <c r="Y1149" s="5">
        <f>SUM(Y1145)-SUM(Y1146:Y1148)</f>
        <v>32.883939999999939</v>
      </c>
      <c r="Z1149" s="5">
        <f>SUM(Z1145)-SUM(Z1146:Z1148)</f>
        <v>6.5900000000000292E-2</v>
      </c>
      <c r="AA1149" s="12">
        <f t="shared" si="841"/>
        <v>2.2204460492503131E-16</v>
      </c>
      <c r="AB1149" s="5">
        <f t="shared" si="821"/>
        <v>0</v>
      </c>
      <c r="AC1149" s="6">
        <f t="shared" si="855"/>
        <v>0</v>
      </c>
      <c r="AD1149" s="7">
        <f t="shared" si="855"/>
        <v>2.2204460492503131E-16</v>
      </c>
      <c r="AE1149" s="6">
        <f t="shared" si="816"/>
        <v>0</v>
      </c>
      <c r="AF1149" s="5"/>
      <c r="AG1149" s="6"/>
      <c r="AH1149" s="7"/>
      <c r="AI1149" s="6"/>
      <c r="AJ1149" s="6"/>
      <c r="AL1149" s="13"/>
      <c r="AM1149" s="13"/>
      <c r="AW1149" s="46">
        <f t="shared" si="820"/>
        <v>0</v>
      </c>
    </row>
    <row r="1150" spans="1:49" ht="63" customHeight="1" x14ac:dyDescent="0.25">
      <c r="A1150" s="40">
        <v>206</v>
      </c>
      <c r="B1150" s="68" t="s">
        <v>182</v>
      </c>
      <c r="C1150" s="62">
        <v>614.75062000000003</v>
      </c>
      <c r="D1150" s="62">
        <f>SUM(D1151:D1154)</f>
        <v>0</v>
      </c>
      <c r="E1150" s="62">
        <v>0</v>
      </c>
      <c r="F1150" s="62">
        <v>0</v>
      </c>
      <c r="G1150" s="63">
        <f>H1150+I1150+J1150</f>
        <v>0</v>
      </c>
      <c r="H1150" s="43"/>
      <c r="I1150" s="43"/>
      <c r="J1150" s="43"/>
      <c r="K1150" s="63">
        <f>L1150+M1150+N1150</f>
        <v>0</v>
      </c>
      <c r="L1150" s="43"/>
      <c r="M1150" s="43"/>
      <c r="N1150" s="43"/>
      <c r="O1150" s="63">
        <f>P1150+Q1150+R1150</f>
        <v>655.5</v>
      </c>
      <c r="P1150" s="43">
        <v>0</v>
      </c>
      <c r="Q1150" s="43">
        <v>654.79999999999995</v>
      </c>
      <c r="R1150" s="43">
        <v>0.7</v>
      </c>
      <c r="S1150" s="6">
        <f>SUM(T1150,U1150,V1150)</f>
        <v>614.75061999999991</v>
      </c>
      <c r="T1150" s="5">
        <v>0</v>
      </c>
      <c r="U1150" s="5">
        <v>614.13586999999995</v>
      </c>
      <c r="V1150" s="5">
        <v>0.61475000000000002</v>
      </c>
      <c r="W1150" s="63">
        <f>SUM(X1150,Y1150,Z1150)</f>
        <v>614.75062000000003</v>
      </c>
      <c r="X1150" s="43">
        <v>0</v>
      </c>
      <c r="Y1150" s="43">
        <v>614.13587000000007</v>
      </c>
      <c r="Z1150" s="43">
        <v>0.61475000000000002</v>
      </c>
      <c r="AA1150" s="12">
        <f t="shared" si="841"/>
        <v>0</v>
      </c>
      <c r="AB1150" s="5">
        <f t="shared" si="821"/>
        <v>0</v>
      </c>
      <c r="AC1150" s="6">
        <f t="shared" si="855"/>
        <v>0</v>
      </c>
      <c r="AD1150" s="7">
        <f t="shared" si="855"/>
        <v>0</v>
      </c>
      <c r="AE1150" s="63">
        <f t="shared" si="816"/>
        <v>0</v>
      </c>
      <c r="AF1150" s="43"/>
      <c r="AG1150" s="63"/>
      <c r="AH1150" s="44"/>
      <c r="AI1150" s="63" t="s">
        <v>227</v>
      </c>
      <c r="AJ1150" s="63" t="s">
        <v>227</v>
      </c>
      <c r="AL1150" s="13"/>
      <c r="AM1150" s="13"/>
      <c r="AW1150" s="46">
        <f t="shared" si="820"/>
        <v>0</v>
      </c>
    </row>
    <row r="1151" spans="1:49" ht="19.899999999999999" customHeight="1" x14ac:dyDescent="0.25">
      <c r="A1151" s="40"/>
      <c r="B1151" s="78" t="s">
        <v>32</v>
      </c>
      <c r="C1151" s="5">
        <v>0</v>
      </c>
      <c r="D1151" s="5">
        <f>C1151</f>
        <v>0</v>
      </c>
      <c r="E1151" s="5">
        <v>0</v>
      </c>
      <c r="F1151" s="5">
        <v>0</v>
      </c>
      <c r="G1151" s="6">
        <f>H1151+I1151+J1151</f>
        <v>0</v>
      </c>
      <c r="H1151" s="5"/>
      <c r="I1151" s="5"/>
      <c r="J1151" s="5"/>
      <c r="K1151" s="6"/>
      <c r="L1151" s="5"/>
      <c r="M1151" s="5"/>
      <c r="N1151" s="5"/>
      <c r="O1151" s="6">
        <f t="shared" ref="O1151:O1154" si="857">P1151+Q1151+R1151</f>
        <v>0</v>
      </c>
      <c r="P1151" s="5">
        <v>0</v>
      </c>
      <c r="Q1151" s="5">
        <v>0</v>
      </c>
      <c r="R1151" s="5">
        <v>0</v>
      </c>
      <c r="S1151" s="6">
        <v>0</v>
      </c>
      <c r="T1151" s="5"/>
      <c r="U1151" s="5"/>
      <c r="V1151" s="5"/>
      <c r="W1151" s="6">
        <v>0</v>
      </c>
      <c r="X1151" s="5"/>
      <c r="Y1151" s="5"/>
      <c r="Z1151" s="5"/>
      <c r="AA1151" s="12">
        <f t="shared" si="841"/>
        <v>0</v>
      </c>
      <c r="AB1151" s="5">
        <f t="shared" si="821"/>
        <v>0</v>
      </c>
      <c r="AC1151" s="6">
        <f t="shared" si="855"/>
        <v>0</v>
      </c>
      <c r="AD1151" s="7">
        <f t="shared" si="855"/>
        <v>0</v>
      </c>
      <c r="AE1151" s="6">
        <f t="shared" si="816"/>
        <v>0</v>
      </c>
      <c r="AF1151" s="5"/>
      <c r="AG1151" s="6"/>
      <c r="AH1151" s="7"/>
      <c r="AI1151" s="6"/>
      <c r="AJ1151" s="6"/>
      <c r="AL1151" s="13"/>
      <c r="AM1151" s="13"/>
      <c r="AW1151" s="46">
        <f t="shared" si="820"/>
        <v>0</v>
      </c>
    </row>
    <row r="1152" spans="1:49" ht="19.899999999999999" customHeight="1" x14ac:dyDescent="0.25">
      <c r="A1152" s="40"/>
      <c r="B1152" s="78" t="s">
        <v>33</v>
      </c>
      <c r="C1152" s="5">
        <v>581.80078000000003</v>
      </c>
      <c r="D1152" s="5"/>
      <c r="E1152" s="5">
        <v>0</v>
      </c>
      <c r="F1152" s="5">
        <v>0</v>
      </c>
      <c r="G1152" s="6">
        <f t="shared" ref="G1152" si="858">H1152+I1152+J1152</f>
        <v>0</v>
      </c>
      <c r="H1152" s="5"/>
      <c r="I1152" s="5"/>
      <c r="J1152" s="5"/>
      <c r="K1152" s="6"/>
      <c r="L1152" s="5"/>
      <c r="M1152" s="5"/>
      <c r="N1152" s="5"/>
      <c r="O1152" s="6">
        <f t="shared" si="857"/>
        <v>581.80078000000003</v>
      </c>
      <c r="P1152" s="5">
        <v>0</v>
      </c>
      <c r="Q1152" s="5">
        <v>581.21897999999999</v>
      </c>
      <c r="R1152" s="5">
        <v>0.58179999999999998</v>
      </c>
      <c r="S1152" s="6">
        <v>581.80077999999992</v>
      </c>
      <c r="T1152" s="5" t="s">
        <v>185</v>
      </c>
      <c r="U1152" s="5">
        <v>581.21897999999999</v>
      </c>
      <c r="V1152" s="5">
        <v>0.58179999999999998</v>
      </c>
      <c r="W1152" s="6">
        <v>581.80077999999992</v>
      </c>
      <c r="X1152" s="5" t="s">
        <v>185</v>
      </c>
      <c r="Y1152" s="5">
        <v>581.21897999999999</v>
      </c>
      <c r="Z1152" s="5">
        <v>0.58179999999999998</v>
      </c>
      <c r="AA1152" s="12">
        <f t="shared" si="841"/>
        <v>0</v>
      </c>
      <c r="AB1152" s="5">
        <f t="shared" si="821"/>
        <v>0</v>
      </c>
      <c r="AC1152" s="6">
        <f t="shared" si="855"/>
        <v>0</v>
      </c>
      <c r="AD1152" s="7">
        <f t="shared" si="855"/>
        <v>0</v>
      </c>
      <c r="AE1152" s="6">
        <f t="shared" si="816"/>
        <v>0</v>
      </c>
      <c r="AF1152" s="5"/>
      <c r="AG1152" s="6"/>
      <c r="AH1152" s="7"/>
      <c r="AI1152" s="6"/>
      <c r="AJ1152" s="6"/>
      <c r="AL1152" s="13"/>
      <c r="AM1152" s="13"/>
      <c r="AW1152" s="46"/>
    </row>
    <row r="1153" spans="1:49" ht="19.899999999999999" customHeight="1" x14ac:dyDescent="0.25">
      <c r="A1153" s="40"/>
      <c r="B1153" s="78" t="s">
        <v>34</v>
      </c>
      <c r="C1153" s="5">
        <v>0</v>
      </c>
      <c r="D1153" s="5"/>
      <c r="E1153" s="5">
        <v>0</v>
      </c>
      <c r="F1153" s="5">
        <v>0</v>
      </c>
      <c r="G1153" s="6">
        <f>H1153+I1153+J1153</f>
        <v>0</v>
      </c>
      <c r="H1153" s="5"/>
      <c r="I1153" s="5"/>
      <c r="J1153" s="5"/>
      <c r="K1153" s="6"/>
      <c r="L1153" s="5"/>
      <c r="M1153" s="5"/>
      <c r="N1153" s="5"/>
      <c r="O1153" s="6">
        <f t="shared" si="857"/>
        <v>0</v>
      </c>
      <c r="P1153" s="5">
        <v>0</v>
      </c>
      <c r="Q1153" s="5">
        <v>0</v>
      </c>
      <c r="R1153" s="5">
        <v>0</v>
      </c>
      <c r="S1153" s="6">
        <v>0</v>
      </c>
      <c r="T1153" s="5"/>
      <c r="U1153" s="5"/>
      <c r="V1153" s="5"/>
      <c r="W1153" s="6">
        <v>0</v>
      </c>
      <c r="X1153" s="5"/>
      <c r="Y1153" s="5"/>
      <c r="Z1153" s="5"/>
      <c r="AA1153" s="12">
        <f t="shared" si="841"/>
        <v>0</v>
      </c>
      <c r="AB1153" s="5">
        <f t="shared" si="821"/>
        <v>0</v>
      </c>
      <c r="AC1153" s="6">
        <f t="shared" si="855"/>
        <v>0</v>
      </c>
      <c r="AD1153" s="7">
        <f t="shared" si="855"/>
        <v>0</v>
      </c>
      <c r="AE1153" s="6">
        <f t="shared" si="816"/>
        <v>0</v>
      </c>
      <c r="AF1153" s="5"/>
      <c r="AG1153" s="6"/>
      <c r="AH1153" s="7"/>
      <c r="AI1153" s="6"/>
      <c r="AJ1153" s="6"/>
      <c r="AL1153" s="13"/>
      <c r="AM1153" s="13"/>
      <c r="AW1153" s="46">
        <f t="shared" si="820"/>
        <v>0</v>
      </c>
    </row>
    <row r="1154" spans="1:49" ht="19.899999999999999" customHeight="1" x14ac:dyDescent="0.25">
      <c r="A1154" s="40"/>
      <c r="B1154" s="78" t="s">
        <v>35</v>
      </c>
      <c r="C1154" s="5">
        <v>32.949839999999995</v>
      </c>
      <c r="D1154" s="5"/>
      <c r="E1154" s="5">
        <v>0</v>
      </c>
      <c r="F1154" s="5">
        <v>0</v>
      </c>
      <c r="G1154" s="6">
        <f t="shared" ref="G1154" si="859">H1154+I1154+J1154</f>
        <v>0</v>
      </c>
      <c r="H1154" s="5"/>
      <c r="I1154" s="5"/>
      <c r="J1154" s="5"/>
      <c r="K1154" s="6"/>
      <c r="L1154" s="5"/>
      <c r="M1154" s="5"/>
      <c r="N1154" s="5"/>
      <c r="O1154" s="6">
        <f t="shared" si="857"/>
        <v>73.699219999999883</v>
      </c>
      <c r="P1154" s="5">
        <v>0</v>
      </c>
      <c r="Q1154" s="5">
        <v>73.581019999999882</v>
      </c>
      <c r="R1154" s="5">
        <v>0.11819999999999993</v>
      </c>
      <c r="S1154" s="6">
        <f>SUM(T1154:V1154)</f>
        <v>32.949839999999966</v>
      </c>
      <c r="T1154" s="5">
        <f>SUM(T1150)-SUM(T1151:T1153)</f>
        <v>0</v>
      </c>
      <c r="U1154" s="5">
        <f>SUM(U1150)-SUM(U1151:U1153)</f>
        <v>32.916889999999967</v>
      </c>
      <c r="V1154" s="5">
        <f>SUM(V1150)-SUM(V1151:V1153)</f>
        <v>3.2950000000000035E-2</v>
      </c>
      <c r="W1154" s="6">
        <f>SUM(X1154:Z1154)</f>
        <v>32.94984000000008</v>
      </c>
      <c r="X1154" s="5">
        <f>SUM(X1150)-SUM(X1151:X1153)</f>
        <v>0</v>
      </c>
      <c r="Y1154" s="5">
        <f>SUM(Y1150)-SUM(Y1151:Y1153)</f>
        <v>32.91689000000008</v>
      </c>
      <c r="Z1154" s="5">
        <f>SUM(Z1150)-SUM(Z1151:Z1153)</f>
        <v>3.2950000000000035E-2</v>
      </c>
      <c r="AA1154" s="12">
        <f t="shared" si="841"/>
        <v>1.1368683772161603E-13</v>
      </c>
      <c r="AB1154" s="5">
        <f t="shared" si="821"/>
        <v>0</v>
      </c>
      <c r="AC1154" s="6">
        <f t="shared" si="855"/>
        <v>1.1368683772161603E-13</v>
      </c>
      <c r="AD1154" s="7">
        <f t="shared" si="855"/>
        <v>0</v>
      </c>
      <c r="AE1154" s="6">
        <f t="shared" si="816"/>
        <v>0</v>
      </c>
      <c r="AF1154" s="5"/>
      <c r="AG1154" s="6"/>
      <c r="AH1154" s="7"/>
      <c r="AI1154" s="6"/>
      <c r="AJ1154" s="6"/>
      <c r="AL1154" s="13"/>
      <c r="AM1154" s="13"/>
      <c r="AW1154" s="46">
        <f t="shared" si="820"/>
        <v>0</v>
      </c>
    </row>
    <row r="1155" spans="1:49" ht="57.75" customHeight="1" x14ac:dyDescent="0.25">
      <c r="A1155" s="40">
        <v>207</v>
      </c>
      <c r="B1155" s="68" t="s">
        <v>183</v>
      </c>
      <c r="C1155" s="62">
        <v>614.75062000000003</v>
      </c>
      <c r="D1155" s="62">
        <f>SUM(D1156:D1159)</f>
        <v>0</v>
      </c>
      <c r="E1155" s="62">
        <v>0</v>
      </c>
      <c r="F1155" s="62">
        <v>0</v>
      </c>
      <c r="G1155" s="63">
        <f>H1155+I1155+J1155</f>
        <v>0</v>
      </c>
      <c r="H1155" s="43"/>
      <c r="I1155" s="43"/>
      <c r="J1155" s="43"/>
      <c r="K1155" s="63">
        <f>L1155+M1155+N1155</f>
        <v>0</v>
      </c>
      <c r="L1155" s="43"/>
      <c r="M1155" s="43"/>
      <c r="N1155" s="43"/>
      <c r="O1155" s="63">
        <f>P1155+Q1155+R1155</f>
        <v>655.4</v>
      </c>
      <c r="P1155" s="43">
        <v>0</v>
      </c>
      <c r="Q1155" s="43">
        <v>654</v>
      </c>
      <c r="R1155" s="43">
        <v>1.4000000000000001</v>
      </c>
      <c r="S1155" s="6">
        <f>SUM(T1155,U1155,V1155)</f>
        <v>614.75061999999991</v>
      </c>
      <c r="T1155" s="5">
        <v>0</v>
      </c>
      <c r="U1155" s="5">
        <v>613.52111999999988</v>
      </c>
      <c r="V1155" s="5">
        <v>1.2295</v>
      </c>
      <c r="W1155" s="63">
        <f>SUM(X1155,Y1155,Z1155)</f>
        <v>614.75062000000003</v>
      </c>
      <c r="X1155" s="43">
        <v>0</v>
      </c>
      <c r="Y1155" s="43">
        <v>613.52112</v>
      </c>
      <c r="Z1155" s="43">
        <v>1.2295000000000003</v>
      </c>
      <c r="AA1155" s="12">
        <f t="shared" si="841"/>
        <v>0</v>
      </c>
      <c r="AB1155" s="5">
        <f t="shared" si="821"/>
        <v>0</v>
      </c>
      <c r="AC1155" s="6">
        <f t="shared" si="855"/>
        <v>0</v>
      </c>
      <c r="AD1155" s="7">
        <f t="shared" si="855"/>
        <v>0</v>
      </c>
      <c r="AE1155" s="63">
        <f t="shared" si="816"/>
        <v>0</v>
      </c>
      <c r="AF1155" s="43"/>
      <c r="AG1155" s="63"/>
      <c r="AH1155" s="44"/>
      <c r="AI1155" s="63" t="s">
        <v>227</v>
      </c>
      <c r="AJ1155" s="63" t="s">
        <v>227</v>
      </c>
      <c r="AL1155" s="13"/>
      <c r="AM1155" s="13"/>
      <c r="AW1155" s="46">
        <f t="shared" si="820"/>
        <v>0</v>
      </c>
    </row>
    <row r="1156" spans="1:49" ht="19.899999999999999" customHeight="1" x14ac:dyDescent="0.25">
      <c r="A1156" s="40"/>
      <c r="B1156" s="78" t="s">
        <v>32</v>
      </c>
      <c r="C1156" s="5">
        <v>0</v>
      </c>
      <c r="D1156" s="5">
        <f>C1156</f>
        <v>0</v>
      </c>
      <c r="E1156" s="5">
        <v>0</v>
      </c>
      <c r="F1156" s="5">
        <v>0</v>
      </c>
      <c r="G1156" s="6">
        <f>H1156+I1156+J1156</f>
        <v>0</v>
      </c>
      <c r="H1156" s="5"/>
      <c r="I1156" s="5"/>
      <c r="J1156" s="5"/>
      <c r="K1156" s="6"/>
      <c r="L1156" s="5"/>
      <c r="M1156" s="5"/>
      <c r="N1156" s="5"/>
      <c r="O1156" s="6">
        <f t="shared" ref="O1156:O1159" si="860">P1156+Q1156+R1156</f>
        <v>0</v>
      </c>
      <c r="P1156" s="5">
        <v>0</v>
      </c>
      <c r="Q1156" s="5">
        <v>0</v>
      </c>
      <c r="R1156" s="5">
        <v>0</v>
      </c>
      <c r="S1156" s="6">
        <v>0</v>
      </c>
      <c r="T1156" s="5"/>
      <c r="U1156" s="5"/>
      <c r="V1156" s="5"/>
      <c r="W1156" s="6">
        <v>0</v>
      </c>
      <c r="X1156" s="5"/>
      <c r="Y1156" s="5"/>
      <c r="Z1156" s="5"/>
      <c r="AA1156" s="12">
        <f t="shared" si="841"/>
        <v>0</v>
      </c>
      <c r="AB1156" s="5">
        <f t="shared" si="821"/>
        <v>0</v>
      </c>
      <c r="AC1156" s="6">
        <f t="shared" si="855"/>
        <v>0</v>
      </c>
      <c r="AD1156" s="7">
        <f t="shared" si="855"/>
        <v>0</v>
      </c>
      <c r="AE1156" s="6">
        <f t="shared" si="816"/>
        <v>0</v>
      </c>
      <c r="AF1156" s="5"/>
      <c r="AG1156" s="6"/>
      <c r="AH1156" s="7"/>
      <c r="AI1156" s="6"/>
      <c r="AJ1156" s="6"/>
      <c r="AL1156" s="13"/>
      <c r="AM1156" s="13"/>
      <c r="AW1156" s="46">
        <f t="shared" si="820"/>
        <v>0</v>
      </c>
    </row>
    <row r="1157" spans="1:49" ht="19.899999999999999" customHeight="1" x14ac:dyDescent="0.25">
      <c r="A1157" s="40"/>
      <c r="B1157" s="78" t="s">
        <v>33</v>
      </c>
      <c r="C1157" s="5">
        <v>581.80078000000003</v>
      </c>
      <c r="D1157" s="5"/>
      <c r="E1157" s="5">
        <v>0</v>
      </c>
      <c r="F1157" s="5">
        <v>0</v>
      </c>
      <c r="G1157" s="6">
        <f t="shared" ref="G1157" si="861">H1157+I1157+J1157</f>
        <v>0</v>
      </c>
      <c r="H1157" s="5"/>
      <c r="I1157" s="5"/>
      <c r="J1157" s="5"/>
      <c r="K1157" s="6"/>
      <c r="L1157" s="5"/>
      <c r="M1157" s="5"/>
      <c r="N1157" s="5"/>
      <c r="O1157" s="6">
        <f t="shared" si="860"/>
        <v>581.80078000000003</v>
      </c>
      <c r="P1157" s="5">
        <v>0</v>
      </c>
      <c r="Q1157" s="5">
        <v>580.63700000000006</v>
      </c>
      <c r="R1157" s="5">
        <v>1.16378</v>
      </c>
      <c r="S1157" s="6">
        <v>581.80078000000003</v>
      </c>
      <c r="T1157" s="5" t="s">
        <v>185</v>
      </c>
      <c r="U1157" s="5">
        <v>580.63717999999994</v>
      </c>
      <c r="V1157" s="5">
        <v>1.1636</v>
      </c>
      <c r="W1157" s="6">
        <v>581.80077999999992</v>
      </c>
      <c r="X1157" s="5" t="s">
        <v>185</v>
      </c>
      <c r="Y1157" s="5">
        <v>580.63718000000006</v>
      </c>
      <c r="Z1157" s="5">
        <v>1.1636</v>
      </c>
      <c r="AA1157" s="12">
        <f t="shared" si="841"/>
        <v>0</v>
      </c>
      <c r="AB1157" s="5">
        <f t="shared" si="821"/>
        <v>0</v>
      </c>
      <c r="AC1157" s="6">
        <f t="shared" si="855"/>
        <v>0</v>
      </c>
      <c r="AD1157" s="7">
        <f t="shared" si="855"/>
        <v>0</v>
      </c>
      <c r="AE1157" s="6">
        <f t="shared" si="816"/>
        <v>0</v>
      </c>
      <c r="AF1157" s="5"/>
      <c r="AG1157" s="6"/>
      <c r="AH1157" s="7"/>
      <c r="AI1157" s="6"/>
      <c r="AJ1157" s="6"/>
      <c r="AL1157" s="13"/>
      <c r="AM1157" s="13"/>
      <c r="AW1157" s="46"/>
    </row>
    <row r="1158" spans="1:49" ht="19.899999999999999" customHeight="1" x14ac:dyDescent="0.25">
      <c r="A1158" s="40"/>
      <c r="B1158" s="78" t="s">
        <v>34</v>
      </c>
      <c r="C1158" s="5">
        <v>0</v>
      </c>
      <c r="D1158" s="5"/>
      <c r="E1158" s="5">
        <v>0</v>
      </c>
      <c r="F1158" s="5">
        <v>0</v>
      </c>
      <c r="G1158" s="6">
        <f>H1158+I1158+J1158</f>
        <v>0</v>
      </c>
      <c r="H1158" s="5"/>
      <c r="I1158" s="5"/>
      <c r="J1158" s="5"/>
      <c r="K1158" s="6"/>
      <c r="L1158" s="5"/>
      <c r="M1158" s="5"/>
      <c r="N1158" s="5"/>
      <c r="O1158" s="6">
        <f t="shared" si="860"/>
        <v>0</v>
      </c>
      <c r="P1158" s="5">
        <v>0</v>
      </c>
      <c r="Q1158" s="5">
        <v>0</v>
      </c>
      <c r="R1158" s="5">
        <v>0</v>
      </c>
      <c r="S1158" s="6">
        <v>0</v>
      </c>
      <c r="T1158" s="5"/>
      <c r="U1158" s="5"/>
      <c r="V1158" s="5"/>
      <c r="W1158" s="6">
        <v>0</v>
      </c>
      <c r="X1158" s="5"/>
      <c r="Y1158" s="5"/>
      <c r="Z1158" s="5"/>
      <c r="AA1158" s="12">
        <f t="shared" si="841"/>
        <v>0</v>
      </c>
      <c r="AB1158" s="5">
        <f t="shared" si="821"/>
        <v>0</v>
      </c>
      <c r="AC1158" s="6">
        <f t="shared" si="855"/>
        <v>0</v>
      </c>
      <c r="AD1158" s="7">
        <f t="shared" si="855"/>
        <v>0</v>
      </c>
      <c r="AE1158" s="6">
        <f t="shared" si="816"/>
        <v>0</v>
      </c>
      <c r="AF1158" s="5"/>
      <c r="AG1158" s="6"/>
      <c r="AH1158" s="7"/>
      <c r="AI1158" s="6"/>
      <c r="AJ1158" s="6"/>
      <c r="AL1158" s="13"/>
      <c r="AM1158" s="13"/>
      <c r="AW1158" s="46">
        <f t="shared" si="820"/>
        <v>0</v>
      </c>
    </row>
    <row r="1159" spans="1:49" ht="18" customHeight="1" x14ac:dyDescent="0.25">
      <c r="A1159" s="40"/>
      <c r="B1159" s="78" t="s">
        <v>35</v>
      </c>
      <c r="C1159" s="5">
        <v>32.949839999999995</v>
      </c>
      <c r="D1159" s="5"/>
      <c r="E1159" s="5">
        <v>0</v>
      </c>
      <c r="F1159" s="5">
        <v>0</v>
      </c>
      <c r="G1159" s="6">
        <f t="shared" ref="G1159" si="862">H1159+I1159+J1159</f>
        <v>0</v>
      </c>
      <c r="H1159" s="5"/>
      <c r="I1159" s="5"/>
      <c r="J1159" s="5"/>
      <c r="K1159" s="6"/>
      <c r="L1159" s="5"/>
      <c r="M1159" s="5"/>
      <c r="N1159" s="5"/>
      <c r="O1159" s="6">
        <f t="shared" si="860"/>
        <v>73.599220000000003</v>
      </c>
      <c r="P1159" s="5">
        <v>0</v>
      </c>
      <c r="Q1159" s="5">
        <v>73.363</v>
      </c>
      <c r="R1159" s="5">
        <v>0.23621999999999982</v>
      </c>
      <c r="S1159" s="6">
        <f>SUM(T1159:V1159)</f>
        <v>32.949839999999938</v>
      </c>
      <c r="T1159" s="5">
        <f>SUM(T1155)-SUM(T1156:T1158)</f>
        <v>0</v>
      </c>
      <c r="U1159" s="5">
        <f>SUM(U1155)-SUM(U1156:U1158)</f>
        <v>32.883939999999939</v>
      </c>
      <c r="V1159" s="5">
        <f>SUM(V1155)-SUM(V1156:V1158)</f>
        <v>6.590000000000007E-2</v>
      </c>
      <c r="W1159" s="6">
        <f>SUM(X1159:Z1159)</f>
        <v>32.949839999999938</v>
      </c>
      <c r="X1159" s="5">
        <f>SUM(X1155)-SUM(X1156:X1158)</f>
        <v>0</v>
      </c>
      <c r="Y1159" s="5">
        <f>SUM(Y1155)-SUM(Y1156:Y1158)</f>
        <v>32.883939999999939</v>
      </c>
      <c r="Z1159" s="5">
        <f>SUM(Z1155)-SUM(Z1156:Z1158)</f>
        <v>6.5900000000000292E-2</v>
      </c>
      <c r="AA1159" s="12">
        <f t="shared" ref="AA1159" si="863">SUM(AB1159:AD1159)</f>
        <v>2.2204460492503131E-16</v>
      </c>
      <c r="AB1159" s="5">
        <f t="shared" si="821"/>
        <v>0</v>
      </c>
      <c r="AC1159" s="6">
        <f t="shared" si="855"/>
        <v>0</v>
      </c>
      <c r="AD1159" s="7">
        <f t="shared" si="855"/>
        <v>2.2204460492503131E-16</v>
      </c>
      <c r="AE1159" s="6">
        <f t="shared" ref="AE1159" si="864">AF1159+AG1159+AH1159</f>
        <v>0</v>
      </c>
      <c r="AF1159" s="5"/>
      <c r="AG1159" s="6"/>
      <c r="AH1159" s="7"/>
      <c r="AI1159" s="6"/>
      <c r="AJ1159" s="6"/>
      <c r="AL1159" s="13"/>
      <c r="AM1159" s="13"/>
      <c r="AW1159" s="46">
        <f t="shared" si="820"/>
        <v>0</v>
      </c>
    </row>
    <row r="1160" spans="1:49" ht="57" customHeight="1" x14ac:dyDescent="0.25">
      <c r="A1160" s="40">
        <v>208</v>
      </c>
      <c r="B1160" s="106" t="s">
        <v>165</v>
      </c>
      <c r="C1160" s="96">
        <f t="shared" ref="C1160:T1160" si="865">SUM(C1161:C1164)</f>
        <v>34740</v>
      </c>
      <c r="D1160" s="16">
        <f t="shared" si="865"/>
        <v>0</v>
      </c>
      <c r="E1160" s="16">
        <f t="shared" si="865"/>
        <v>0</v>
      </c>
      <c r="F1160" s="16">
        <f t="shared" si="865"/>
        <v>0</v>
      </c>
      <c r="G1160" s="16">
        <f t="shared" si="865"/>
        <v>0</v>
      </c>
      <c r="H1160" s="16">
        <f t="shared" si="865"/>
        <v>0</v>
      </c>
      <c r="I1160" s="16">
        <f t="shared" si="865"/>
        <v>0</v>
      </c>
      <c r="J1160" s="16">
        <f t="shared" si="865"/>
        <v>0</v>
      </c>
      <c r="K1160" s="16">
        <f t="shared" si="865"/>
        <v>0</v>
      </c>
      <c r="L1160" s="16">
        <f t="shared" si="865"/>
        <v>0</v>
      </c>
      <c r="M1160" s="16">
        <f t="shared" si="865"/>
        <v>0</v>
      </c>
      <c r="N1160" s="16">
        <f t="shared" si="865"/>
        <v>0</v>
      </c>
      <c r="O1160" s="16">
        <f>Q1160+R1160</f>
        <v>23855.399999999998</v>
      </c>
      <c r="P1160" s="16">
        <f t="shared" si="865"/>
        <v>0</v>
      </c>
      <c r="Q1160" s="16">
        <v>17056.599999999999</v>
      </c>
      <c r="R1160" s="16">
        <v>6798.8</v>
      </c>
      <c r="S1160" s="12">
        <f t="shared" si="865"/>
        <v>21470.57</v>
      </c>
      <c r="T1160" s="18">
        <f t="shared" si="865"/>
        <v>0</v>
      </c>
      <c r="U1160" s="18">
        <f>U1162</f>
        <v>15351.458000000001</v>
      </c>
      <c r="V1160" s="18">
        <f>V1162</f>
        <v>6119.1120000000001</v>
      </c>
      <c r="W1160" s="12">
        <f t="shared" ref="W1160:Z1160" si="866">SUM(W1161:W1164)</f>
        <v>21470.57</v>
      </c>
      <c r="X1160" s="18">
        <f t="shared" si="866"/>
        <v>0</v>
      </c>
      <c r="Y1160" s="18">
        <f t="shared" si="866"/>
        <v>15351.458000000001</v>
      </c>
      <c r="Z1160" s="18">
        <f t="shared" si="866"/>
        <v>6119.1120000000001</v>
      </c>
      <c r="AA1160" s="12">
        <f t="shared" ref="AA1160:AA1169" si="867">AB1160+AC1160+AD1160</f>
        <v>0</v>
      </c>
      <c r="AB1160" s="18">
        <f t="shared" ref="AB1160:AD1169" si="868">X1160+H1160-L1160-(T1160-AF1160)</f>
        <v>0</v>
      </c>
      <c r="AC1160" s="12">
        <f t="shared" si="868"/>
        <v>0</v>
      </c>
      <c r="AD1160" s="20">
        <f t="shared" si="868"/>
        <v>0</v>
      </c>
      <c r="AE1160" s="12">
        <f>SUM(AE1161:AE1164)</f>
        <v>0</v>
      </c>
      <c r="AF1160" s="18">
        <f>SUM(AF1161:AF1164)</f>
        <v>0</v>
      </c>
      <c r="AG1160" s="12">
        <f>SUM(AG1161:AG1164)</f>
        <v>0</v>
      </c>
      <c r="AH1160" s="20">
        <f>SUM(AH1161:AH1164)</f>
        <v>0</v>
      </c>
      <c r="AI1160" s="12" t="s">
        <v>227</v>
      </c>
      <c r="AJ1160" s="12" t="s">
        <v>227</v>
      </c>
      <c r="AL1160" s="29">
        <f t="shared" ref="AL1160:AL1162" si="869">G1160+W1160-K1160-S1160</f>
        <v>0</v>
      </c>
      <c r="AM1160" s="29">
        <f t="shared" ref="AM1160:AM1162" si="870">AA1160-AE1160</f>
        <v>0</v>
      </c>
      <c r="AW1160" s="46">
        <f t="shared" si="820"/>
        <v>0</v>
      </c>
    </row>
    <row r="1161" spans="1:49" ht="19.899999999999999" customHeight="1" x14ac:dyDescent="0.25">
      <c r="A1161" s="40"/>
      <c r="B1161" s="107" t="s">
        <v>32</v>
      </c>
      <c r="C1161" s="109"/>
      <c r="D1161" s="98"/>
      <c r="E1161" s="98"/>
      <c r="F1161" s="98"/>
      <c r="G1161" s="6">
        <f>H1161+I1161+J1161</f>
        <v>0</v>
      </c>
      <c r="H1161" s="5"/>
      <c r="I1161" s="5"/>
      <c r="J1161" s="5"/>
      <c r="K1161" s="6">
        <f>L1161+M1161+N1161</f>
        <v>0</v>
      </c>
      <c r="L1161" s="5"/>
      <c r="M1161" s="5"/>
      <c r="N1161" s="5"/>
      <c r="O1161" s="6">
        <f>P1161+Q1161+R1161</f>
        <v>0</v>
      </c>
      <c r="P1161" s="5"/>
      <c r="Q1161" s="5"/>
      <c r="R1161" s="5"/>
      <c r="S1161" s="6">
        <f>T1161+U1161+V1161</f>
        <v>0</v>
      </c>
      <c r="T1161" s="5"/>
      <c r="U1161" s="5"/>
      <c r="V1161" s="5"/>
      <c r="W1161" s="6">
        <f>X1161+Y1161+Z1161</f>
        <v>0</v>
      </c>
      <c r="X1161" s="5"/>
      <c r="Y1161" s="5"/>
      <c r="Z1161" s="5"/>
      <c r="AA1161" s="12">
        <f t="shared" si="867"/>
        <v>0</v>
      </c>
      <c r="AB1161" s="5">
        <f t="shared" si="868"/>
        <v>0</v>
      </c>
      <c r="AC1161" s="6">
        <f t="shared" si="868"/>
        <v>0</v>
      </c>
      <c r="AD1161" s="7">
        <f t="shared" si="868"/>
        <v>0</v>
      </c>
      <c r="AE1161" s="6">
        <f>AF1161+AG1161+AH1161</f>
        <v>0</v>
      </c>
      <c r="AF1161" s="5"/>
      <c r="AG1161" s="6"/>
      <c r="AH1161" s="7"/>
      <c r="AI1161" s="6"/>
      <c r="AJ1161" s="6"/>
      <c r="AL1161" s="29">
        <f t="shared" si="869"/>
        <v>0</v>
      </c>
      <c r="AM1161" s="29">
        <f t="shared" si="870"/>
        <v>0</v>
      </c>
      <c r="AW1161" s="46">
        <f t="shared" si="820"/>
        <v>0</v>
      </c>
    </row>
    <row r="1162" spans="1:49" ht="19.899999999999999" customHeight="1" x14ac:dyDescent="0.25">
      <c r="A1162" s="40"/>
      <c r="B1162" s="107" t="s">
        <v>33</v>
      </c>
      <c r="C1162" s="95">
        <v>34740</v>
      </c>
      <c r="D1162" s="98"/>
      <c r="E1162" s="98"/>
      <c r="F1162" s="98"/>
      <c r="G1162" s="6">
        <f>H1162+I1162+J1162</f>
        <v>0</v>
      </c>
      <c r="H1162" s="5"/>
      <c r="I1162" s="5"/>
      <c r="J1162" s="5"/>
      <c r="K1162" s="6">
        <f>L1162+M1162+N1162</f>
        <v>0</v>
      </c>
      <c r="L1162" s="5"/>
      <c r="M1162" s="5"/>
      <c r="N1162" s="5"/>
      <c r="O1162" s="6">
        <f>O1160</f>
        <v>23855.399999999998</v>
      </c>
      <c r="P1162" s="6"/>
      <c r="Q1162" s="6">
        <f t="shared" ref="Q1162:R1162" si="871">Q1160</f>
        <v>17056.599999999999</v>
      </c>
      <c r="R1162" s="6">
        <f t="shared" si="871"/>
        <v>6798.8</v>
      </c>
      <c r="S1162" s="6">
        <f>T1162+U1162+V1162</f>
        <v>21470.57</v>
      </c>
      <c r="T1162" s="5"/>
      <c r="U1162" s="5">
        <v>15351.458000000001</v>
      </c>
      <c r="V1162" s="5">
        <v>6119.1120000000001</v>
      </c>
      <c r="W1162" s="6">
        <f>X1162+Y1162+Z1162</f>
        <v>21470.57</v>
      </c>
      <c r="X1162" s="5"/>
      <c r="Y1162" s="5">
        <f>U1162</f>
        <v>15351.458000000001</v>
      </c>
      <c r="Z1162" s="5">
        <f>V1162</f>
        <v>6119.1120000000001</v>
      </c>
      <c r="AA1162" s="12">
        <f t="shared" si="867"/>
        <v>0</v>
      </c>
      <c r="AB1162" s="5">
        <f t="shared" si="868"/>
        <v>0</v>
      </c>
      <c r="AC1162" s="6">
        <f t="shared" si="868"/>
        <v>0</v>
      </c>
      <c r="AD1162" s="7">
        <f t="shared" si="868"/>
        <v>0</v>
      </c>
      <c r="AE1162" s="6">
        <f>AF1162+AG1162+AH1162</f>
        <v>0</v>
      </c>
      <c r="AF1162" s="5"/>
      <c r="AG1162" s="6"/>
      <c r="AH1162" s="7"/>
      <c r="AI1162" s="6"/>
      <c r="AJ1162" s="6"/>
      <c r="AL1162" s="29">
        <f t="shared" si="869"/>
        <v>0</v>
      </c>
      <c r="AM1162" s="29">
        <f t="shared" si="870"/>
        <v>0</v>
      </c>
      <c r="AW1162" s="46">
        <f t="shared" si="820"/>
        <v>0</v>
      </c>
    </row>
    <row r="1163" spans="1:49" ht="19.899999999999999" customHeight="1" x14ac:dyDescent="0.25">
      <c r="A1163" s="40"/>
      <c r="B1163" s="107" t="s">
        <v>34</v>
      </c>
      <c r="C1163" s="109"/>
      <c r="D1163" s="98"/>
      <c r="E1163" s="98"/>
      <c r="F1163" s="98"/>
      <c r="G1163" s="6">
        <f>H1163+I1163+J1163</f>
        <v>0</v>
      </c>
      <c r="H1163" s="5"/>
      <c r="I1163" s="5"/>
      <c r="J1163" s="5"/>
      <c r="K1163" s="6">
        <f>L1163+M1163+N1163</f>
        <v>0</v>
      </c>
      <c r="L1163" s="5"/>
      <c r="M1163" s="5"/>
      <c r="N1163" s="5"/>
      <c r="O1163" s="6">
        <f>P1163+Q1163+R1163</f>
        <v>0</v>
      </c>
      <c r="P1163" s="5"/>
      <c r="Q1163" s="5"/>
      <c r="R1163" s="5"/>
      <c r="S1163" s="6">
        <f>T1163+U1163+V1163</f>
        <v>0</v>
      </c>
      <c r="T1163" s="5"/>
      <c r="U1163" s="5"/>
      <c r="V1163" s="5"/>
      <c r="W1163" s="6">
        <f>X1163+Y1163+Z1163</f>
        <v>0</v>
      </c>
      <c r="X1163" s="5"/>
      <c r="Y1163" s="5"/>
      <c r="Z1163" s="5"/>
      <c r="AA1163" s="12">
        <f t="shared" si="867"/>
        <v>0</v>
      </c>
      <c r="AB1163" s="5">
        <f t="shared" si="868"/>
        <v>0</v>
      </c>
      <c r="AC1163" s="6">
        <f t="shared" si="868"/>
        <v>0</v>
      </c>
      <c r="AD1163" s="7">
        <f t="shared" si="868"/>
        <v>0</v>
      </c>
      <c r="AE1163" s="6">
        <f>AF1163+AG1163+AH1163</f>
        <v>0</v>
      </c>
      <c r="AF1163" s="5"/>
      <c r="AG1163" s="6"/>
      <c r="AH1163" s="7"/>
      <c r="AI1163" s="6"/>
      <c r="AJ1163" s="6"/>
      <c r="AL1163" s="29">
        <f t="shared" ref="AL1163:AL1183" si="872">G1163+W1163-K1163-S1163</f>
        <v>0</v>
      </c>
      <c r="AM1163" s="29">
        <f t="shared" ref="AM1163:AM1183" si="873">AA1163-AE1163</f>
        <v>0</v>
      </c>
      <c r="AW1163" s="46">
        <f t="shared" ref="AW1163:AW1173" si="874">P1163-T1163</f>
        <v>0</v>
      </c>
    </row>
    <row r="1164" spans="1:49" ht="19.899999999999999" customHeight="1" x14ac:dyDescent="0.25">
      <c r="A1164" s="40"/>
      <c r="B1164" s="107" t="s">
        <v>35</v>
      </c>
      <c r="C1164" s="109"/>
      <c r="D1164" s="98"/>
      <c r="E1164" s="98"/>
      <c r="F1164" s="98"/>
      <c r="G1164" s="6">
        <f>H1164+I1164+J1164</f>
        <v>0</v>
      </c>
      <c r="H1164" s="5"/>
      <c r="I1164" s="5"/>
      <c r="J1164" s="5"/>
      <c r="K1164" s="6">
        <f>L1164+M1164+N1164</f>
        <v>0</v>
      </c>
      <c r="L1164" s="5"/>
      <c r="M1164" s="5"/>
      <c r="N1164" s="5"/>
      <c r="O1164" s="6">
        <f>P1164+Q1164+R1164</f>
        <v>0</v>
      </c>
      <c r="P1164" s="5"/>
      <c r="Q1164" s="5"/>
      <c r="R1164" s="5"/>
      <c r="S1164" s="6">
        <f>T1164+U1164+V1164</f>
        <v>0</v>
      </c>
      <c r="T1164" s="5"/>
      <c r="U1164" s="5"/>
      <c r="V1164" s="5"/>
      <c r="W1164" s="6">
        <f>X1164+Y1164+Z1164</f>
        <v>0</v>
      </c>
      <c r="X1164" s="5"/>
      <c r="Y1164" s="5"/>
      <c r="Z1164" s="5"/>
      <c r="AA1164" s="12">
        <f t="shared" si="867"/>
        <v>0</v>
      </c>
      <c r="AB1164" s="5">
        <f t="shared" si="868"/>
        <v>0</v>
      </c>
      <c r="AC1164" s="6">
        <f t="shared" si="868"/>
        <v>0</v>
      </c>
      <c r="AD1164" s="7">
        <f t="shared" si="868"/>
        <v>0</v>
      </c>
      <c r="AE1164" s="6">
        <f>AF1164+AG1164+AH1164</f>
        <v>0</v>
      </c>
      <c r="AF1164" s="5"/>
      <c r="AG1164" s="6"/>
      <c r="AH1164" s="7"/>
      <c r="AI1164" s="6"/>
      <c r="AJ1164" s="6"/>
      <c r="AL1164" s="29">
        <f t="shared" si="872"/>
        <v>0</v>
      </c>
      <c r="AM1164" s="29">
        <f t="shared" si="873"/>
        <v>0</v>
      </c>
      <c r="AW1164" s="46">
        <f t="shared" si="874"/>
        <v>0</v>
      </c>
    </row>
    <row r="1165" spans="1:49" ht="88.5" customHeight="1" x14ac:dyDescent="0.25">
      <c r="A1165" s="40">
        <v>209</v>
      </c>
      <c r="B1165" s="106" t="s">
        <v>195</v>
      </c>
      <c r="C1165" s="96">
        <f t="shared" ref="C1165:T1165" si="875">SUM(C1166:C1169)</f>
        <v>14727.3</v>
      </c>
      <c r="D1165" s="16">
        <f t="shared" si="875"/>
        <v>0</v>
      </c>
      <c r="E1165" s="16">
        <f t="shared" si="875"/>
        <v>0</v>
      </c>
      <c r="F1165" s="16">
        <f t="shared" si="875"/>
        <v>0</v>
      </c>
      <c r="G1165" s="16">
        <f t="shared" si="875"/>
        <v>0</v>
      </c>
      <c r="H1165" s="16">
        <f t="shared" si="875"/>
        <v>0</v>
      </c>
      <c r="I1165" s="16">
        <f t="shared" si="875"/>
        <v>0</v>
      </c>
      <c r="J1165" s="16">
        <f t="shared" si="875"/>
        <v>0</v>
      </c>
      <c r="K1165" s="16">
        <f t="shared" si="875"/>
        <v>0</v>
      </c>
      <c r="L1165" s="16">
        <f t="shared" si="875"/>
        <v>0</v>
      </c>
      <c r="M1165" s="16">
        <f t="shared" si="875"/>
        <v>0</v>
      </c>
      <c r="N1165" s="16">
        <f t="shared" si="875"/>
        <v>0</v>
      </c>
      <c r="O1165" s="16">
        <f>Q1165+R1165</f>
        <v>13621</v>
      </c>
      <c r="P1165" s="16">
        <f t="shared" si="875"/>
        <v>0</v>
      </c>
      <c r="Q1165" s="16">
        <v>9739</v>
      </c>
      <c r="R1165" s="16">
        <v>3882</v>
      </c>
      <c r="S1165" s="12">
        <f t="shared" si="875"/>
        <v>12090.098</v>
      </c>
      <c r="T1165" s="18">
        <f t="shared" si="875"/>
        <v>0</v>
      </c>
      <c r="U1165" s="18">
        <f t="shared" ref="U1165:Z1165" si="876">SUM(U1166:U1169)</f>
        <v>8644.4279999999999</v>
      </c>
      <c r="V1165" s="18">
        <f t="shared" si="876"/>
        <v>3445.67</v>
      </c>
      <c r="W1165" s="12">
        <f t="shared" si="876"/>
        <v>12090.098</v>
      </c>
      <c r="X1165" s="18">
        <f t="shared" si="876"/>
        <v>0</v>
      </c>
      <c r="Y1165" s="18">
        <f t="shared" si="876"/>
        <v>8644.4279999999999</v>
      </c>
      <c r="Z1165" s="18">
        <f t="shared" si="876"/>
        <v>3445.67</v>
      </c>
      <c r="AA1165" s="12">
        <f t="shared" si="867"/>
        <v>0</v>
      </c>
      <c r="AB1165" s="18">
        <f t="shared" si="868"/>
        <v>0</v>
      </c>
      <c r="AC1165" s="12">
        <f t="shared" si="868"/>
        <v>0</v>
      </c>
      <c r="AD1165" s="20">
        <f t="shared" si="868"/>
        <v>0</v>
      </c>
      <c r="AE1165" s="12">
        <f>SUM(AE1166:AE1169)</f>
        <v>0</v>
      </c>
      <c r="AF1165" s="18">
        <f>SUM(AF1166:AF1169)</f>
        <v>0</v>
      </c>
      <c r="AG1165" s="12">
        <f>SUM(AG1166:AG1169)</f>
        <v>0</v>
      </c>
      <c r="AH1165" s="20">
        <f>SUM(AH1166:AH1169)</f>
        <v>0</v>
      </c>
      <c r="AI1165" s="12" t="s">
        <v>227</v>
      </c>
      <c r="AJ1165" s="12" t="s">
        <v>227</v>
      </c>
      <c r="AL1165" s="29">
        <f t="shared" si="872"/>
        <v>0</v>
      </c>
      <c r="AM1165" s="29">
        <f t="shared" si="873"/>
        <v>0</v>
      </c>
      <c r="AW1165" s="46">
        <f t="shared" si="874"/>
        <v>0</v>
      </c>
    </row>
    <row r="1166" spans="1:49" ht="19.899999999999999" customHeight="1" x14ac:dyDescent="0.25">
      <c r="A1166" s="40"/>
      <c r="B1166" s="107" t="s">
        <v>32</v>
      </c>
      <c r="C1166" s="109"/>
      <c r="D1166" s="98"/>
      <c r="E1166" s="98"/>
      <c r="F1166" s="98"/>
      <c r="G1166" s="6">
        <f>H1166+I1166+J1166</f>
        <v>0</v>
      </c>
      <c r="H1166" s="5"/>
      <c r="I1166" s="5"/>
      <c r="J1166" s="5"/>
      <c r="K1166" s="6">
        <f>L1166+M1166+N1166</f>
        <v>0</v>
      </c>
      <c r="L1166" s="5"/>
      <c r="M1166" s="5"/>
      <c r="N1166" s="5"/>
      <c r="O1166" s="6">
        <f>P1166+Q1166+R1166</f>
        <v>0</v>
      </c>
      <c r="P1166" s="5"/>
      <c r="Q1166" s="5"/>
      <c r="R1166" s="5"/>
      <c r="S1166" s="6">
        <f>T1166+U1166+V1166</f>
        <v>0</v>
      </c>
      <c r="T1166" s="5"/>
      <c r="U1166" s="5"/>
      <c r="V1166" s="5"/>
      <c r="W1166" s="6">
        <f>X1166+Y1166+Z1166</f>
        <v>0</v>
      </c>
      <c r="X1166" s="5"/>
      <c r="Y1166" s="5"/>
      <c r="Z1166" s="5"/>
      <c r="AA1166" s="12">
        <f t="shared" si="867"/>
        <v>0</v>
      </c>
      <c r="AB1166" s="5">
        <f t="shared" si="868"/>
        <v>0</v>
      </c>
      <c r="AC1166" s="6">
        <f t="shared" si="868"/>
        <v>0</v>
      </c>
      <c r="AD1166" s="7">
        <f t="shared" si="868"/>
        <v>0</v>
      </c>
      <c r="AE1166" s="6">
        <f>AF1166+AG1166+AH1166</f>
        <v>0</v>
      </c>
      <c r="AF1166" s="5"/>
      <c r="AG1166" s="6"/>
      <c r="AH1166" s="7"/>
      <c r="AI1166" s="6"/>
      <c r="AJ1166" s="6"/>
      <c r="AL1166" s="29">
        <f t="shared" si="872"/>
        <v>0</v>
      </c>
      <c r="AM1166" s="29">
        <f t="shared" si="873"/>
        <v>0</v>
      </c>
      <c r="AW1166" s="46">
        <f t="shared" si="874"/>
        <v>0</v>
      </c>
    </row>
    <row r="1167" spans="1:49" ht="19.899999999999999" customHeight="1" x14ac:dyDescent="0.25">
      <c r="A1167" s="40"/>
      <c r="B1167" s="107" t="s">
        <v>33</v>
      </c>
      <c r="C1167" s="95">
        <v>14727.3</v>
      </c>
      <c r="D1167" s="98"/>
      <c r="E1167" s="98"/>
      <c r="F1167" s="98"/>
      <c r="G1167" s="6">
        <f>H1167+I1167+J1167</f>
        <v>0</v>
      </c>
      <c r="H1167" s="5"/>
      <c r="I1167" s="5"/>
      <c r="J1167" s="5"/>
      <c r="K1167" s="6">
        <f>L1167+M1167+N1167</f>
        <v>0</v>
      </c>
      <c r="L1167" s="5"/>
      <c r="M1167" s="5"/>
      <c r="N1167" s="5"/>
      <c r="O1167" s="6">
        <f>O1165</f>
        <v>13621</v>
      </c>
      <c r="P1167" s="6"/>
      <c r="Q1167" s="6">
        <f t="shared" ref="Q1167:R1167" si="877">Q1165</f>
        <v>9739</v>
      </c>
      <c r="R1167" s="6">
        <f t="shared" si="877"/>
        <v>3882</v>
      </c>
      <c r="S1167" s="6">
        <f>T1167+U1167+V1167</f>
        <v>12090.098</v>
      </c>
      <c r="T1167" s="5"/>
      <c r="U1167" s="5">
        <v>8644.4279999999999</v>
      </c>
      <c r="V1167" s="5">
        <v>3445.67</v>
      </c>
      <c r="W1167" s="6">
        <f>X1167+Y1167+Z1167</f>
        <v>12090.098</v>
      </c>
      <c r="X1167" s="5"/>
      <c r="Y1167" s="5">
        <f>U1167</f>
        <v>8644.4279999999999</v>
      </c>
      <c r="Z1167" s="5">
        <f>V1167</f>
        <v>3445.67</v>
      </c>
      <c r="AA1167" s="12">
        <f t="shared" si="867"/>
        <v>0</v>
      </c>
      <c r="AB1167" s="5">
        <f t="shared" si="868"/>
        <v>0</v>
      </c>
      <c r="AC1167" s="6">
        <f t="shared" si="868"/>
        <v>0</v>
      </c>
      <c r="AD1167" s="7">
        <f t="shared" si="868"/>
        <v>0</v>
      </c>
      <c r="AE1167" s="6">
        <f>AF1167+AG1167+AH1167</f>
        <v>0</v>
      </c>
      <c r="AF1167" s="5"/>
      <c r="AG1167" s="6"/>
      <c r="AH1167" s="7"/>
      <c r="AI1167" s="6"/>
      <c r="AJ1167" s="6"/>
      <c r="AL1167" s="29">
        <f t="shared" si="872"/>
        <v>0</v>
      </c>
      <c r="AM1167" s="29">
        <f t="shared" si="873"/>
        <v>0</v>
      </c>
      <c r="AW1167" s="46">
        <f t="shared" si="874"/>
        <v>0</v>
      </c>
    </row>
    <row r="1168" spans="1:49" ht="19.899999999999999" customHeight="1" x14ac:dyDescent="0.25">
      <c r="A1168" s="40"/>
      <c r="B1168" s="107" t="s">
        <v>34</v>
      </c>
      <c r="C1168" s="109"/>
      <c r="D1168" s="98"/>
      <c r="E1168" s="98"/>
      <c r="F1168" s="98"/>
      <c r="G1168" s="6">
        <f>H1168+I1168+J1168</f>
        <v>0</v>
      </c>
      <c r="H1168" s="5"/>
      <c r="I1168" s="5"/>
      <c r="J1168" s="5"/>
      <c r="K1168" s="6">
        <f>L1168+M1168+N1168</f>
        <v>0</v>
      </c>
      <c r="L1168" s="5"/>
      <c r="M1168" s="5"/>
      <c r="N1168" s="5"/>
      <c r="O1168" s="6">
        <f>P1168+Q1168+R1168</f>
        <v>0</v>
      </c>
      <c r="P1168" s="5"/>
      <c r="Q1168" s="5"/>
      <c r="R1168" s="5"/>
      <c r="S1168" s="6">
        <f>T1168+U1168+V1168</f>
        <v>0</v>
      </c>
      <c r="T1168" s="5"/>
      <c r="U1168" s="5"/>
      <c r="V1168" s="5"/>
      <c r="W1168" s="6">
        <f>X1168+Y1168+Z1168</f>
        <v>0</v>
      </c>
      <c r="X1168" s="5"/>
      <c r="Y1168" s="5"/>
      <c r="Z1168" s="5"/>
      <c r="AA1168" s="12">
        <f t="shared" si="867"/>
        <v>0</v>
      </c>
      <c r="AB1168" s="5">
        <f t="shared" si="868"/>
        <v>0</v>
      </c>
      <c r="AC1168" s="6">
        <f t="shared" si="868"/>
        <v>0</v>
      </c>
      <c r="AD1168" s="7">
        <f t="shared" si="868"/>
        <v>0</v>
      </c>
      <c r="AE1168" s="6">
        <f>AF1168+AG1168+AH1168</f>
        <v>0</v>
      </c>
      <c r="AF1168" s="5"/>
      <c r="AG1168" s="6"/>
      <c r="AH1168" s="7"/>
      <c r="AI1168" s="6"/>
      <c r="AJ1168" s="6"/>
      <c r="AL1168" s="29">
        <f t="shared" si="872"/>
        <v>0</v>
      </c>
      <c r="AM1168" s="29">
        <f t="shared" si="873"/>
        <v>0</v>
      </c>
      <c r="AW1168" s="46">
        <f t="shared" si="874"/>
        <v>0</v>
      </c>
    </row>
    <row r="1169" spans="1:49" ht="19.899999999999999" customHeight="1" x14ac:dyDescent="0.25">
      <c r="A1169" s="40"/>
      <c r="B1169" s="107" t="s">
        <v>35</v>
      </c>
      <c r="C1169" s="109"/>
      <c r="D1169" s="98"/>
      <c r="E1169" s="98"/>
      <c r="F1169" s="98"/>
      <c r="G1169" s="6">
        <f>H1169+I1169+J1169</f>
        <v>0</v>
      </c>
      <c r="H1169" s="5"/>
      <c r="I1169" s="5"/>
      <c r="J1169" s="5"/>
      <c r="K1169" s="6">
        <f>L1169+M1169+N1169</f>
        <v>0</v>
      </c>
      <c r="L1169" s="5"/>
      <c r="M1169" s="5"/>
      <c r="N1169" s="5"/>
      <c r="O1169" s="6">
        <f>P1169+Q1169+R1169</f>
        <v>0</v>
      </c>
      <c r="P1169" s="5"/>
      <c r="Q1169" s="5"/>
      <c r="R1169" s="5"/>
      <c r="S1169" s="6">
        <f>T1169+U1169+V1169</f>
        <v>0</v>
      </c>
      <c r="T1169" s="5"/>
      <c r="U1169" s="5"/>
      <c r="V1169" s="5"/>
      <c r="W1169" s="6">
        <f>X1169+Y1169+Z1169</f>
        <v>0</v>
      </c>
      <c r="X1169" s="5"/>
      <c r="Y1169" s="5"/>
      <c r="Z1169" s="5"/>
      <c r="AA1169" s="12">
        <f t="shared" si="867"/>
        <v>0</v>
      </c>
      <c r="AB1169" s="5">
        <f t="shared" si="868"/>
        <v>0</v>
      </c>
      <c r="AC1169" s="6">
        <f t="shared" si="868"/>
        <v>0</v>
      </c>
      <c r="AD1169" s="7">
        <f t="shared" si="868"/>
        <v>0</v>
      </c>
      <c r="AE1169" s="6">
        <f>AF1169+AG1169+AH1169</f>
        <v>0</v>
      </c>
      <c r="AF1169" s="5"/>
      <c r="AG1169" s="6"/>
      <c r="AH1169" s="7"/>
      <c r="AI1169" s="6"/>
      <c r="AJ1169" s="6"/>
      <c r="AL1169" s="29">
        <f t="shared" si="872"/>
        <v>0</v>
      </c>
      <c r="AM1169" s="29">
        <f t="shared" si="873"/>
        <v>0</v>
      </c>
      <c r="AW1169" s="46">
        <f t="shared" si="874"/>
        <v>0</v>
      </c>
    </row>
    <row r="1170" spans="1:49" ht="72" customHeight="1" x14ac:dyDescent="0.25">
      <c r="A1170" s="48"/>
      <c r="B1170" s="58" t="s">
        <v>212</v>
      </c>
      <c r="C1170" s="12">
        <f t="shared" ref="C1170:AH1170" si="878">C1171</f>
        <v>545152.59904100001</v>
      </c>
      <c r="D1170" s="12">
        <f t="shared" si="878"/>
        <v>30125.147369999999</v>
      </c>
      <c r="E1170" s="12">
        <f t="shared" si="878"/>
        <v>0</v>
      </c>
      <c r="F1170" s="12">
        <f t="shared" si="878"/>
        <v>0</v>
      </c>
      <c r="G1170" s="12">
        <f t="shared" si="878"/>
        <v>0</v>
      </c>
      <c r="H1170" s="12">
        <f t="shared" si="878"/>
        <v>0</v>
      </c>
      <c r="I1170" s="12">
        <f t="shared" si="878"/>
        <v>0</v>
      </c>
      <c r="J1170" s="12">
        <f t="shared" si="878"/>
        <v>0</v>
      </c>
      <c r="K1170" s="12">
        <f t="shared" si="878"/>
        <v>0</v>
      </c>
      <c r="L1170" s="12">
        <f t="shared" si="878"/>
        <v>0</v>
      </c>
      <c r="M1170" s="12">
        <f t="shared" si="878"/>
        <v>0</v>
      </c>
      <c r="N1170" s="12">
        <f t="shared" si="878"/>
        <v>0</v>
      </c>
      <c r="O1170" s="12">
        <f t="shared" si="878"/>
        <v>192202.4</v>
      </c>
      <c r="P1170" s="12">
        <f t="shared" si="878"/>
        <v>0</v>
      </c>
      <c r="Q1170" s="12">
        <f t="shared" si="878"/>
        <v>182592.2</v>
      </c>
      <c r="R1170" s="12">
        <f t="shared" si="878"/>
        <v>9610.2000000000007</v>
      </c>
      <c r="S1170" s="12">
        <f t="shared" si="878"/>
        <v>120445.70918999999</v>
      </c>
      <c r="T1170" s="12">
        <f t="shared" si="878"/>
        <v>0</v>
      </c>
      <c r="U1170" s="12">
        <f t="shared" si="878"/>
        <v>114423.42371999999</v>
      </c>
      <c r="V1170" s="12">
        <f t="shared" si="878"/>
        <v>6022.2854699999998</v>
      </c>
      <c r="W1170" s="12">
        <f t="shared" si="878"/>
        <v>118435.18643000002</v>
      </c>
      <c r="X1170" s="12">
        <f t="shared" si="878"/>
        <v>0</v>
      </c>
      <c r="Y1170" s="12">
        <f t="shared" si="878"/>
        <v>112513.42710000002</v>
      </c>
      <c r="Z1170" s="12">
        <f t="shared" si="878"/>
        <v>5921.7593299999999</v>
      </c>
      <c r="AA1170" s="12">
        <f t="shared" si="878"/>
        <v>0</v>
      </c>
      <c r="AB1170" s="12">
        <f t="shared" si="878"/>
        <v>0</v>
      </c>
      <c r="AC1170" s="12">
        <f t="shared" si="878"/>
        <v>0</v>
      </c>
      <c r="AD1170" s="12">
        <f t="shared" si="878"/>
        <v>0</v>
      </c>
      <c r="AE1170" s="12">
        <f t="shared" si="878"/>
        <v>2010.5227599999998</v>
      </c>
      <c r="AF1170" s="12">
        <f t="shared" si="878"/>
        <v>0</v>
      </c>
      <c r="AG1170" s="12">
        <f t="shared" si="878"/>
        <v>1909.9966199999999</v>
      </c>
      <c r="AH1170" s="12">
        <f t="shared" si="878"/>
        <v>100.52614</v>
      </c>
      <c r="AI1170" s="12"/>
      <c r="AJ1170" s="12"/>
      <c r="AL1170" s="29">
        <f t="shared" si="872"/>
        <v>-2010.522759999978</v>
      </c>
      <c r="AM1170" s="29">
        <f t="shared" si="873"/>
        <v>-2010.5227599999998</v>
      </c>
      <c r="AW1170" s="46">
        <f t="shared" si="874"/>
        <v>0</v>
      </c>
    </row>
    <row r="1171" spans="1:49" ht="123" customHeight="1" x14ac:dyDescent="0.25">
      <c r="A1171" s="48"/>
      <c r="B1171" s="87" t="s">
        <v>213</v>
      </c>
      <c r="C1171" s="60">
        <f t="shared" ref="C1171:AH1171" si="879">C1172+C1309</f>
        <v>545152.59904100001</v>
      </c>
      <c r="D1171" s="60">
        <f t="shared" si="879"/>
        <v>30125.147369999999</v>
      </c>
      <c r="E1171" s="60">
        <f t="shared" si="879"/>
        <v>0</v>
      </c>
      <c r="F1171" s="60">
        <f t="shared" si="879"/>
        <v>0</v>
      </c>
      <c r="G1171" s="60">
        <f t="shared" si="879"/>
        <v>0</v>
      </c>
      <c r="H1171" s="60">
        <f t="shared" si="879"/>
        <v>0</v>
      </c>
      <c r="I1171" s="60">
        <f t="shared" si="879"/>
        <v>0</v>
      </c>
      <c r="J1171" s="60">
        <f t="shared" si="879"/>
        <v>0</v>
      </c>
      <c r="K1171" s="60">
        <f t="shared" si="879"/>
        <v>0</v>
      </c>
      <c r="L1171" s="60">
        <f t="shared" si="879"/>
        <v>0</v>
      </c>
      <c r="M1171" s="60">
        <f t="shared" si="879"/>
        <v>0</v>
      </c>
      <c r="N1171" s="60">
        <f t="shared" si="879"/>
        <v>0</v>
      </c>
      <c r="O1171" s="60">
        <f t="shared" si="879"/>
        <v>192202.4</v>
      </c>
      <c r="P1171" s="60">
        <f t="shared" si="879"/>
        <v>0</v>
      </c>
      <c r="Q1171" s="60">
        <f t="shared" si="879"/>
        <v>182592.2</v>
      </c>
      <c r="R1171" s="60">
        <f t="shared" si="879"/>
        <v>9610.2000000000007</v>
      </c>
      <c r="S1171" s="60">
        <f t="shared" si="879"/>
        <v>120445.70918999999</v>
      </c>
      <c r="T1171" s="60">
        <f t="shared" si="879"/>
        <v>0</v>
      </c>
      <c r="U1171" s="60">
        <f t="shared" si="879"/>
        <v>114423.42371999999</v>
      </c>
      <c r="V1171" s="60">
        <f t="shared" si="879"/>
        <v>6022.2854699999998</v>
      </c>
      <c r="W1171" s="60">
        <f t="shared" si="879"/>
        <v>118435.18643000002</v>
      </c>
      <c r="X1171" s="60">
        <f t="shared" si="879"/>
        <v>0</v>
      </c>
      <c r="Y1171" s="60">
        <f t="shared" si="879"/>
        <v>112513.42710000002</v>
      </c>
      <c r="Z1171" s="60">
        <f t="shared" si="879"/>
        <v>5921.7593299999999</v>
      </c>
      <c r="AA1171" s="60">
        <f t="shared" si="879"/>
        <v>0</v>
      </c>
      <c r="AB1171" s="60">
        <f t="shared" si="879"/>
        <v>0</v>
      </c>
      <c r="AC1171" s="60">
        <f t="shared" si="879"/>
        <v>0</v>
      </c>
      <c r="AD1171" s="60">
        <f t="shared" si="879"/>
        <v>0</v>
      </c>
      <c r="AE1171" s="60">
        <f t="shared" si="879"/>
        <v>2010.5227599999998</v>
      </c>
      <c r="AF1171" s="60">
        <f t="shared" si="879"/>
        <v>0</v>
      </c>
      <c r="AG1171" s="60">
        <f t="shared" si="879"/>
        <v>1909.9966199999999</v>
      </c>
      <c r="AH1171" s="60">
        <f t="shared" si="879"/>
        <v>100.52614</v>
      </c>
      <c r="AI1171" s="60"/>
      <c r="AJ1171" s="60"/>
      <c r="AL1171" s="29">
        <f t="shared" si="872"/>
        <v>-2010.522759999978</v>
      </c>
      <c r="AM1171" s="29">
        <f t="shared" si="873"/>
        <v>-2010.5227599999998</v>
      </c>
      <c r="AW1171" s="46">
        <f t="shared" si="874"/>
        <v>0</v>
      </c>
    </row>
    <row r="1172" spans="1:49" ht="138" customHeight="1" x14ac:dyDescent="0.25">
      <c r="A1172" s="48"/>
      <c r="B1172" s="87" t="s">
        <v>214</v>
      </c>
      <c r="C1172" s="60">
        <f>C1173+C1178</f>
        <v>545152.59904100001</v>
      </c>
      <c r="D1172" s="60">
        <f t="shared" ref="D1172:AH1172" si="880">D1173+D1178</f>
        <v>30125.147369999999</v>
      </c>
      <c r="E1172" s="60">
        <f t="shared" si="880"/>
        <v>0</v>
      </c>
      <c r="F1172" s="60">
        <f t="shared" si="880"/>
        <v>0</v>
      </c>
      <c r="G1172" s="60">
        <f t="shared" si="880"/>
        <v>0</v>
      </c>
      <c r="H1172" s="60">
        <f t="shared" si="880"/>
        <v>0</v>
      </c>
      <c r="I1172" s="60">
        <f t="shared" si="880"/>
        <v>0</v>
      </c>
      <c r="J1172" s="60">
        <f t="shared" si="880"/>
        <v>0</v>
      </c>
      <c r="K1172" s="60">
        <f t="shared" si="880"/>
        <v>0</v>
      </c>
      <c r="L1172" s="60">
        <f t="shared" si="880"/>
        <v>0</v>
      </c>
      <c r="M1172" s="60">
        <f t="shared" si="880"/>
        <v>0</v>
      </c>
      <c r="N1172" s="60">
        <f t="shared" si="880"/>
        <v>0</v>
      </c>
      <c r="O1172" s="60">
        <f t="shared" si="880"/>
        <v>192202.4</v>
      </c>
      <c r="P1172" s="60">
        <f t="shared" si="880"/>
        <v>0</v>
      </c>
      <c r="Q1172" s="60">
        <f t="shared" si="880"/>
        <v>182592.2</v>
      </c>
      <c r="R1172" s="60">
        <f t="shared" si="880"/>
        <v>9610.2000000000007</v>
      </c>
      <c r="S1172" s="60">
        <f t="shared" si="880"/>
        <v>120445.70918999999</v>
      </c>
      <c r="T1172" s="60">
        <f t="shared" si="880"/>
        <v>0</v>
      </c>
      <c r="U1172" s="60">
        <f t="shared" si="880"/>
        <v>114423.42371999999</v>
      </c>
      <c r="V1172" s="60">
        <f t="shared" si="880"/>
        <v>6022.2854699999998</v>
      </c>
      <c r="W1172" s="60">
        <f t="shared" si="880"/>
        <v>118435.18643000002</v>
      </c>
      <c r="X1172" s="60">
        <f t="shared" si="880"/>
        <v>0</v>
      </c>
      <c r="Y1172" s="60">
        <f t="shared" si="880"/>
        <v>112513.42710000002</v>
      </c>
      <c r="Z1172" s="60">
        <f t="shared" si="880"/>
        <v>5921.7593299999999</v>
      </c>
      <c r="AA1172" s="60">
        <f t="shared" si="880"/>
        <v>0</v>
      </c>
      <c r="AB1172" s="60">
        <f t="shared" si="880"/>
        <v>0</v>
      </c>
      <c r="AC1172" s="60">
        <f t="shared" si="880"/>
        <v>0</v>
      </c>
      <c r="AD1172" s="60">
        <f t="shared" si="880"/>
        <v>0</v>
      </c>
      <c r="AE1172" s="60">
        <f t="shared" si="880"/>
        <v>2010.5227599999998</v>
      </c>
      <c r="AF1172" s="60">
        <f t="shared" si="880"/>
        <v>0</v>
      </c>
      <c r="AG1172" s="60">
        <f t="shared" si="880"/>
        <v>1909.9966199999999</v>
      </c>
      <c r="AH1172" s="60">
        <f t="shared" si="880"/>
        <v>100.52614</v>
      </c>
      <c r="AI1172" s="60"/>
      <c r="AJ1172" s="60"/>
      <c r="AL1172" s="29">
        <f t="shared" si="872"/>
        <v>-2010.522759999978</v>
      </c>
      <c r="AM1172" s="29">
        <f t="shared" si="873"/>
        <v>-2010.5227599999998</v>
      </c>
      <c r="AW1172" s="46">
        <f t="shared" si="874"/>
        <v>0</v>
      </c>
    </row>
    <row r="1173" spans="1:49" ht="44.25" customHeight="1" x14ac:dyDescent="0.25">
      <c r="A1173" s="40">
        <v>210</v>
      </c>
      <c r="B1173" s="61" t="s">
        <v>332</v>
      </c>
      <c r="C1173" s="62">
        <v>542950.37588099996</v>
      </c>
      <c r="D1173" s="62">
        <f>SUM(D1174:D1177)</f>
        <v>28019.88421</v>
      </c>
      <c r="E1173" s="62">
        <v>0</v>
      </c>
      <c r="F1173" s="62">
        <v>0</v>
      </c>
      <c r="G1173" s="63">
        <f>H1173+I1173+J1173</f>
        <v>0</v>
      </c>
      <c r="H1173" s="63"/>
      <c r="I1173" s="63"/>
      <c r="J1173" s="63"/>
      <c r="K1173" s="63">
        <f t="shared" ref="K1173" si="881">L1173+M1173+N1173</f>
        <v>0</v>
      </c>
      <c r="L1173" s="63"/>
      <c r="M1173" s="63"/>
      <c r="N1173" s="63"/>
      <c r="O1173" s="63">
        <f t="shared" ref="O1173:O1182" si="882">P1173+Q1173+R1173</f>
        <v>190000</v>
      </c>
      <c r="P1173" s="43">
        <v>0</v>
      </c>
      <c r="Q1173" s="43">
        <v>180500</v>
      </c>
      <c r="R1173" s="43">
        <v>9500</v>
      </c>
      <c r="S1173" s="6">
        <f>SUM(T1173,U1173,V1173)</f>
        <v>120445.70918999999</v>
      </c>
      <c r="T1173" s="5">
        <v>0</v>
      </c>
      <c r="U1173" s="5">
        <v>114423.42371999999</v>
      </c>
      <c r="V1173" s="5">
        <v>6022.2854699999998</v>
      </c>
      <c r="W1173" s="63">
        <f>SUM(X1173,Y1173,Z1173)</f>
        <v>118435.18643000002</v>
      </c>
      <c r="X1173" s="43">
        <v>0</v>
      </c>
      <c r="Y1173" s="43">
        <v>112513.42710000002</v>
      </c>
      <c r="Z1173" s="43">
        <v>5921.7593299999999</v>
      </c>
      <c r="AA1173" s="12">
        <f t="shared" ref="AA1173:AA1182" si="883">SUM(AB1173:AD1173)</f>
        <v>0</v>
      </c>
      <c r="AB1173" s="5">
        <f t="shared" ref="AB1173:AB1182" si="884">SUM(X1173,H1173)-SUM(L1173)-SUM(T1173,-AF1173)</f>
        <v>0</v>
      </c>
      <c r="AC1173" s="6">
        <f t="shared" ref="AC1173:AD1182" si="885">SUM(Y1173,I1173)-SUM(M1173)-SUM(U1173,-AG1173)</f>
        <v>0</v>
      </c>
      <c r="AD1173" s="7">
        <f t="shared" si="885"/>
        <v>0</v>
      </c>
      <c r="AE1173" s="63">
        <f t="shared" ref="AE1173:AE1182" si="886">AF1173+AG1173+AH1173</f>
        <v>2010.5227599999998</v>
      </c>
      <c r="AF1173" s="43"/>
      <c r="AG1173" s="63">
        <f>SUM(AG1174:AG1177)</f>
        <v>1909.9966199999999</v>
      </c>
      <c r="AH1173" s="44">
        <f>SUM(AH1174:AH1177)</f>
        <v>100.52614</v>
      </c>
      <c r="AI1173" s="63"/>
      <c r="AJ1173" s="63"/>
      <c r="AL1173" s="13"/>
      <c r="AM1173" s="13"/>
      <c r="AW1173" s="46">
        <f t="shared" si="874"/>
        <v>0</v>
      </c>
    </row>
    <row r="1174" spans="1:49" ht="19.899999999999999" customHeight="1" x14ac:dyDescent="0.25">
      <c r="A1174" s="40"/>
      <c r="B1174" s="64" t="s">
        <v>32</v>
      </c>
      <c r="C1174" s="5">
        <v>0</v>
      </c>
      <c r="D1174" s="5">
        <f>C1174</f>
        <v>0</v>
      </c>
      <c r="E1174" s="5">
        <v>0</v>
      </c>
      <c r="F1174" s="5">
        <v>0</v>
      </c>
      <c r="G1174" s="6">
        <f>H1174+I1174+J1174</f>
        <v>0</v>
      </c>
      <c r="H1174" s="6"/>
      <c r="I1174" s="6"/>
      <c r="J1174" s="6"/>
      <c r="K1174" s="6"/>
      <c r="L1174" s="5"/>
      <c r="M1174" s="5"/>
      <c r="N1174" s="5"/>
      <c r="O1174" s="6">
        <f t="shared" si="882"/>
        <v>0</v>
      </c>
      <c r="P1174" s="5">
        <v>0</v>
      </c>
      <c r="Q1174" s="5">
        <v>0</v>
      </c>
      <c r="R1174" s="5">
        <v>0</v>
      </c>
      <c r="S1174" s="6">
        <v>0</v>
      </c>
      <c r="T1174" s="5" t="s">
        <v>185</v>
      </c>
      <c r="U1174" s="5" t="s">
        <v>185</v>
      </c>
      <c r="V1174" s="5" t="s">
        <v>185</v>
      </c>
      <c r="W1174" s="6">
        <v>0</v>
      </c>
      <c r="X1174" s="5" t="s">
        <v>185</v>
      </c>
      <c r="Y1174" s="5" t="s">
        <v>185</v>
      </c>
      <c r="Z1174" s="5" t="s">
        <v>185</v>
      </c>
      <c r="AA1174" s="12">
        <f t="shared" si="883"/>
        <v>0</v>
      </c>
      <c r="AB1174" s="5">
        <f t="shared" si="884"/>
        <v>0</v>
      </c>
      <c r="AC1174" s="6">
        <f t="shared" si="885"/>
        <v>0</v>
      </c>
      <c r="AD1174" s="7">
        <f t="shared" si="885"/>
        <v>0</v>
      </c>
      <c r="AE1174" s="6">
        <f t="shared" si="886"/>
        <v>0</v>
      </c>
      <c r="AF1174" s="5"/>
      <c r="AG1174" s="6"/>
      <c r="AH1174" s="7"/>
      <c r="AI1174" s="6"/>
      <c r="AJ1174" s="6"/>
      <c r="AL1174" s="13"/>
      <c r="AM1174" s="13"/>
      <c r="AW1174" s="46"/>
    </row>
    <row r="1175" spans="1:49" ht="19.899999999999999" customHeight="1" x14ac:dyDescent="0.25">
      <c r="A1175" s="40"/>
      <c r="B1175" s="64" t="s">
        <v>33</v>
      </c>
      <c r="C1175" s="5">
        <v>515412.77</v>
      </c>
      <c r="D1175" s="5"/>
      <c r="E1175" s="5">
        <v>0</v>
      </c>
      <c r="F1175" s="5">
        <v>0</v>
      </c>
      <c r="G1175" s="6">
        <f t="shared" ref="G1175" si="887">H1175+I1175+J1175</f>
        <v>0</v>
      </c>
      <c r="H1175" s="6"/>
      <c r="I1175" s="6"/>
      <c r="J1175" s="6"/>
      <c r="K1175" s="6"/>
      <c r="L1175" s="5"/>
      <c r="M1175" s="5"/>
      <c r="N1175" s="5"/>
      <c r="O1175" s="6">
        <f t="shared" si="882"/>
        <v>180379.01795000001</v>
      </c>
      <c r="P1175" s="5">
        <v>0</v>
      </c>
      <c r="Q1175" s="5">
        <v>171360.06706</v>
      </c>
      <c r="R1175" s="5">
        <v>9018.9508900000001</v>
      </c>
      <c r="S1175" s="6">
        <v>115501.92422</v>
      </c>
      <c r="T1175" s="5" t="s">
        <v>185</v>
      </c>
      <c r="U1175" s="5">
        <v>109726.82800000001</v>
      </c>
      <c r="V1175" s="5">
        <v>5775.0962200000004</v>
      </c>
      <c r="W1175" s="6">
        <v>115501.92422</v>
      </c>
      <c r="X1175" s="5" t="s">
        <v>185</v>
      </c>
      <c r="Y1175" s="5">
        <v>109726.82800000001</v>
      </c>
      <c r="Z1175" s="5">
        <v>5775.0962200000004</v>
      </c>
      <c r="AA1175" s="12">
        <f t="shared" si="883"/>
        <v>0</v>
      </c>
      <c r="AB1175" s="5">
        <f t="shared" si="884"/>
        <v>0</v>
      </c>
      <c r="AC1175" s="6">
        <f t="shared" si="885"/>
        <v>0</v>
      </c>
      <c r="AD1175" s="7">
        <f t="shared" si="885"/>
        <v>0</v>
      </c>
      <c r="AE1175" s="6">
        <f t="shared" si="886"/>
        <v>0</v>
      </c>
      <c r="AF1175" s="5"/>
      <c r="AG1175" s="6"/>
      <c r="AH1175" s="7"/>
      <c r="AI1175" s="6"/>
      <c r="AJ1175" s="6"/>
      <c r="AL1175" s="13"/>
      <c r="AM1175" s="13"/>
      <c r="AW1175" s="46"/>
    </row>
    <row r="1176" spans="1:49" ht="19.899999999999999" customHeight="1" x14ac:dyDescent="0.25">
      <c r="A1176" s="40"/>
      <c r="B1176" s="64" t="s">
        <v>34</v>
      </c>
      <c r="C1176" s="5">
        <v>9336.1492600000001</v>
      </c>
      <c r="D1176" s="5"/>
      <c r="E1176" s="5">
        <v>0</v>
      </c>
      <c r="F1176" s="5">
        <v>0</v>
      </c>
      <c r="G1176" s="6">
        <f>H1176+I1176+J1176</f>
        <v>0</v>
      </c>
      <c r="H1176" s="6"/>
      <c r="I1176" s="6"/>
      <c r="J1176" s="6"/>
      <c r="K1176" s="6"/>
      <c r="L1176" s="5"/>
      <c r="M1176" s="5"/>
      <c r="N1176" s="5"/>
      <c r="O1176" s="6">
        <f t="shared" si="882"/>
        <v>0</v>
      </c>
      <c r="P1176" s="5">
        <v>0</v>
      </c>
      <c r="Q1176" s="5">
        <v>0</v>
      </c>
      <c r="R1176" s="5">
        <v>0</v>
      </c>
      <c r="S1176" s="6">
        <v>0</v>
      </c>
      <c r="T1176" s="5" t="s">
        <v>185</v>
      </c>
      <c r="U1176" s="5" t="s">
        <v>185</v>
      </c>
      <c r="V1176" s="5" t="s">
        <v>185</v>
      </c>
      <c r="W1176" s="6">
        <v>0</v>
      </c>
      <c r="X1176" s="5" t="s">
        <v>185</v>
      </c>
      <c r="Y1176" s="5" t="s">
        <v>185</v>
      </c>
      <c r="Z1176" s="5" t="s">
        <v>185</v>
      </c>
      <c r="AA1176" s="12">
        <f t="shared" si="883"/>
        <v>0</v>
      </c>
      <c r="AB1176" s="5">
        <f t="shared" si="884"/>
        <v>0</v>
      </c>
      <c r="AC1176" s="6">
        <f t="shared" si="885"/>
        <v>0</v>
      </c>
      <c r="AD1176" s="7">
        <f t="shared" si="885"/>
        <v>0</v>
      </c>
      <c r="AE1176" s="6">
        <f t="shared" si="886"/>
        <v>0</v>
      </c>
      <c r="AF1176" s="5"/>
      <c r="AG1176" s="6"/>
      <c r="AH1176" s="7"/>
      <c r="AI1176" s="6"/>
      <c r="AJ1176" s="6"/>
      <c r="AL1176" s="13"/>
      <c r="AM1176" s="13"/>
      <c r="AW1176" s="46"/>
    </row>
    <row r="1177" spans="1:49" ht="19.899999999999999" customHeight="1" x14ac:dyDescent="0.25">
      <c r="A1177" s="40"/>
      <c r="B1177" s="64" t="s">
        <v>35</v>
      </c>
      <c r="C1177" s="5">
        <v>18201.456620999998</v>
      </c>
      <c r="D1177" s="5">
        <v>28019.88421</v>
      </c>
      <c r="E1177" s="5">
        <v>0</v>
      </c>
      <c r="F1177" s="5">
        <v>0</v>
      </c>
      <c r="G1177" s="6">
        <f t="shared" ref="G1177:G1178" si="888">H1177+I1177+J1177</f>
        <v>0</v>
      </c>
      <c r="H1177" s="6"/>
      <c r="I1177" s="6"/>
      <c r="J1177" s="6"/>
      <c r="K1177" s="6"/>
      <c r="L1177" s="5"/>
      <c r="M1177" s="5"/>
      <c r="N1177" s="5"/>
      <c r="O1177" s="6">
        <f t="shared" si="882"/>
        <v>9620.9820499999678</v>
      </c>
      <c r="P1177" s="5">
        <v>0</v>
      </c>
      <c r="Q1177" s="5">
        <v>9139.9329399999697</v>
      </c>
      <c r="R1177" s="5">
        <v>481.04910999999817</v>
      </c>
      <c r="S1177" s="6">
        <f>SUM(T1177:V1177)</f>
        <v>4943.7849699999824</v>
      </c>
      <c r="T1177" s="5">
        <f>SUM(T1173)-SUM(T1174:T1176)</f>
        <v>0</v>
      </c>
      <c r="U1177" s="5">
        <f>SUM(U1173)-SUM(U1174:U1176)</f>
        <v>4696.595719999983</v>
      </c>
      <c r="V1177" s="5">
        <f>SUM(V1173)-SUM(V1174:V1176)</f>
        <v>247.18924999999945</v>
      </c>
      <c r="W1177" s="6">
        <f>SUM(X1177:Z1177)</f>
        <v>2933.2622100000062</v>
      </c>
      <c r="X1177" s="5">
        <f>SUM(X1173)-SUM(X1174:X1176)</f>
        <v>0</v>
      </c>
      <c r="Y1177" s="5">
        <f>SUM(Y1173)-SUM(Y1174:Y1176)</f>
        <v>2786.5991000000067</v>
      </c>
      <c r="Z1177" s="5">
        <f>SUM(Z1173)-SUM(Z1174:Z1176)</f>
        <v>146.66310999999951</v>
      </c>
      <c r="AA1177" s="12">
        <f t="shared" si="883"/>
        <v>2.3646862246096134E-11</v>
      </c>
      <c r="AB1177" s="5">
        <f t="shared" si="884"/>
        <v>0</v>
      </c>
      <c r="AC1177" s="6">
        <f t="shared" si="885"/>
        <v>2.3646862246096134E-11</v>
      </c>
      <c r="AD1177" s="7">
        <f t="shared" si="885"/>
        <v>0</v>
      </c>
      <c r="AE1177" s="6">
        <f t="shared" si="886"/>
        <v>2010.5227599999998</v>
      </c>
      <c r="AF1177" s="6"/>
      <c r="AG1177" s="6">
        <f>477.49915+1432.49747</f>
        <v>1909.9966199999999</v>
      </c>
      <c r="AH1177" s="6">
        <f>25.13154+75.3946</f>
        <v>100.52614</v>
      </c>
      <c r="AI1177" s="6"/>
      <c r="AJ1177" s="6"/>
      <c r="AL1177" s="13"/>
      <c r="AM1177" s="13"/>
      <c r="AW1177" s="46"/>
    </row>
    <row r="1178" spans="1:49" ht="53.25" customHeight="1" x14ac:dyDescent="0.25">
      <c r="A1178" s="40">
        <v>211</v>
      </c>
      <c r="B1178" s="61" t="s">
        <v>333</v>
      </c>
      <c r="C1178" s="62">
        <v>2202.22316</v>
      </c>
      <c r="D1178" s="62">
        <f>SUM(D1179:D1182)</f>
        <v>2105.26316</v>
      </c>
      <c r="E1178" s="62">
        <v>0</v>
      </c>
      <c r="F1178" s="62">
        <v>0</v>
      </c>
      <c r="G1178" s="63">
        <f t="shared" si="888"/>
        <v>0</v>
      </c>
      <c r="H1178" s="63"/>
      <c r="I1178" s="63"/>
      <c r="J1178" s="63"/>
      <c r="K1178" s="63">
        <f t="shared" ref="K1178" si="889">L1178+M1178+N1178</f>
        <v>0</v>
      </c>
      <c r="L1178" s="63"/>
      <c r="M1178" s="63"/>
      <c r="N1178" s="63"/>
      <c r="O1178" s="63">
        <f t="shared" si="882"/>
        <v>2202.3999999999996</v>
      </c>
      <c r="P1178" s="43">
        <v>0</v>
      </c>
      <c r="Q1178" s="43">
        <v>2092.1999999999998</v>
      </c>
      <c r="R1178" s="43">
        <v>110.19999999999999</v>
      </c>
      <c r="S1178" s="6">
        <f>SUM(T1178,U1178,V1178)</f>
        <v>0</v>
      </c>
      <c r="T1178" s="5">
        <v>0</v>
      </c>
      <c r="U1178" s="5">
        <v>0</v>
      </c>
      <c r="V1178" s="5">
        <v>0</v>
      </c>
      <c r="W1178" s="63">
        <f>SUM(X1178,Y1178,Z1178)</f>
        <v>0</v>
      </c>
      <c r="X1178" s="43">
        <v>0</v>
      </c>
      <c r="Y1178" s="43">
        <v>0</v>
      </c>
      <c r="Z1178" s="43">
        <v>0</v>
      </c>
      <c r="AA1178" s="12">
        <f t="shared" si="883"/>
        <v>0</v>
      </c>
      <c r="AB1178" s="5">
        <f t="shared" si="884"/>
        <v>0</v>
      </c>
      <c r="AC1178" s="6">
        <f t="shared" si="885"/>
        <v>0</v>
      </c>
      <c r="AD1178" s="7">
        <f t="shared" si="885"/>
        <v>0</v>
      </c>
      <c r="AE1178" s="63">
        <f t="shared" si="886"/>
        <v>0</v>
      </c>
      <c r="AF1178" s="43"/>
      <c r="AG1178" s="63"/>
      <c r="AH1178" s="44"/>
      <c r="AI1178" s="63"/>
      <c r="AJ1178" s="63"/>
      <c r="AL1178" s="13"/>
      <c r="AM1178" s="13"/>
      <c r="AW1178" s="46"/>
    </row>
    <row r="1179" spans="1:49" ht="19.899999999999999" customHeight="1" x14ac:dyDescent="0.25">
      <c r="A1179" s="40"/>
      <c r="B1179" s="64" t="s">
        <v>32</v>
      </c>
      <c r="C1179" s="5">
        <v>2105.26316</v>
      </c>
      <c r="D1179" s="5">
        <f>C1179</f>
        <v>2105.26316</v>
      </c>
      <c r="E1179" s="5">
        <v>0</v>
      </c>
      <c r="F1179" s="5">
        <v>0</v>
      </c>
      <c r="G1179" s="6">
        <f>H1179+I1179+J1179</f>
        <v>0</v>
      </c>
      <c r="H1179" s="6"/>
      <c r="I1179" s="6"/>
      <c r="J1179" s="6"/>
      <c r="K1179" s="6"/>
      <c r="L1179" s="5"/>
      <c r="M1179" s="5"/>
      <c r="N1179" s="5"/>
      <c r="O1179" s="6">
        <f t="shared" si="882"/>
        <v>2105.26316</v>
      </c>
      <c r="P1179" s="5">
        <v>0</v>
      </c>
      <c r="Q1179" s="5">
        <v>1995.7272399999999</v>
      </c>
      <c r="R1179" s="5">
        <v>109.53592000000003</v>
      </c>
      <c r="S1179" s="6">
        <v>0</v>
      </c>
      <c r="T1179" s="5" t="s">
        <v>185</v>
      </c>
      <c r="U1179" s="5" t="s">
        <v>185</v>
      </c>
      <c r="V1179" s="5" t="s">
        <v>185</v>
      </c>
      <c r="W1179" s="6">
        <v>0</v>
      </c>
      <c r="X1179" s="5" t="s">
        <v>185</v>
      </c>
      <c r="Y1179" s="5" t="s">
        <v>185</v>
      </c>
      <c r="Z1179" s="5" t="s">
        <v>185</v>
      </c>
      <c r="AA1179" s="12">
        <f t="shared" si="883"/>
        <v>0</v>
      </c>
      <c r="AB1179" s="5">
        <f t="shared" si="884"/>
        <v>0</v>
      </c>
      <c r="AC1179" s="6">
        <f t="shared" si="885"/>
        <v>0</v>
      </c>
      <c r="AD1179" s="7">
        <f t="shared" si="885"/>
        <v>0</v>
      </c>
      <c r="AE1179" s="6">
        <f t="shared" si="886"/>
        <v>0</v>
      </c>
      <c r="AF1179" s="5"/>
      <c r="AG1179" s="6"/>
      <c r="AH1179" s="7"/>
      <c r="AI1179" s="6"/>
      <c r="AJ1179" s="6"/>
      <c r="AL1179" s="13"/>
      <c r="AM1179" s="13"/>
      <c r="AW1179" s="46"/>
    </row>
    <row r="1180" spans="1:49" ht="19.899999999999999" customHeight="1" x14ac:dyDescent="0.25">
      <c r="A1180" s="40"/>
      <c r="B1180" s="64" t="s">
        <v>33</v>
      </c>
      <c r="C1180" s="5">
        <v>0</v>
      </c>
      <c r="D1180" s="5"/>
      <c r="E1180" s="5">
        <v>0</v>
      </c>
      <c r="F1180" s="5">
        <v>0</v>
      </c>
      <c r="G1180" s="6">
        <f t="shared" ref="G1180" si="890">H1180+I1180+J1180</f>
        <v>0</v>
      </c>
      <c r="H1180" s="6"/>
      <c r="I1180" s="6"/>
      <c r="J1180" s="6"/>
      <c r="K1180" s="6"/>
      <c r="L1180" s="5"/>
      <c r="M1180" s="5"/>
      <c r="N1180" s="5"/>
      <c r="O1180" s="6">
        <f t="shared" si="882"/>
        <v>0</v>
      </c>
      <c r="P1180" s="5">
        <v>0</v>
      </c>
      <c r="Q1180" s="5">
        <v>0</v>
      </c>
      <c r="R1180" s="5">
        <v>0</v>
      </c>
      <c r="S1180" s="6">
        <v>0</v>
      </c>
      <c r="T1180" s="5" t="s">
        <v>185</v>
      </c>
      <c r="U1180" s="5" t="s">
        <v>185</v>
      </c>
      <c r="V1180" s="5" t="s">
        <v>185</v>
      </c>
      <c r="W1180" s="6">
        <v>0</v>
      </c>
      <c r="X1180" s="5" t="s">
        <v>185</v>
      </c>
      <c r="Y1180" s="5" t="s">
        <v>185</v>
      </c>
      <c r="Z1180" s="5" t="s">
        <v>185</v>
      </c>
      <c r="AA1180" s="12">
        <f t="shared" si="883"/>
        <v>0</v>
      </c>
      <c r="AB1180" s="5">
        <f t="shared" si="884"/>
        <v>0</v>
      </c>
      <c r="AC1180" s="6">
        <f t="shared" si="885"/>
        <v>0</v>
      </c>
      <c r="AD1180" s="7">
        <f t="shared" si="885"/>
        <v>0</v>
      </c>
      <c r="AE1180" s="6">
        <f t="shared" si="886"/>
        <v>0</v>
      </c>
      <c r="AF1180" s="5"/>
      <c r="AG1180" s="6"/>
      <c r="AH1180" s="7"/>
      <c r="AI1180" s="6"/>
      <c r="AJ1180" s="6"/>
      <c r="AL1180" s="13"/>
      <c r="AM1180" s="13"/>
      <c r="AW1180" s="46"/>
    </row>
    <row r="1181" spans="1:49" ht="19.899999999999999" customHeight="1" x14ac:dyDescent="0.25">
      <c r="A1181" s="110"/>
      <c r="B1181" s="111" t="s">
        <v>34</v>
      </c>
      <c r="C1181" s="112">
        <v>0</v>
      </c>
      <c r="D1181" s="112"/>
      <c r="E1181" s="112">
        <v>0</v>
      </c>
      <c r="F1181" s="112">
        <v>0</v>
      </c>
      <c r="G1181" s="113">
        <f>H1181+I1181+J1181</f>
        <v>0</v>
      </c>
      <c r="H1181" s="113"/>
      <c r="I1181" s="113"/>
      <c r="J1181" s="113"/>
      <c r="K1181" s="113"/>
      <c r="L1181" s="112"/>
      <c r="M1181" s="112"/>
      <c r="N1181" s="112"/>
      <c r="O1181" s="113">
        <f t="shared" si="882"/>
        <v>0</v>
      </c>
      <c r="P1181" s="112">
        <v>0</v>
      </c>
      <c r="Q1181" s="112">
        <v>0</v>
      </c>
      <c r="R1181" s="112">
        <v>0</v>
      </c>
      <c r="S1181" s="113">
        <v>0</v>
      </c>
      <c r="T1181" s="112" t="s">
        <v>185</v>
      </c>
      <c r="U1181" s="112" t="s">
        <v>185</v>
      </c>
      <c r="V1181" s="112" t="s">
        <v>185</v>
      </c>
      <c r="W1181" s="113">
        <v>0</v>
      </c>
      <c r="X1181" s="112"/>
      <c r="Y1181" s="112"/>
      <c r="Z1181" s="112"/>
      <c r="AA1181" s="114">
        <f t="shared" si="883"/>
        <v>0</v>
      </c>
      <c r="AB1181" s="112">
        <f t="shared" si="884"/>
        <v>0</v>
      </c>
      <c r="AC1181" s="113">
        <f t="shared" si="885"/>
        <v>0</v>
      </c>
      <c r="AD1181" s="115">
        <f t="shared" si="885"/>
        <v>0</v>
      </c>
      <c r="AE1181" s="113">
        <f t="shared" si="886"/>
        <v>0</v>
      </c>
      <c r="AF1181" s="112"/>
      <c r="AG1181" s="113"/>
      <c r="AH1181" s="115"/>
      <c r="AI1181" s="113"/>
      <c r="AJ1181" s="113"/>
      <c r="AL1181" s="13"/>
      <c r="AM1181" s="13"/>
      <c r="AW1181" s="46"/>
    </row>
    <row r="1182" spans="1:49" s="117" customFormat="1" ht="19.899999999999999" customHeight="1" x14ac:dyDescent="0.2">
      <c r="A1182" s="40"/>
      <c r="B1182" s="116" t="s">
        <v>35</v>
      </c>
      <c r="C1182" s="6">
        <v>96.96</v>
      </c>
      <c r="D1182" s="6"/>
      <c r="E1182" s="6">
        <v>0</v>
      </c>
      <c r="F1182" s="6">
        <v>0</v>
      </c>
      <c r="G1182" s="6">
        <f t="shared" ref="G1182" si="891">H1182+I1182+J1182</f>
        <v>0</v>
      </c>
      <c r="H1182" s="6"/>
      <c r="I1182" s="6"/>
      <c r="J1182" s="6"/>
      <c r="K1182" s="6"/>
      <c r="L1182" s="6"/>
      <c r="M1182" s="6"/>
      <c r="N1182" s="6"/>
      <c r="O1182" s="6">
        <f t="shared" si="882"/>
        <v>97.13683999999985</v>
      </c>
      <c r="P1182" s="6">
        <v>0</v>
      </c>
      <c r="Q1182" s="6">
        <v>96.472759999999894</v>
      </c>
      <c r="R1182" s="6">
        <v>0.66407999999996103</v>
      </c>
      <c r="S1182" s="6">
        <f>SUM(T1182:V1182)</f>
        <v>0</v>
      </c>
      <c r="T1182" s="6">
        <f>SUM(T1178)-SUM(T1179:T1181)</f>
        <v>0</v>
      </c>
      <c r="U1182" s="6">
        <f>SUM(U1178)-SUM(U1179:U1181)</f>
        <v>0</v>
      </c>
      <c r="V1182" s="6">
        <f>SUM(V1178)-SUM(V1179:V1181)</f>
        <v>0</v>
      </c>
      <c r="W1182" s="6">
        <f>SUM(X1182:Z1182)</f>
        <v>0</v>
      </c>
      <c r="X1182" s="6">
        <f>SUM(X1178)-SUM(X1179:X1181)</f>
        <v>0</v>
      </c>
      <c r="Y1182" s="6">
        <f>SUM(Y1178)-SUM(Y1179:Y1181)</f>
        <v>0</v>
      </c>
      <c r="Z1182" s="6">
        <f>SUM(Z1178)-SUM(Z1179:Z1181)</f>
        <v>0</v>
      </c>
      <c r="AA1182" s="12">
        <f t="shared" si="883"/>
        <v>0</v>
      </c>
      <c r="AB1182" s="6">
        <f t="shared" si="884"/>
        <v>0</v>
      </c>
      <c r="AC1182" s="6">
        <f t="shared" si="885"/>
        <v>0</v>
      </c>
      <c r="AD1182" s="6">
        <f t="shared" si="885"/>
        <v>0</v>
      </c>
      <c r="AE1182" s="6">
        <f t="shared" si="886"/>
        <v>0</v>
      </c>
      <c r="AF1182" s="6"/>
      <c r="AG1182" s="6"/>
      <c r="AH1182" s="6"/>
      <c r="AI1182" s="6"/>
      <c r="AJ1182" s="6"/>
    </row>
    <row r="1183" spans="1:49" s="41" customFormat="1" ht="42.75" customHeight="1" x14ac:dyDescent="0.2">
      <c r="A1183" s="118"/>
      <c r="B1183" s="119" t="s">
        <v>230</v>
      </c>
      <c r="O1183" s="120">
        <v>82787.8</v>
      </c>
      <c r="P1183" s="120"/>
      <c r="Q1183" s="120"/>
      <c r="R1183" s="120"/>
      <c r="S1183" s="120">
        <v>48656.385000000002</v>
      </c>
      <c r="T1183" s="120"/>
      <c r="U1183" s="120"/>
      <c r="V1183" s="120"/>
      <c r="W1183" s="120">
        <f>S1183</f>
        <v>48656.385000000002</v>
      </c>
      <c r="X1183" s="121"/>
      <c r="Y1183" s="121"/>
      <c r="Z1183" s="121"/>
      <c r="AL1183" s="42">
        <f t="shared" si="872"/>
        <v>0</v>
      </c>
      <c r="AM1183" s="42">
        <f t="shared" si="873"/>
        <v>0</v>
      </c>
    </row>
    <row r="1184" spans="1:49" ht="9.75" hidden="1" customHeight="1" x14ac:dyDescent="0.2"/>
    <row r="1185" spans="2:18" hidden="1" x14ac:dyDescent="0.2"/>
    <row r="1186" spans="2:18" ht="52.5" customHeight="1" x14ac:dyDescent="0.2">
      <c r="B1186" s="163" t="s">
        <v>337</v>
      </c>
      <c r="C1186" s="163"/>
      <c r="D1186" s="163"/>
      <c r="E1186" s="163"/>
      <c r="F1186" s="163"/>
      <c r="G1186" s="163"/>
      <c r="H1186" s="163"/>
      <c r="I1186" s="163"/>
      <c r="J1186" s="163"/>
      <c r="K1186" s="163"/>
      <c r="L1186" s="163"/>
      <c r="M1186" s="163"/>
      <c r="N1186" s="163"/>
      <c r="O1186" s="163"/>
      <c r="P1186" s="163"/>
      <c r="Q1186" s="163"/>
      <c r="R1186" s="163"/>
    </row>
    <row r="1187" spans="2:18" ht="45" customHeight="1" x14ac:dyDescent="0.2">
      <c r="B1187" s="163" t="s">
        <v>338</v>
      </c>
      <c r="C1187" s="163"/>
      <c r="D1187" s="163"/>
      <c r="E1187" s="163"/>
      <c r="F1187" s="163"/>
      <c r="G1187" s="163"/>
      <c r="H1187" s="163"/>
      <c r="I1187" s="163"/>
      <c r="J1187" s="163"/>
      <c r="K1187" s="163"/>
      <c r="L1187" s="163"/>
      <c r="M1187" s="163"/>
      <c r="N1187" s="163"/>
      <c r="O1187" s="163"/>
      <c r="P1187" s="163"/>
      <c r="Q1187" s="163"/>
      <c r="R1187" s="163"/>
    </row>
    <row r="1188" spans="2:18" ht="37.5" customHeight="1" x14ac:dyDescent="0.2">
      <c r="B1188" s="122" t="s">
        <v>192</v>
      </c>
      <c r="C1188" s="122">
        <v>2127671</v>
      </c>
    </row>
    <row r="1189" spans="2:18" ht="6" customHeight="1" x14ac:dyDescent="0.2">
      <c r="B1189" s="122"/>
      <c r="C1189" s="122"/>
    </row>
    <row r="1190" spans="2:18" ht="12" customHeight="1" x14ac:dyDescent="0.2">
      <c r="B1190" s="122" t="s">
        <v>193</v>
      </c>
      <c r="C1190" s="122">
        <v>2127659</v>
      </c>
    </row>
    <row r="1191" spans="2:18" hidden="1" x14ac:dyDescent="0.2"/>
    <row r="1206" spans="1:39" s="36" customFormat="1" ht="19.5" x14ac:dyDescent="0.3">
      <c r="A1206" s="47"/>
      <c r="AC1206" s="123"/>
      <c r="AL1206" s="37"/>
      <c r="AM1206" s="37"/>
    </row>
    <row r="1228" spans="1:1" s="38" customFormat="1" x14ac:dyDescent="0.25">
      <c r="A1228" s="47"/>
    </row>
    <row r="1229" spans="1:1" s="38" customFormat="1" x14ac:dyDescent="0.25">
      <c r="A1229" s="47"/>
    </row>
  </sheetData>
  <mergeCells count="56">
    <mergeCell ref="B1186:R1186"/>
    <mergeCell ref="B1187:R1187"/>
    <mergeCell ref="A5:A8"/>
    <mergeCell ref="AB6:AD6"/>
    <mergeCell ref="AE6:AE8"/>
    <mergeCell ref="O6:O8"/>
    <mergeCell ref="Q7:Q8"/>
    <mergeCell ref="R7:R8"/>
    <mergeCell ref="H9:J9"/>
    <mergeCell ref="L9:N9"/>
    <mergeCell ref="W6:W8"/>
    <mergeCell ref="H7:H8"/>
    <mergeCell ref="I7:I8"/>
    <mergeCell ref="B3:AJ3"/>
    <mergeCell ref="B5:B8"/>
    <mergeCell ref="C5:C8"/>
    <mergeCell ref="D5:D8"/>
    <mergeCell ref="E5:E8"/>
    <mergeCell ref="F5:F8"/>
    <mergeCell ref="S5:V5"/>
    <mergeCell ref="T7:T8"/>
    <mergeCell ref="U7:U8"/>
    <mergeCell ref="V7:V8"/>
    <mergeCell ref="P6:R6"/>
    <mergeCell ref="S6:S8"/>
    <mergeCell ref="AF6:AH6"/>
    <mergeCell ref="N7:N8"/>
    <mergeCell ref="P7:P8"/>
    <mergeCell ref="T6:V6"/>
    <mergeCell ref="B1:AJ1"/>
    <mergeCell ref="B2:AJ2"/>
    <mergeCell ref="G5:G8"/>
    <mergeCell ref="H5:J6"/>
    <mergeCell ref="K5:K8"/>
    <mergeCell ref="L5:N6"/>
    <mergeCell ref="O5:R5"/>
    <mergeCell ref="W5:Z5"/>
    <mergeCell ref="AA5:AD5"/>
    <mergeCell ref="AE5:AH5"/>
    <mergeCell ref="AI5:AJ6"/>
    <mergeCell ref="X6:Z6"/>
    <mergeCell ref="AA6:AA8"/>
    <mergeCell ref="J7:J8"/>
    <mergeCell ref="L7:L8"/>
    <mergeCell ref="M7:M8"/>
    <mergeCell ref="AJ7:AJ8"/>
    <mergeCell ref="X7:X8"/>
    <mergeCell ref="Y7:Y8"/>
    <mergeCell ref="Z7:Z8"/>
    <mergeCell ref="AB7:AB8"/>
    <mergeCell ref="AC7:AC8"/>
    <mergeCell ref="AD7:AD8"/>
    <mergeCell ref="AF7:AF8"/>
    <mergeCell ref="AG7:AG8"/>
    <mergeCell ref="AH7:AH8"/>
    <mergeCell ref="AI7:AI8"/>
  </mergeCells>
  <conditionalFormatting sqref="A1160:A1164">
    <cfRule type="duplicateValues" dxfId="595" priority="5527" stopIfTrue="1"/>
  </conditionalFormatting>
  <conditionalFormatting sqref="A1160:A1164">
    <cfRule type="duplicateValues" dxfId="594" priority="5529"/>
    <cfRule type="duplicateValues" dxfId="593" priority="5530"/>
  </conditionalFormatting>
  <conditionalFormatting sqref="A1058:A1062 A1073:A1087">
    <cfRule type="duplicateValues" dxfId="592" priority="5782"/>
    <cfRule type="duplicateValues" dxfId="591" priority="5783"/>
  </conditionalFormatting>
  <conditionalFormatting sqref="A1088:A1092">
    <cfRule type="duplicateValues" dxfId="590" priority="5521" stopIfTrue="1"/>
  </conditionalFormatting>
  <conditionalFormatting sqref="A1088:A1092">
    <cfRule type="duplicateValues" dxfId="589" priority="5523"/>
    <cfRule type="duplicateValues" dxfId="588" priority="5524"/>
  </conditionalFormatting>
  <conditionalFormatting sqref="A895:A899">
    <cfRule type="duplicateValues" dxfId="587" priority="5516"/>
    <cfRule type="duplicateValues" dxfId="586" priority="5517"/>
  </conditionalFormatting>
  <conditionalFormatting sqref="A895:A899">
    <cfRule type="duplicateValues" dxfId="585" priority="5515" stopIfTrue="1"/>
  </conditionalFormatting>
  <conditionalFormatting sqref="A900:A904">
    <cfRule type="duplicateValues" dxfId="584" priority="5510"/>
    <cfRule type="duplicateValues" dxfId="583" priority="5511"/>
  </conditionalFormatting>
  <conditionalFormatting sqref="A900:A904">
    <cfRule type="duplicateValues" dxfId="582" priority="5509" stopIfTrue="1"/>
  </conditionalFormatting>
  <conditionalFormatting sqref="A905:A909">
    <cfRule type="duplicateValues" dxfId="581" priority="5504"/>
    <cfRule type="duplicateValues" dxfId="580" priority="5505"/>
  </conditionalFormatting>
  <conditionalFormatting sqref="A905:A909">
    <cfRule type="duplicateValues" dxfId="579" priority="5503" stopIfTrue="1"/>
  </conditionalFormatting>
  <conditionalFormatting sqref="A639">
    <cfRule type="duplicateValues" dxfId="578" priority="4936" stopIfTrue="1"/>
  </conditionalFormatting>
  <conditionalFormatting sqref="A577">
    <cfRule type="duplicateValues" dxfId="577" priority="4916" stopIfTrue="1"/>
  </conditionalFormatting>
  <conditionalFormatting sqref="A718">
    <cfRule type="duplicateValues" dxfId="576" priority="4912" stopIfTrue="1"/>
  </conditionalFormatting>
  <conditionalFormatting sqref="A829">
    <cfRule type="duplicateValues" dxfId="575" priority="4900" stopIfTrue="1"/>
  </conditionalFormatting>
  <conditionalFormatting sqref="A911:A913">
    <cfRule type="duplicateValues" dxfId="574" priority="4895" stopIfTrue="1"/>
  </conditionalFormatting>
  <conditionalFormatting sqref="A1222:A65850 A910 A1:A5 A949:A951 A719 A1058:A1062 A1073:A1087 A1165:A1169 A9:A10 A1183:A1185 A482:A485 A467 A1188:A1216">
    <cfRule type="duplicateValues" dxfId="573" priority="5792" stopIfTrue="1"/>
  </conditionalFormatting>
  <conditionalFormatting sqref="A952">
    <cfRule type="duplicateValues" dxfId="572" priority="4892" stopIfTrue="1"/>
  </conditionalFormatting>
  <conditionalFormatting sqref="A1094">
    <cfRule type="duplicateValues" dxfId="571" priority="4874" stopIfTrue="1"/>
  </conditionalFormatting>
  <conditionalFormatting sqref="A700">
    <cfRule type="duplicateValues" dxfId="570" priority="4845" stopIfTrue="1"/>
  </conditionalFormatting>
  <conditionalFormatting sqref="A486:A495">
    <cfRule type="duplicateValues" dxfId="569" priority="4785"/>
    <cfRule type="duplicateValues" dxfId="568" priority="4786"/>
  </conditionalFormatting>
  <conditionalFormatting sqref="A486:A495">
    <cfRule type="duplicateValues" dxfId="567" priority="4784" stopIfTrue="1"/>
  </conditionalFormatting>
  <conditionalFormatting sqref="A755:A784">
    <cfRule type="duplicateValues" dxfId="566" priority="4779"/>
    <cfRule type="duplicateValues" dxfId="565" priority="4780"/>
  </conditionalFormatting>
  <conditionalFormatting sqref="A755:A784">
    <cfRule type="duplicateValues" dxfId="564" priority="4778" stopIfTrue="1"/>
  </conditionalFormatting>
  <conditionalFormatting sqref="A785:A789">
    <cfRule type="duplicateValues" dxfId="563" priority="4773"/>
    <cfRule type="duplicateValues" dxfId="562" priority="4774"/>
  </conditionalFormatting>
  <conditionalFormatting sqref="A785:A789">
    <cfRule type="duplicateValues" dxfId="561" priority="4772" stopIfTrue="1"/>
  </conditionalFormatting>
  <conditionalFormatting sqref="A860:A889">
    <cfRule type="duplicateValues" dxfId="560" priority="4767"/>
    <cfRule type="duplicateValues" dxfId="559" priority="4768"/>
  </conditionalFormatting>
  <conditionalFormatting sqref="A860:A889">
    <cfRule type="duplicateValues" dxfId="558" priority="4766" stopIfTrue="1"/>
  </conditionalFormatting>
  <conditionalFormatting sqref="A890:A894">
    <cfRule type="duplicateValues" dxfId="557" priority="4761"/>
    <cfRule type="duplicateValues" dxfId="556" priority="4762"/>
  </conditionalFormatting>
  <conditionalFormatting sqref="A890:A894">
    <cfRule type="duplicateValues" dxfId="555" priority="4760" stopIfTrue="1"/>
  </conditionalFormatting>
  <conditionalFormatting sqref="A650:A659">
    <cfRule type="duplicateValues" dxfId="554" priority="4755"/>
    <cfRule type="duplicateValues" dxfId="553" priority="4756"/>
  </conditionalFormatting>
  <conditionalFormatting sqref="A650:A659">
    <cfRule type="duplicateValues" dxfId="552" priority="4754" stopIfTrue="1"/>
  </conditionalFormatting>
  <conditionalFormatting sqref="A1165:A1169">
    <cfRule type="duplicateValues" dxfId="551" priority="5799"/>
    <cfRule type="duplicateValues" dxfId="550" priority="5800"/>
  </conditionalFormatting>
  <conditionalFormatting sqref="A640:A644">
    <cfRule type="duplicateValues" dxfId="549" priority="4629"/>
    <cfRule type="duplicateValues" dxfId="548" priority="4630"/>
  </conditionalFormatting>
  <conditionalFormatting sqref="A640:A644">
    <cfRule type="duplicateValues" dxfId="547" priority="4628" stopIfTrue="1"/>
  </conditionalFormatting>
  <conditionalFormatting sqref="A645:A649">
    <cfRule type="duplicateValues" dxfId="546" priority="4623"/>
    <cfRule type="duplicateValues" dxfId="545" priority="4624"/>
  </conditionalFormatting>
  <conditionalFormatting sqref="A645:A649">
    <cfRule type="duplicateValues" dxfId="544" priority="4622" stopIfTrue="1"/>
  </conditionalFormatting>
  <conditionalFormatting sqref="A1217:A1221">
    <cfRule type="duplicateValues" dxfId="543" priority="4510" stopIfTrue="1"/>
  </conditionalFormatting>
  <conditionalFormatting sqref="A820:A824">
    <cfRule type="duplicateValues" dxfId="542" priority="4508"/>
    <cfRule type="duplicateValues" dxfId="541" priority="4509"/>
  </conditionalFormatting>
  <conditionalFormatting sqref="A820:A824">
    <cfRule type="duplicateValues" dxfId="540" priority="4507" stopIfTrue="1"/>
  </conditionalFormatting>
  <conditionalFormatting sqref="A1063:A1067">
    <cfRule type="duplicateValues" dxfId="539" priority="4504"/>
    <cfRule type="duplicateValues" dxfId="538" priority="4505"/>
  </conditionalFormatting>
  <conditionalFormatting sqref="A1063:A1067">
    <cfRule type="duplicateValues" dxfId="537" priority="4506" stopIfTrue="1"/>
  </conditionalFormatting>
  <conditionalFormatting sqref="A1068:A1072">
    <cfRule type="duplicateValues" dxfId="536" priority="4501"/>
    <cfRule type="duplicateValues" dxfId="535" priority="4502"/>
  </conditionalFormatting>
  <conditionalFormatting sqref="A1068:A1072">
    <cfRule type="duplicateValues" dxfId="534" priority="4503" stopIfTrue="1"/>
  </conditionalFormatting>
  <conditionalFormatting sqref="AO939:AO943">
    <cfRule type="cellIs" dxfId="533" priority="4499" operator="notEqual">
      <formula>0</formula>
    </cfRule>
  </conditionalFormatting>
  <conditionalFormatting sqref="A939:A943">
    <cfRule type="duplicateValues" dxfId="532" priority="4500" stopIfTrue="1"/>
  </conditionalFormatting>
  <conditionalFormatting sqref="A496:A500">
    <cfRule type="duplicateValues" dxfId="531" priority="3163"/>
    <cfRule type="duplicateValues" dxfId="530" priority="3164"/>
  </conditionalFormatting>
  <conditionalFormatting sqref="A496:A500">
    <cfRule type="duplicateValues" dxfId="529" priority="3162" stopIfTrue="1"/>
  </conditionalFormatting>
  <conditionalFormatting sqref="A633">
    <cfRule type="duplicateValues" dxfId="528" priority="3124"/>
    <cfRule type="duplicateValues" dxfId="527" priority="3125"/>
  </conditionalFormatting>
  <conditionalFormatting sqref="A634:A637">
    <cfRule type="duplicateValues" dxfId="526" priority="3126"/>
    <cfRule type="duplicateValues" dxfId="525" priority="3127"/>
  </conditionalFormatting>
  <conditionalFormatting sqref="A634:A637">
    <cfRule type="duplicateValues" dxfId="524" priority="3128" stopIfTrue="1"/>
  </conditionalFormatting>
  <conditionalFormatting sqref="A712">
    <cfRule type="duplicateValues" dxfId="523" priority="3116" stopIfTrue="1"/>
  </conditionalFormatting>
  <conditionalFormatting sqref="A713:A717">
    <cfRule type="duplicateValues" dxfId="522" priority="3115" stopIfTrue="1"/>
  </conditionalFormatting>
  <conditionalFormatting sqref="AO944:AO948">
    <cfRule type="cellIs" dxfId="521" priority="3052" operator="notEqual">
      <formula>0</formula>
    </cfRule>
  </conditionalFormatting>
  <conditionalFormatting sqref="A944:A948">
    <cfRule type="duplicateValues" dxfId="520" priority="3053" stopIfTrue="1"/>
  </conditionalFormatting>
  <conditionalFormatting sqref="A1170:A1171">
    <cfRule type="duplicateValues" dxfId="519" priority="3051" stopIfTrue="1"/>
  </conditionalFormatting>
  <conditionalFormatting sqref="A1172">
    <cfRule type="duplicateValues" dxfId="518" priority="3050" stopIfTrue="1"/>
  </conditionalFormatting>
  <conditionalFormatting sqref="A468:A471">
    <cfRule type="duplicateValues" dxfId="517" priority="2977" stopIfTrue="1"/>
  </conditionalFormatting>
  <conditionalFormatting sqref="A472:A476">
    <cfRule type="duplicateValues" dxfId="516" priority="2976" stopIfTrue="1"/>
  </conditionalFormatting>
  <conditionalFormatting sqref="A561:A570">
    <cfRule type="duplicateValues" dxfId="515" priority="2974"/>
    <cfRule type="duplicateValues" dxfId="514" priority="2975"/>
  </conditionalFormatting>
  <conditionalFormatting sqref="A561:A570">
    <cfRule type="duplicateValues" dxfId="513" priority="2973" stopIfTrue="1"/>
  </conditionalFormatting>
  <conditionalFormatting sqref="A571:A575">
    <cfRule type="duplicateValues" dxfId="512" priority="2971"/>
    <cfRule type="duplicateValues" dxfId="511" priority="2972"/>
  </conditionalFormatting>
  <conditionalFormatting sqref="A571:A575">
    <cfRule type="duplicateValues" dxfId="510" priority="2970" stopIfTrue="1"/>
  </conditionalFormatting>
  <conditionalFormatting sqref="A690:A699">
    <cfRule type="duplicateValues" dxfId="509" priority="2968"/>
    <cfRule type="duplicateValues" dxfId="508" priority="2969"/>
  </conditionalFormatting>
  <conditionalFormatting sqref="A690:A699">
    <cfRule type="duplicateValues" dxfId="507" priority="2967" stopIfTrue="1"/>
  </conditionalFormatting>
  <conditionalFormatting sqref="A680:A684">
    <cfRule type="duplicateValues" dxfId="506" priority="2965"/>
    <cfRule type="duplicateValues" dxfId="505" priority="2966"/>
  </conditionalFormatting>
  <conditionalFormatting sqref="A680:A684">
    <cfRule type="duplicateValues" dxfId="504" priority="2964" stopIfTrue="1"/>
  </conditionalFormatting>
  <conditionalFormatting sqref="A685:A689">
    <cfRule type="duplicateValues" dxfId="503" priority="2962"/>
    <cfRule type="duplicateValues" dxfId="502" priority="2963"/>
  </conditionalFormatting>
  <conditionalFormatting sqref="A685:A689">
    <cfRule type="duplicateValues" dxfId="501" priority="2961" stopIfTrue="1"/>
  </conditionalFormatting>
  <conditionalFormatting sqref="A815:A819">
    <cfRule type="duplicateValues" dxfId="500" priority="2959"/>
    <cfRule type="duplicateValues" dxfId="499" priority="2960"/>
  </conditionalFormatting>
  <conditionalFormatting sqref="A815:A819">
    <cfRule type="duplicateValues" dxfId="498" priority="2958" stopIfTrue="1"/>
  </conditionalFormatting>
  <conditionalFormatting sqref="A790:A814">
    <cfRule type="duplicateValues" dxfId="497" priority="2956"/>
    <cfRule type="duplicateValues" dxfId="496" priority="2957"/>
  </conditionalFormatting>
  <conditionalFormatting sqref="A790:A814">
    <cfRule type="duplicateValues" dxfId="495" priority="2955" stopIfTrue="1"/>
  </conditionalFormatting>
  <conditionalFormatting sqref="A953:A957">
    <cfRule type="duplicateValues" dxfId="494" priority="2397"/>
    <cfRule type="duplicateValues" dxfId="493" priority="2398"/>
  </conditionalFormatting>
  <conditionalFormatting sqref="A953:A957">
    <cfRule type="duplicateValues" dxfId="492" priority="2399" stopIfTrue="1"/>
  </conditionalFormatting>
  <conditionalFormatting sqref="AO830:AO834">
    <cfRule type="cellIs" dxfId="491" priority="1225" operator="notEqual">
      <formula>0</formula>
    </cfRule>
  </conditionalFormatting>
  <conditionalFormatting sqref="AQ830:AT834">
    <cfRule type="cellIs" dxfId="490" priority="1224" stopIfTrue="1" operator="notEqual">
      <formula>0</formula>
    </cfRule>
  </conditionalFormatting>
  <conditionalFormatting sqref="AU830:AV834 AX830:AY834">
    <cfRule type="cellIs" dxfId="489" priority="1223" stopIfTrue="1" operator="notEqual">
      <formula>0</formula>
    </cfRule>
  </conditionalFormatting>
  <conditionalFormatting sqref="AZ830:BC830">
    <cfRule type="cellIs" dxfId="488" priority="1222" stopIfTrue="1" operator="notEqual">
      <formula>0</formula>
    </cfRule>
  </conditionalFormatting>
  <conditionalFormatting sqref="BD830:BG830">
    <cfRule type="cellIs" dxfId="487" priority="1221" stopIfTrue="1" operator="notEqual">
      <formula>0</formula>
    </cfRule>
  </conditionalFormatting>
  <conditionalFormatting sqref="A830">
    <cfRule type="duplicateValues" dxfId="486" priority="1281" stopIfTrue="1"/>
  </conditionalFormatting>
  <conditionalFormatting sqref="A830">
    <cfRule type="duplicateValues" dxfId="485" priority="1282"/>
    <cfRule type="duplicateValues" dxfId="484" priority="1283"/>
  </conditionalFormatting>
  <conditionalFormatting sqref="A831:A834">
    <cfRule type="duplicateValues" dxfId="483" priority="1284" stopIfTrue="1"/>
  </conditionalFormatting>
  <conditionalFormatting sqref="A831:A834">
    <cfRule type="duplicateValues" dxfId="482" priority="1285"/>
    <cfRule type="duplicateValues" dxfId="481" priority="1286"/>
  </conditionalFormatting>
  <conditionalFormatting sqref="A828">
    <cfRule type="duplicateValues" dxfId="480" priority="956"/>
    <cfRule type="duplicateValues" dxfId="479" priority="957"/>
  </conditionalFormatting>
  <conditionalFormatting sqref="A828">
    <cfRule type="duplicateValues" dxfId="478" priority="955" stopIfTrue="1"/>
  </conditionalFormatting>
  <conditionalFormatting sqref="A701">
    <cfRule type="duplicateValues" dxfId="477" priority="594" stopIfTrue="1"/>
  </conditionalFormatting>
  <conditionalFormatting sqref="A576">
    <cfRule type="duplicateValues" dxfId="476" priority="476"/>
    <cfRule type="duplicateValues" dxfId="475" priority="477"/>
  </conditionalFormatting>
  <conditionalFormatting sqref="A576">
    <cfRule type="duplicateValues" dxfId="474" priority="475" stopIfTrue="1"/>
  </conditionalFormatting>
  <conditionalFormatting sqref="A638">
    <cfRule type="duplicateValues" dxfId="473" priority="473"/>
    <cfRule type="duplicateValues" dxfId="472" priority="474"/>
  </conditionalFormatting>
  <conditionalFormatting sqref="A825">
    <cfRule type="duplicateValues" dxfId="471" priority="471"/>
    <cfRule type="duplicateValues" dxfId="470" priority="472"/>
  </conditionalFormatting>
  <conditionalFormatting sqref="A825">
    <cfRule type="duplicateValues" dxfId="469" priority="470" stopIfTrue="1"/>
  </conditionalFormatting>
  <conditionalFormatting sqref="A826">
    <cfRule type="duplicateValues" dxfId="468" priority="468"/>
    <cfRule type="duplicateValues" dxfId="467" priority="469"/>
  </conditionalFormatting>
  <conditionalFormatting sqref="A826">
    <cfRule type="duplicateValues" dxfId="466" priority="467" stopIfTrue="1"/>
  </conditionalFormatting>
  <conditionalFormatting sqref="A827">
    <cfRule type="duplicateValues" dxfId="465" priority="465"/>
    <cfRule type="duplicateValues" dxfId="464" priority="466"/>
  </conditionalFormatting>
  <conditionalFormatting sqref="A827">
    <cfRule type="duplicateValues" dxfId="463" priority="464" stopIfTrue="1"/>
  </conditionalFormatting>
  <conditionalFormatting sqref="A1093">
    <cfRule type="duplicateValues" dxfId="462" priority="461" stopIfTrue="1"/>
  </conditionalFormatting>
  <conditionalFormatting sqref="A1093">
    <cfRule type="duplicateValues" dxfId="461" priority="462"/>
    <cfRule type="duplicateValues" dxfId="460" priority="463"/>
  </conditionalFormatting>
  <conditionalFormatting sqref="A477:A479">
    <cfRule type="duplicateValues" dxfId="459" priority="460" stopIfTrue="1"/>
  </conditionalFormatting>
  <conditionalFormatting sqref="A480:A481">
    <cfRule type="duplicateValues" dxfId="458" priority="459" stopIfTrue="1"/>
  </conditionalFormatting>
  <conditionalFormatting sqref="A220:A229">
    <cfRule type="duplicateValues" dxfId="457" priority="450"/>
    <cfRule type="duplicateValues" dxfId="456" priority="451"/>
  </conditionalFormatting>
  <conditionalFormatting sqref="A77:A80">
    <cfRule type="duplicateValues" dxfId="455" priority="448"/>
    <cfRule type="duplicateValues" dxfId="454" priority="449"/>
  </conditionalFormatting>
  <conditionalFormatting sqref="A77:A80">
    <cfRule type="duplicateValues" dxfId="453" priority="447" stopIfTrue="1"/>
  </conditionalFormatting>
  <conditionalFormatting sqref="A82:A85">
    <cfRule type="duplicateValues" dxfId="452" priority="445"/>
    <cfRule type="duplicateValues" dxfId="451" priority="446"/>
  </conditionalFormatting>
  <conditionalFormatting sqref="A82:A85">
    <cfRule type="duplicateValues" dxfId="450" priority="444" stopIfTrue="1"/>
  </conditionalFormatting>
  <conditionalFormatting sqref="A107:A110">
    <cfRule type="duplicateValues" dxfId="449" priority="442"/>
    <cfRule type="duplicateValues" dxfId="448" priority="443"/>
  </conditionalFormatting>
  <conditionalFormatting sqref="A107:A110">
    <cfRule type="duplicateValues" dxfId="447" priority="441" stopIfTrue="1"/>
  </conditionalFormatting>
  <conditionalFormatting sqref="A274:A278">
    <cfRule type="duplicateValues" dxfId="446" priority="440" stopIfTrue="1"/>
  </conditionalFormatting>
  <conditionalFormatting sqref="A441:A445">
    <cfRule type="duplicateValues" dxfId="445" priority="438"/>
    <cfRule type="duplicateValues" dxfId="444" priority="439"/>
  </conditionalFormatting>
  <conditionalFormatting sqref="A441:A445">
    <cfRule type="duplicateValues" dxfId="443" priority="437" stopIfTrue="1"/>
  </conditionalFormatting>
  <conditionalFormatting sqref="A462:A466">
    <cfRule type="duplicateValues" dxfId="442" priority="435"/>
    <cfRule type="duplicateValues" dxfId="441" priority="436"/>
  </conditionalFormatting>
  <conditionalFormatting sqref="A462:A466">
    <cfRule type="duplicateValues" dxfId="440" priority="434" stopIfTrue="1"/>
  </conditionalFormatting>
  <conditionalFormatting sqref="A141:A144">
    <cfRule type="duplicateValues" dxfId="439" priority="433" stopIfTrue="1"/>
  </conditionalFormatting>
  <conditionalFormatting sqref="A332:A336">
    <cfRule type="duplicateValues" dxfId="438" priority="431"/>
    <cfRule type="duplicateValues" dxfId="437" priority="432"/>
  </conditionalFormatting>
  <conditionalFormatting sqref="A332:A336">
    <cfRule type="duplicateValues" dxfId="436" priority="430" stopIfTrue="1"/>
  </conditionalFormatting>
  <conditionalFormatting sqref="A338:A341">
    <cfRule type="duplicateValues" dxfId="435" priority="428"/>
    <cfRule type="duplicateValues" dxfId="434" priority="429"/>
  </conditionalFormatting>
  <conditionalFormatting sqref="A338:A341">
    <cfRule type="duplicateValues" dxfId="433" priority="427" stopIfTrue="1"/>
  </conditionalFormatting>
  <conditionalFormatting sqref="A343:A346">
    <cfRule type="duplicateValues" dxfId="432" priority="425"/>
    <cfRule type="duplicateValues" dxfId="431" priority="426"/>
  </conditionalFormatting>
  <conditionalFormatting sqref="A343:A346">
    <cfRule type="duplicateValues" dxfId="430" priority="424" stopIfTrue="1"/>
  </conditionalFormatting>
  <conditionalFormatting sqref="A348:A351">
    <cfRule type="duplicateValues" dxfId="429" priority="422"/>
    <cfRule type="duplicateValues" dxfId="428" priority="423"/>
  </conditionalFormatting>
  <conditionalFormatting sqref="A348:A351">
    <cfRule type="duplicateValues" dxfId="427" priority="421" stopIfTrue="1"/>
  </conditionalFormatting>
  <conditionalFormatting sqref="A353:A356">
    <cfRule type="duplicateValues" dxfId="426" priority="419"/>
    <cfRule type="duplicateValues" dxfId="425" priority="420"/>
  </conditionalFormatting>
  <conditionalFormatting sqref="A353:A356">
    <cfRule type="duplicateValues" dxfId="424" priority="418" stopIfTrue="1"/>
  </conditionalFormatting>
  <conditionalFormatting sqref="A358:A361">
    <cfRule type="duplicateValues" dxfId="423" priority="416"/>
    <cfRule type="duplicateValues" dxfId="422" priority="417"/>
  </conditionalFormatting>
  <conditionalFormatting sqref="A358:A361">
    <cfRule type="duplicateValues" dxfId="421" priority="415" stopIfTrue="1"/>
  </conditionalFormatting>
  <conditionalFormatting sqref="A363:A366">
    <cfRule type="duplicateValues" dxfId="420" priority="413"/>
    <cfRule type="duplicateValues" dxfId="419" priority="414"/>
  </conditionalFormatting>
  <conditionalFormatting sqref="A363:A366">
    <cfRule type="duplicateValues" dxfId="418" priority="412" stopIfTrue="1"/>
  </conditionalFormatting>
  <conditionalFormatting sqref="A368:A371">
    <cfRule type="duplicateValues" dxfId="417" priority="410"/>
    <cfRule type="duplicateValues" dxfId="416" priority="411"/>
  </conditionalFormatting>
  <conditionalFormatting sqref="A368:A371">
    <cfRule type="duplicateValues" dxfId="415" priority="409" stopIfTrue="1"/>
  </conditionalFormatting>
  <conditionalFormatting sqref="A373:A376">
    <cfRule type="duplicateValues" dxfId="414" priority="407"/>
    <cfRule type="duplicateValues" dxfId="413" priority="408"/>
  </conditionalFormatting>
  <conditionalFormatting sqref="A373:A376">
    <cfRule type="duplicateValues" dxfId="412" priority="406" stopIfTrue="1"/>
  </conditionalFormatting>
  <conditionalFormatting sqref="A378:A381">
    <cfRule type="duplicateValues" dxfId="411" priority="404"/>
    <cfRule type="duplicateValues" dxfId="410" priority="405"/>
  </conditionalFormatting>
  <conditionalFormatting sqref="A378:A381">
    <cfRule type="duplicateValues" dxfId="409" priority="403" stopIfTrue="1"/>
  </conditionalFormatting>
  <conditionalFormatting sqref="A383:A386">
    <cfRule type="duplicateValues" dxfId="408" priority="401"/>
    <cfRule type="duplicateValues" dxfId="407" priority="402"/>
  </conditionalFormatting>
  <conditionalFormatting sqref="A383:A386">
    <cfRule type="duplicateValues" dxfId="406" priority="400" stopIfTrue="1"/>
  </conditionalFormatting>
  <conditionalFormatting sqref="A388:A391">
    <cfRule type="duplicateValues" dxfId="405" priority="398"/>
    <cfRule type="duplicateValues" dxfId="404" priority="399"/>
  </conditionalFormatting>
  <conditionalFormatting sqref="A388:A391">
    <cfRule type="duplicateValues" dxfId="403" priority="397" stopIfTrue="1"/>
  </conditionalFormatting>
  <conditionalFormatting sqref="A393:A396">
    <cfRule type="duplicateValues" dxfId="402" priority="395"/>
    <cfRule type="duplicateValues" dxfId="401" priority="396"/>
  </conditionalFormatting>
  <conditionalFormatting sqref="A393:A396">
    <cfRule type="duplicateValues" dxfId="400" priority="394" stopIfTrue="1"/>
  </conditionalFormatting>
  <conditionalFormatting sqref="A337">
    <cfRule type="duplicateValues" dxfId="399" priority="392"/>
    <cfRule type="duplicateValues" dxfId="398" priority="393"/>
  </conditionalFormatting>
  <conditionalFormatting sqref="A337">
    <cfRule type="duplicateValues" dxfId="397" priority="391" stopIfTrue="1"/>
  </conditionalFormatting>
  <conditionalFormatting sqref="A342">
    <cfRule type="duplicateValues" dxfId="396" priority="389"/>
    <cfRule type="duplicateValues" dxfId="395" priority="390"/>
  </conditionalFormatting>
  <conditionalFormatting sqref="A342">
    <cfRule type="duplicateValues" dxfId="394" priority="388" stopIfTrue="1"/>
  </conditionalFormatting>
  <conditionalFormatting sqref="A347">
    <cfRule type="duplicateValues" dxfId="393" priority="386"/>
    <cfRule type="duplicateValues" dxfId="392" priority="387"/>
  </conditionalFormatting>
  <conditionalFormatting sqref="A347">
    <cfRule type="duplicateValues" dxfId="391" priority="385" stopIfTrue="1"/>
  </conditionalFormatting>
  <conditionalFormatting sqref="A352">
    <cfRule type="duplicateValues" dxfId="390" priority="383"/>
    <cfRule type="duplicateValues" dxfId="389" priority="384"/>
  </conditionalFormatting>
  <conditionalFormatting sqref="A352">
    <cfRule type="duplicateValues" dxfId="388" priority="382" stopIfTrue="1"/>
  </conditionalFormatting>
  <conditionalFormatting sqref="A357">
    <cfRule type="duplicateValues" dxfId="387" priority="380"/>
    <cfRule type="duplicateValues" dxfId="386" priority="381"/>
  </conditionalFormatting>
  <conditionalFormatting sqref="A357">
    <cfRule type="duplicateValues" dxfId="385" priority="379" stopIfTrue="1"/>
  </conditionalFormatting>
  <conditionalFormatting sqref="A362">
    <cfRule type="duplicateValues" dxfId="384" priority="377"/>
    <cfRule type="duplicateValues" dxfId="383" priority="378"/>
  </conditionalFormatting>
  <conditionalFormatting sqref="A362">
    <cfRule type="duplicateValues" dxfId="382" priority="376" stopIfTrue="1"/>
  </conditionalFormatting>
  <conditionalFormatting sqref="A367">
    <cfRule type="duplicateValues" dxfId="381" priority="374"/>
    <cfRule type="duplicateValues" dxfId="380" priority="375"/>
  </conditionalFormatting>
  <conditionalFormatting sqref="A367">
    <cfRule type="duplicateValues" dxfId="379" priority="373" stopIfTrue="1"/>
  </conditionalFormatting>
  <conditionalFormatting sqref="A372">
    <cfRule type="duplicateValues" dxfId="378" priority="371"/>
    <cfRule type="duplicateValues" dxfId="377" priority="372"/>
  </conditionalFormatting>
  <conditionalFormatting sqref="A372">
    <cfRule type="duplicateValues" dxfId="376" priority="370" stopIfTrue="1"/>
  </conditionalFormatting>
  <conditionalFormatting sqref="A377">
    <cfRule type="duplicateValues" dxfId="375" priority="368"/>
    <cfRule type="duplicateValues" dxfId="374" priority="369"/>
  </conditionalFormatting>
  <conditionalFormatting sqref="A377">
    <cfRule type="duplicateValues" dxfId="373" priority="367" stopIfTrue="1"/>
  </conditionalFormatting>
  <conditionalFormatting sqref="A382">
    <cfRule type="duplicateValues" dxfId="372" priority="365"/>
    <cfRule type="duplicateValues" dxfId="371" priority="366"/>
  </conditionalFormatting>
  <conditionalFormatting sqref="A382">
    <cfRule type="duplicateValues" dxfId="370" priority="364" stopIfTrue="1"/>
  </conditionalFormatting>
  <conditionalFormatting sqref="A387">
    <cfRule type="duplicateValues" dxfId="369" priority="362"/>
    <cfRule type="duplicateValues" dxfId="368" priority="363"/>
  </conditionalFormatting>
  <conditionalFormatting sqref="A387">
    <cfRule type="duplicateValues" dxfId="367" priority="361" stopIfTrue="1"/>
  </conditionalFormatting>
  <conditionalFormatting sqref="A392">
    <cfRule type="duplicateValues" dxfId="366" priority="359"/>
    <cfRule type="duplicateValues" dxfId="365" priority="360"/>
  </conditionalFormatting>
  <conditionalFormatting sqref="A392">
    <cfRule type="duplicateValues" dxfId="364" priority="358" stopIfTrue="1"/>
  </conditionalFormatting>
  <conditionalFormatting sqref="A279:A283">
    <cfRule type="duplicateValues" dxfId="363" priority="357" stopIfTrue="1"/>
  </conditionalFormatting>
  <conditionalFormatting sqref="A21">
    <cfRule type="duplicateValues" dxfId="362" priority="355"/>
    <cfRule type="duplicateValues" dxfId="361" priority="356"/>
  </conditionalFormatting>
  <conditionalFormatting sqref="A31">
    <cfRule type="duplicateValues" dxfId="360" priority="353"/>
    <cfRule type="duplicateValues" dxfId="359" priority="354"/>
  </conditionalFormatting>
  <conditionalFormatting sqref="A36">
    <cfRule type="duplicateValues" dxfId="358" priority="351"/>
    <cfRule type="duplicateValues" dxfId="357" priority="352"/>
  </conditionalFormatting>
  <conditionalFormatting sqref="A41">
    <cfRule type="duplicateValues" dxfId="356" priority="349"/>
    <cfRule type="duplicateValues" dxfId="355" priority="350"/>
  </conditionalFormatting>
  <conditionalFormatting sqref="A51">
    <cfRule type="duplicateValues" dxfId="354" priority="347"/>
    <cfRule type="duplicateValues" dxfId="353" priority="348"/>
  </conditionalFormatting>
  <conditionalFormatting sqref="A56">
    <cfRule type="duplicateValues" dxfId="352" priority="345"/>
    <cfRule type="duplicateValues" dxfId="351" priority="346"/>
  </conditionalFormatting>
  <conditionalFormatting sqref="A76">
    <cfRule type="duplicateValues" dxfId="350" priority="343"/>
    <cfRule type="duplicateValues" dxfId="349" priority="344"/>
  </conditionalFormatting>
  <conditionalFormatting sqref="A81">
    <cfRule type="duplicateValues" dxfId="348" priority="341"/>
    <cfRule type="duplicateValues" dxfId="347" priority="342"/>
  </conditionalFormatting>
  <conditionalFormatting sqref="A86">
    <cfRule type="duplicateValues" dxfId="346" priority="339"/>
    <cfRule type="duplicateValues" dxfId="345" priority="340"/>
  </conditionalFormatting>
  <conditionalFormatting sqref="A91">
    <cfRule type="duplicateValues" dxfId="344" priority="337"/>
    <cfRule type="duplicateValues" dxfId="343" priority="338"/>
  </conditionalFormatting>
  <conditionalFormatting sqref="A96">
    <cfRule type="duplicateValues" dxfId="342" priority="335"/>
    <cfRule type="duplicateValues" dxfId="341" priority="336"/>
  </conditionalFormatting>
  <conditionalFormatting sqref="A101">
    <cfRule type="duplicateValues" dxfId="340" priority="333"/>
    <cfRule type="duplicateValues" dxfId="339" priority="334"/>
  </conditionalFormatting>
  <conditionalFormatting sqref="A106">
    <cfRule type="duplicateValues" dxfId="338" priority="331"/>
    <cfRule type="duplicateValues" dxfId="337" priority="332"/>
  </conditionalFormatting>
  <conditionalFormatting sqref="A111">
    <cfRule type="duplicateValues" dxfId="336" priority="329"/>
    <cfRule type="duplicateValues" dxfId="335" priority="330"/>
  </conditionalFormatting>
  <conditionalFormatting sqref="A116">
    <cfRule type="duplicateValues" dxfId="334" priority="327"/>
    <cfRule type="duplicateValues" dxfId="333" priority="328"/>
  </conditionalFormatting>
  <conditionalFormatting sqref="A121">
    <cfRule type="duplicateValues" dxfId="332" priority="325"/>
    <cfRule type="duplicateValues" dxfId="331" priority="326"/>
  </conditionalFormatting>
  <conditionalFormatting sqref="A112:A115 A22:A25 A32:A35 A37:A40 A42:A45 A52:A55 A57:A60 A87:A90 A92:A95 A97:A100 A102:A105 A117:A120 A122:A125">
    <cfRule type="duplicateValues" dxfId="330" priority="452"/>
    <cfRule type="duplicateValues" dxfId="329" priority="453"/>
  </conditionalFormatting>
  <conditionalFormatting sqref="A130">
    <cfRule type="duplicateValues" dxfId="328" priority="323"/>
    <cfRule type="duplicateValues" dxfId="327" priority="324"/>
  </conditionalFormatting>
  <conditionalFormatting sqref="A135">
    <cfRule type="duplicateValues" dxfId="326" priority="321"/>
    <cfRule type="duplicateValues" dxfId="325" priority="322"/>
  </conditionalFormatting>
  <conditionalFormatting sqref="A140">
    <cfRule type="duplicateValues" dxfId="324" priority="319"/>
    <cfRule type="duplicateValues" dxfId="323" priority="320"/>
  </conditionalFormatting>
  <conditionalFormatting sqref="A156:A159">
    <cfRule type="duplicateValues" dxfId="322" priority="318" stopIfTrue="1"/>
  </conditionalFormatting>
  <conditionalFormatting sqref="A151:A154">
    <cfRule type="duplicateValues" dxfId="321" priority="317" stopIfTrue="1"/>
  </conditionalFormatting>
  <conditionalFormatting sqref="A150">
    <cfRule type="duplicateValues" dxfId="320" priority="315"/>
    <cfRule type="duplicateValues" dxfId="319" priority="316"/>
  </conditionalFormatting>
  <conditionalFormatting sqref="A155">
    <cfRule type="duplicateValues" dxfId="318" priority="313"/>
    <cfRule type="duplicateValues" dxfId="317" priority="314"/>
  </conditionalFormatting>
  <conditionalFormatting sqref="A161:A164">
    <cfRule type="duplicateValues" dxfId="316" priority="312" stopIfTrue="1"/>
  </conditionalFormatting>
  <conditionalFormatting sqref="A160">
    <cfRule type="duplicateValues" dxfId="315" priority="310"/>
    <cfRule type="duplicateValues" dxfId="314" priority="311"/>
  </conditionalFormatting>
  <conditionalFormatting sqref="A136:A139">
    <cfRule type="duplicateValues" dxfId="313" priority="309" stopIfTrue="1"/>
  </conditionalFormatting>
  <conditionalFormatting sqref="A131:A134">
    <cfRule type="duplicateValues" dxfId="312" priority="308" stopIfTrue="1"/>
  </conditionalFormatting>
  <conditionalFormatting sqref="A192:A196">
    <cfRule type="duplicateValues" dxfId="311" priority="307" stopIfTrue="1"/>
  </conditionalFormatting>
  <conditionalFormatting sqref="A187:A191">
    <cfRule type="duplicateValues" dxfId="310" priority="306" stopIfTrue="1"/>
  </conditionalFormatting>
  <conditionalFormatting sqref="A178:A181">
    <cfRule type="duplicateValues" dxfId="309" priority="305" stopIfTrue="1"/>
  </conditionalFormatting>
  <conditionalFormatting sqref="A172:A176">
    <cfRule type="duplicateValues" dxfId="308" priority="304" stopIfTrue="1"/>
  </conditionalFormatting>
  <conditionalFormatting sqref="A202:A205">
    <cfRule type="duplicateValues" dxfId="307" priority="303" stopIfTrue="1"/>
  </conditionalFormatting>
  <conditionalFormatting sqref="A406">
    <cfRule type="duplicateValues" dxfId="306" priority="302" stopIfTrue="1"/>
  </conditionalFormatting>
  <conditionalFormatting sqref="A456">
    <cfRule type="duplicateValues" dxfId="305" priority="301" stopIfTrue="1"/>
  </conditionalFormatting>
  <conditionalFormatting sqref="A11:A15 A112:A115 A22:A25 A32:A35 A37:A40 A42:A45 A52:A55 A57:A60 A87:A90 A92:A95 A97:A100 A102:A105 A117:A120 A122:A129 A165:A171 A206:A229 A245:A273 A320:A324 A397:A405 A407:A411 A457:A461 A326:A331 A427:A440">
    <cfRule type="duplicateValues" dxfId="304" priority="454" stopIfTrue="1"/>
  </conditionalFormatting>
  <conditionalFormatting sqref="A182:A186">
    <cfRule type="duplicateValues" dxfId="303" priority="300" stopIfTrue="1"/>
  </conditionalFormatting>
  <conditionalFormatting sqref="A401:A405">
    <cfRule type="duplicateValues" dxfId="302" priority="455"/>
    <cfRule type="duplicateValues" dxfId="301" priority="456"/>
  </conditionalFormatting>
  <conditionalFormatting sqref="A436:A440">
    <cfRule type="duplicateValues" dxfId="300" priority="457"/>
    <cfRule type="duplicateValues" dxfId="299" priority="458"/>
  </conditionalFormatting>
  <conditionalFormatting sqref="A304">
    <cfRule type="duplicateValues" dxfId="298" priority="294" stopIfTrue="1"/>
  </conditionalFormatting>
  <conditionalFormatting sqref="A304">
    <cfRule type="duplicateValues" dxfId="297" priority="295"/>
    <cfRule type="duplicateValues" dxfId="296" priority="296"/>
  </conditionalFormatting>
  <conditionalFormatting sqref="A305:A308">
    <cfRule type="duplicateValues" dxfId="295" priority="297" stopIfTrue="1"/>
  </conditionalFormatting>
  <conditionalFormatting sqref="A305:A308">
    <cfRule type="duplicateValues" dxfId="294" priority="298"/>
    <cfRule type="duplicateValues" dxfId="293" priority="299"/>
  </conditionalFormatting>
  <conditionalFormatting sqref="A177">
    <cfRule type="duplicateValues" dxfId="292" priority="293" stopIfTrue="1"/>
  </conditionalFormatting>
  <conditionalFormatting sqref="A201">
    <cfRule type="duplicateValues" dxfId="291" priority="290"/>
    <cfRule type="duplicateValues" dxfId="290" priority="291"/>
  </conditionalFormatting>
  <conditionalFormatting sqref="A201">
    <cfRule type="duplicateValues" dxfId="289" priority="292" stopIfTrue="1"/>
  </conditionalFormatting>
  <conditionalFormatting sqref="A230:A234">
    <cfRule type="duplicateValues" dxfId="288" priority="287"/>
    <cfRule type="duplicateValues" dxfId="287" priority="288"/>
  </conditionalFormatting>
  <conditionalFormatting sqref="A230:A234">
    <cfRule type="duplicateValues" dxfId="286" priority="289" stopIfTrue="1"/>
  </conditionalFormatting>
  <conditionalFormatting sqref="A319">
    <cfRule type="duplicateValues" dxfId="285" priority="286" stopIfTrue="1"/>
  </conditionalFormatting>
  <conditionalFormatting sqref="A325">
    <cfRule type="duplicateValues" dxfId="284" priority="285" stopIfTrue="1"/>
  </conditionalFormatting>
  <conditionalFormatting sqref="A446:A450">
    <cfRule type="duplicateValues" dxfId="283" priority="283"/>
    <cfRule type="duplicateValues" dxfId="282" priority="284"/>
  </conditionalFormatting>
  <conditionalFormatting sqref="A446:A450">
    <cfRule type="duplicateValues" dxfId="281" priority="282" stopIfTrue="1"/>
  </conditionalFormatting>
  <conditionalFormatting sqref="A197:A200">
    <cfRule type="duplicateValues" dxfId="280" priority="281" stopIfTrue="1"/>
  </conditionalFormatting>
  <conditionalFormatting sqref="A26">
    <cfRule type="duplicateValues" dxfId="279" priority="276"/>
    <cfRule type="duplicateValues" dxfId="278" priority="277"/>
  </conditionalFormatting>
  <conditionalFormatting sqref="A27:A30">
    <cfRule type="duplicateValues" dxfId="277" priority="278"/>
    <cfRule type="duplicateValues" dxfId="276" priority="279"/>
  </conditionalFormatting>
  <conditionalFormatting sqref="A27:A30">
    <cfRule type="duplicateValues" dxfId="275" priority="280" stopIfTrue="1"/>
  </conditionalFormatting>
  <conditionalFormatting sqref="A46">
    <cfRule type="duplicateValues" dxfId="274" priority="271"/>
    <cfRule type="duplicateValues" dxfId="273" priority="272"/>
  </conditionalFormatting>
  <conditionalFormatting sqref="A47:A50">
    <cfRule type="duplicateValues" dxfId="272" priority="273"/>
    <cfRule type="duplicateValues" dxfId="271" priority="274"/>
  </conditionalFormatting>
  <conditionalFormatting sqref="A47:A50">
    <cfRule type="duplicateValues" dxfId="270" priority="275" stopIfTrue="1"/>
  </conditionalFormatting>
  <conditionalFormatting sqref="A61">
    <cfRule type="duplicateValues" dxfId="269" priority="266"/>
    <cfRule type="duplicateValues" dxfId="268" priority="267"/>
  </conditionalFormatting>
  <conditionalFormatting sqref="A62:A65">
    <cfRule type="duplicateValues" dxfId="267" priority="268"/>
    <cfRule type="duplicateValues" dxfId="266" priority="269"/>
  </conditionalFormatting>
  <conditionalFormatting sqref="A62:A65">
    <cfRule type="duplicateValues" dxfId="265" priority="270" stopIfTrue="1"/>
  </conditionalFormatting>
  <conditionalFormatting sqref="A66">
    <cfRule type="duplicateValues" dxfId="264" priority="261"/>
    <cfRule type="duplicateValues" dxfId="263" priority="262"/>
  </conditionalFormatting>
  <conditionalFormatting sqref="A67:A70">
    <cfRule type="duplicateValues" dxfId="262" priority="263"/>
    <cfRule type="duplicateValues" dxfId="261" priority="264"/>
  </conditionalFormatting>
  <conditionalFormatting sqref="A67:A70">
    <cfRule type="duplicateValues" dxfId="260" priority="265" stopIfTrue="1"/>
  </conditionalFormatting>
  <conditionalFormatting sqref="A71">
    <cfRule type="duplicateValues" dxfId="259" priority="256"/>
    <cfRule type="duplicateValues" dxfId="258" priority="257"/>
  </conditionalFormatting>
  <conditionalFormatting sqref="A72:A75">
    <cfRule type="duplicateValues" dxfId="257" priority="258"/>
    <cfRule type="duplicateValues" dxfId="256" priority="259"/>
  </conditionalFormatting>
  <conditionalFormatting sqref="A72:A75">
    <cfRule type="duplicateValues" dxfId="255" priority="260" stopIfTrue="1"/>
  </conditionalFormatting>
  <conditionalFormatting sqref="A16">
    <cfRule type="duplicateValues" dxfId="254" priority="251"/>
    <cfRule type="duplicateValues" dxfId="253" priority="252"/>
  </conditionalFormatting>
  <conditionalFormatting sqref="A17:A20">
    <cfRule type="duplicateValues" dxfId="252" priority="253"/>
    <cfRule type="duplicateValues" dxfId="251" priority="254"/>
  </conditionalFormatting>
  <conditionalFormatting sqref="A17:A20">
    <cfRule type="duplicateValues" dxfId="250" priority="255" stopIfTrue="1"/>
  </conditionalFormatting>
  <conditionalFormatting sqref="A294">
    <cfRule type="duplicateValues" dxfId="249" priority="246"/>
    <cfRule type="duplicateValues" dxfId="248" priority="247"/>
  </conditionalFormatting>
  <conditionalFormatting sqref="A295:A298">
    <cfRule type="duplicateValues" dxfId="247" priority="248"/>
    <cfRule type="duplicateValues" dxfId="246" priority="249"/>
  </conditionalFormatting>
  <conditionalFormatting sqref="A295:A298">
    <cfRule type="duplicateValues" dxfId="245" priority="250" stopIfTrue="1"/>
  </conditionalFormatting>
  <conditionalFormatting sqref="A299">
    <cfRule type="duplicateValues" dxfId="244" priority="241"/>
    <cfRule type="duplicateValues" dxfId="243" priority="242"/>
  </conditionalFormatting>
  <conditionalFormatting sqref="A300:A303">
    <cfRule type="duplicateValues" dxfId="242" priority="243"/>
    <cfRule type="duplicateValues" dxfId="241" priority="244"/>
  </conditionalFormatting>
  <conditionalFormatting sqref="A300:A303">
    <cfRule type="duplicateValues" dxfId="240" priority="245" stopIfTrue="1"/>
  </conditionalFormatting>
  <conditionalFormatting sqref="A289">
    <cfRule type="duplicateValues" dxfId="239" priority="236"/>
    <cfRule type="duplicateValues" dxfId="238" priority="237"/>
  </conditionalFormatting>
  <conditionalFormatting sqref="A290:A293">
    <cfRule type="duplicateValues" dxfId="237" priority="238"/>
    <cfRule type="duplicateValues" dxfId="236" priority="239"/>
  </conditionalFormatting>
  <conditionalFormatting sqref="A290:A293">
    <cfRule type="duplicateValues" dxfId="235" priority="240" stopIfTrue="1"/>
  </conditionalFormatting>
  <conditionalFormatting sqref="A284">
    <cfRule type="duplicateValues" dxfId="234" priority="231"/>
    <cfRule type="duplicateValues" dxfId="233" priority="232"/>
  </conditionalFormatting>
  <conditionalFormatting sqref="A285:A288">
    <cfRule type="duplicateValues" dxfId="232" priority="233"/>
    <cfRule type="duplicateValues" dxfId="231" priority="234"/>
  </conditionalFormatting>
  <conditionalFormatting sqref="A285:A288">
    <cfRule type="duplicateValues" dxfId="230" priority="235" stopIfTrue="1"/>
  </conditionalFormatting>
  <conditionalFormatting sqref="A412">
    <cfRule type="duplicateValues" dxfId="229" priority="226"/>
    <cfRule type="duplicateValues" dxfId="228" priority="227"/>
  </conditionalFormatting>
  <conditionalFormatting sqref="A413:A416">
    <cfRule type="duplicateValues" dxfId="227" priority="228"/>
    <cfRule type="duplicateValues" dxfId="226" priority="229"/>
  </conditionalFormatting>
  <conditionalFormatting sqref="A413:A416">
    <cfRule type="duplicateValues" dxfId="225" priority="230" stopIfTrue="1"/>
  </conditionalFormatting>
  <conditionalFormatting sqref="A417">
    <cfRule type="duplicateValues" dxfId="224" priority="221"/>
    <cfRule type="duplicateValues" dxfId="223" priority="222"/>
  </conditionalFormatting>
  <conditionalFormatting sqref="A418:A421">
    <cfRule type="duplicateValues" dxfId="222" priority="223"/>
    <cfRule type="duplicateValues" dxfId="221" priority="224"/>
  </conditionalFormatting>
  <conditionalFormatting sqref="A418:A421">
    <cfRule type="duplicateValues" dxfId="220" priority="225" stopIfTrue="1"/>
  </conditionalFormatting>
  <conditionalFormatting sqref="A451:A455">
    <cfRule type="duplicateValues" dxfId="219" priority="219"/>
    <cfRule type="duplicateValues" dxfId="218" priority="220"/>
  </conditionalFormatting>
  <conditionalFormatting sqref="A451:A455">
    <cfRule type="duplicateValues" dxfId="217" priority="218" stopIfTrue="1"/>
  </conditionalFormatting>
  <conditionalFormatting sqref="A309">
    <cfRule type="duplicateValues" dxfId="216" priority="212" stopIfTrue="1"/>
  </conditionalFormatting>
  <conditionalFormatting sqref="A309">
    <cfRule type="duplicateValues" dxfId="215" priority="213"/>
    <cfRule type="duplicateValues" dxfId="214" priority="214"/>
  </conditionalFormatting>
  <conditionalFormatting sqref="A310:A313">
    <cfRule type="duplicateValues" dxfId="213" priority="215" stopIfTrue="1"/>
  </conditionalFormatting>
  <conditionalFormatting sqref="A310:A313">
    <cfRule type="duplicateValues" dxfId="212" priority="216"/>
    <cfRule type="duplicateValues" dxfId="211" priority="217"/>
  </conditionalFormatting>
  <conditionalFormatting sqref="A314">
    <cfRule type="duplicateValues" dxfId="210" priority="206" stopIfTrue="1"/>
  </conditionalFormatting>
  <conditionalFormatting sqref="A314">
    <cfRule type="duplicateValues" dxfId="209" priority="207"/>
    <cfRule type="duplicateValues" dxfId="208" priority="208"/>
  </conditionalFormatting>
  <conditionalFormatting sqref="A315:A318">
    <cfRule type="duplicateValues" dxfId="207" priority="209" stopIfTrue="1"/>
  </conditionalFormatting>
  <conditionalFormatting sqref="A315:A318">
    <cfRule type="duplicateValues" dxfId="206" priority="210"/>
    <cfRule type="duplicateValues" dxfId="205" priority="211"/>
  </conditionalFormatting>
  <conditionalFormatting sqref="A146:A149">
    <cfRule type="duplicateValues" dxfId="204" priority="205" stopIfTrue="1"/>
  </conditionalFormatting>
  <conditionalFormatting sqref="A145">
    <cfRule type="duplicateValues" dxfId="203" priority="203"/>
    <cfRule type="duplicateValues" dxfId="202" priority="204"/>
  </conditionalFormatting>
  <conditionalFormatting sqref="A235:A239">
    <cfRule type="duplicateValues" dxfId="201" priority="200"/>
    <cfRule type="duplicateValues" dxfId="200" priority="201"/>
  </conditionalFormatting>
  <conditionalFormatting sqref="A235:A239">
    <cfRule type="duplicateValues" dxfId="199" priority="202" stopIfTrue="1"/>
  </conditionalFormatting>
  <conditionalFormatting sqref="A240:A244">
    <cfRule type="duplicateValues" dxfId="198" priority="197"/>
    <cfRule type="duplicateValues" dxfId="197" priority="198"/>
  </conditionalFormatting>
  <conditionalFormatting sqref="A240:A244">
    <cfRule type="duplicateValues" dxfId="196" priority="199" stopIfTrue="1"/>
  </conditionalFormatting>
  <conditionalFormatting sqref="A422">
    <cfRule type="duplicateValues" dxfId="195" priority="192"/>
    <cfRule type="duplicateValues" dxfId="194" priority="193"/>
  </conditionalFormatting>
  <conditionalFormatting sqref="A423:A426">
    <cfRule type="duplicateValues" dxfId="193" priority="194"/>
    <cfRule type="duplicateValues" dxfId="192" priority="195"/>
  </conditionalFormatting>
  <conditionalFormatting sqref="A423:A426">
    <cfRule type="duplicateValues" dxfId="191" priority="196" stopIfTrue="1"/>
  </conditionalFormatting>
  <conditionalFormatting sqref="A506:A510">
    <cfRule type="duplicateValues" dxfId="190" priority="189"/>
    <cfRule type="duplicateValues" dxfId="189" priority="190"/>
  </conditionalFormatting>
  <conditionalFormatting sqref="A501:A510">
    <cfRule type="duplicateValues" dxfId="188" priority="191" stopIfTrue="1"/>
  </conditionalFormatting>
  <conditionalFormatting sqref="A511:A520">
    <cfRule type="duplicateValues" dxfId="187" priority="188" stopIfTrue="1"/>
  </conditionalFormatting>
  <conditionalFormatting sqref="A526:A530">
    <cfRule type="duplicateValues" dxfId="186" priority="183"/>
    <cfRule type="duplicateValues" dxfId="185" priority="184"/>
  </conditionalFormatting>
  <conditionalFormatting sqref="A526:A530">
    <cfRule type="duplicateValues" dxfId="184" priority="182" stopIfTrue="1"/>
  </conditionalFormatting>
  <conditionalFormatting sqref="A521:A525">
    <cfRule type="duplicateValues" dxfId="183" priority="185" stopIfTrue="1"/>
  </conditionalFormatting>
  <conditionalFormatting sqref="A521:A525">
    <cfRule type="duplicateValues" dxfId="182" priority="186"/>
    <cfRule type="duplicateValues" dxfId="181" priority="187"/>
  </conditionalFormatting>
  <conditionalFormatting sqref="A532:A535">
    <cfRule type="duplicateValues" dxfId="180" priority="176" stopIfTrue="1"/>
  </conditionalFormatting>
  <conditionalFormatting sqref="A532:A535">
    <cfRule type="duplicateValues" dxfId="179" priority="177"/>
    <cfRule type="duplicateValues" dxfId="178" priority="178"/>
  </conditionalFormatting>
  <conditionalFormatting sqref="A531">
    <cfRule type="duplicateValues" dxfId="177" priority="173" stopIfTrue="1"/>
  </conditionalFormatting>
  <conditionalFormatting sqref="A531">
    <cfRule type="duplicateValues" dxfId="176" priority="174"/>
    <cfRule type="duplicateValues" dxfId="175" priority="175"/>
  </conditionalFormatting>
  <conditionalFormatting sqref="A536:A540">
    <cfRule type="duplicateValues" dxfId="174" priority="179" stopIfTrue="1"/>
  </conditionalFormatting>
  <conditionalFormatting sqref="A536:A540">
    <cfRule type="duplicateValues" dxfId="173" priority="180"/>
    <cfRule type="duplicateValues" dxfId="172" priority="181"/>
  </conditionalFormatting>
  <conditionalFormatting sqref="A541">
    <cfRule type="duplicateValues" dxfId="171" priority="168"/>
    <cfRule type="duplicateValues" dxfId="170" priority="169"/>
  </conditionalFormatting>
  <conditionalFormatting sqref="A542:A545">
    <cfRule type="duplicateValues" dxfId="169" priority="170"/>
    <cfRule type="duplicateValues" dxfId="168" priority="171"/>
  </conditionalFormatting>
  <conditionalFormatting sqref="A542:A545">
    <cfRule type="duplicateValues" dxfId="167" priority="172" stopIfTrue="1"/>
  </conditionalFormatting>
  <conditionalFormatting sqref="A546">
    <cfRule type="duplicateValues" dxfId="166" priority="163"/>
    <cfRule type="duplicateValues" dxfId="165" priority="164"/>
  </conditionalFormatting>
  <conditionalFormatting sqref="A547:A550">
    <cfRule type="duplicateValues" dxfId="164" priority="165"/>
    <cfRule type="duplicateValues" dxfId="163" priority="166"/>
  </conditionalFormatting>
  <conditionalFormatting sqref="A547:A550">
    <cfRule type="duplicateValues" dxfId="162" priority="167" stopIfTrue="1"/>
  </conditionalFormatting>
  <conditionalFormatting sqref="A551">
    <cfRule type="duplicateValues" dxfId="161" priority="158"/>
    <cfRule type="duplicateValues" dxfId="160" priority="159"/>
  </conditionalFormatting>
  <conditionalFormatting sqref="A552:A555">
    <cfRule type="duplicateValues" dxfId="159" priority="160"/>
    <cfRule type="duplicateValues" dxfId="158" priority="161"/>
  </conditionalFormatting>
  <conditionalFormatting sqref="A552:A555">
    <cfRule type="duplicateValues" dxfId="157" priority="162" stopIfTrue="1"/>
  </conditionalFormatting>
  <conditionalFormatting sqref="A556">
    <cfRule type="duplicateValues" dxfId="156" priority="153"/>
    <cfRule type="duplicateValues" dxfId="155" priority="154"/>
  </conditionalFormatting>
  <conditionalFormatting sqref="A557:A560">
    <cfRule type="duplicateValues" dxfId="154" priority="155"/>
    <cfRule type="duplicateValues" dxfId="153" priority="156"/>
  </conditionalFormatting>
  <conditionalFormatting sqref="A557:A560">
    <cfRule type="duplicateValues" dxfId="152" priority="157" stopIfTrue="1"/>
  </conditionalFormatting>
  <conditionalFormatting sqref="A578:A592">
    <cfRule type="duplicateValues" dxfId="151" priority="150"/>
    <cfRule type="duplicateValues" dxfId="150" priority="151"/>
  </conditionalFormatting>
  <conditionalFormatting sqref="A578:A592">
    <cfRule type="duplicateValues" dxfId="149" priority="152" stopIfTrue="1"/>
  </conditionalFormatting>
  <conditionalFormatting sqref="A598:A602">
    <cfRule type="duplicateValues" dxfId="148" priority="149" stopIfTrue="1"/>
  </conditionalFormatting>
  <conditionalFormatting sqref="A593:A597">
    <cfRule type="duplicateValues" dxfId="147" priority="146"/>
    <cfRule type="duplicateValues" dxfId="146" priority="147"/>
  </conditionalFormatting>
  <conditionalFormatting sqref="A593:A597">
    <cfRule type="duplicateValues" dxfId="145" priority="148" stopIfTrue="1"/>
  </conditionalFormatting>
  <conditionalFormatting sqref="A603:A607">
    <cfRule type="duplicateValues" dxfId="144" priority="142" stopIfTrue="1"/>
  </conditionalFormatting>
  <conditionalFormatting sqref="A608:A612">
    <cfRule type="duplicateValues" dxfId="143" priority="143"/>
    <cfRule type="duplicateValues" dxfId="142" priority="144"/>
  </conditionalFormatting>
  <conditionalFormatting sqref="A608:A612">
    <cfRule type="duplicateValues" dxfId="141" priority="145" stopIfTrue="1"/>
  </conditionalFormatting>
  <conditionalFormatting sqref="A613:A617">
    <cfRule type="duplicateValues" dxfId="140" priority="139"/>
    <cfRule type="duplicateValues" dxfId="139" priority="140"/>
  </conditionalFormatting>
  <conditionalFormatting sqref="A613:A617">
    <cfRule type="duplicateValues" dxfId="138" priority="141" stopIfTrue="1"/>
  </conditionalFormatting>
  <conditionalFormatting sqref="A618">
    <cfRule type="duplicateValues" dxfId="137" priority="134"/>
    <cfRule type="duplicateValues" dxfId="136" priority="135"/>
  </conditionalFormatting>
  <conditionalFormatting sqref="A619:A622">
    <cfRule type="duplicateValues" dxfId="135" priority="136"/>
    <cfRule type="duplicateValues" dxfId="134" priority="137"/>
  </conditionalFormatting>
  <conditionalFormatting sqref="A619:A622">
    <cfRule type="duplicateValues" dxfId="133" priority="138" stopIfTrue="1"/>
  </conditionalFormatting>
  <conditionalFormatting sqref="A628:A632">
    <cfRule type="duplicateValues" dxfId="132" priority="131"/>
    <cfRule type="duplicateValues" dxfId="131" priority="132"/>
  </conditionalFormatting>
  <conditionalFormatting sqref="A628:A632">
    <cfRule type="duplicateValues" dxfId="130" priority="133" stopIfTrue="1"/>
  </conditionalFormatting>
  <conditionalFormatting sqref="A623">
    <cfRule type="duplicateValues" dxfId="129" priority="126"/>
    <cfRule type="duplicateValues" dxfId="128" priority="127"/>
  </conditionalFormatting>
  <conditionalFormatting sqref="A624:A627">
    <cfRule type="duplicateValues" dxfId="127" priority="128"/>
    <cfRule type="duplicateValues" dxfId="126" priority="129"/>
  </conditionalFormatting>
  <conditionalFormatting sqref="A624:A627">
    <cfRule type="duplicateValues" dxfId="125" priority="130" stopIfTrue="1"/>
  </conditionalFormatting>
  <conditionalFormatting sqref="A660:A664">
    <cfRule type="duplicateValues" dxfId="124" priority="125" stopIfTrue="1"/>
  </conditionalFormatting>
  <conditionalFormatting sqref="A675:A679">
    <cfRule type="duplicateValues" dxfId="123" priority="124" stopIfTrue="1"/>
  </conditionalFormatting>
  <conditionalFormatting sqref="A670:A674">
    <cfRule type="duplicateValues" dxfId="122" priority="123" stopIfTrue="1"/>
  </conditionalFormatting>
  <conditionalFormatting sqref="A665:A669">
    <cfRule type="duplicateValues" dxfId="121" priority="122" stopIfTrue="1"/>
  </conditionalFormatting>
  <conditionalFormatting sqref="A702:A711">
    <cfRule type="duplicateValues" dxfId="120" priority="119" stopIfTrue="1"/>
  </conditionalFormatting>
  <conditionalFormatting sqref="A707:A711">
    <cfRule type="duplicateValues" dxfId="119" priority="120"/>
    <cfRule type="duplicateValues" dxfId="118" priority="121"/>
  </conditionalFormatting>
  <conditionalFormatting sqref="A720:A724">
    <cfRule type="duplicateValues" dxfId="117" priority="116" stopIfTrue="1"/>
  </conditionalFormatting>
  <conditionalFormatting sqref="A720:A724">
    <cfRule type="duplicateValues" dxfId="116" priority="117"/>
    <cfRule type="duplicateValues" dxfId="115" priority="118"/>
  </conditionalFormatting>
  <conditionalFormatting sqref="A725:A729">
    <cfRule type="duplicateValues" dxfId="114" priority="113" stopIfTrue="1"/>
  </conditionalFormatting>
  <conditionalFormatting sqref="A725:A729">
    <cfRule type="duplicateValues" dxfId="113" priority="114"/>
    <cfRule type="duplicateValues" dxfId="112" priority="115"/>
  </conditionalFormatting>
  <conditionalFormatting sqref="A730:A734">
    <cfRule type="duplicateValues" dxfId="111" priority="110" stopIfTrue="1"/>
  </conditionalFormatting>
  <conditionalFormatting sqref="A730:A734">
    <cfRule type="duplicateValues" dxfId="110" priority="111"/>
    <cfRule type="duplicateValues" dxfId="109" priority="112"/>
  </conditionalFormatting>
  <conditionalFormatting sqref="A735:A739">
    <cfRule type="duplicateValues" dxfId="108" priority="107" stopIfTrue="1"/>
  </conditionalFormatting>
  <conditionalFormatting sqref="A735:A739">
    <cfRule type="duplicateValues" dxfId="107" priority="108"/>
    <cfRule type="duplicateValues" dxfId="106" priority="109"/>
  </conditionalFormatting>
  <conditionalFormatting sqref="A740:A744">
    <cfRule type="duplicateValues" dxfId="105" priority="104" stopIfTrue="1"/>
  </conditionalFormatting>
  <conditionalFormatting sqref="A740:A744">
    <cfRule type="duplicateValues" dxfId="104" priority="105"/>
    <cfRule type="duplicateValues" dxfId="103" priority="106"/>
  </conditionalFormatting>
  <conditionalFormatting sqref="A750:A754">
    <cfRule type="duplicateValues" dxfId="102" priority="101" stopIfTrue="1"/>
  </conditionalFormatting>
  <conditionalFormatting sqref="A750:A754">
    <cfRule type="duplicateValues" dxfId="101" priority="102"/>
    <cfRule type="duplicateValues" dxfId="100" priority="103"/>
  </conditionalFormatting>
  <conditionalFormatting sqref="A745:A749">
    <cfRule type="duplicateValues" dxfId="99" priority="98" stopIfTrue="1"/>
  </conditionalFormatting>
  <conditionalFormatting sqref="A745:A749">
    <cfRule type="duplicateValues" dxfId="98" priority="99"/>
    <cfRule type="duplicateValues" dxfId="97" priority="100"/>
  </conditionalFormatting>
  <conditionalFormatting sqref="A840">
    <cfRule type="duplicateValues" dxfId="96" priority="92" stopIfTrue="1"/>
  </conditionalFormatting>
  <conditionalFormatting sqref="A840">
    <cfRule type="duplicateValues" dxfId="95" priority="93"/>
    <cfRule type="duplicateValues" dxfId="94" priority="94"/>
  </conditionalFormatting>
  <conditionalFormatting sqref="A841:A844">
    <cfRule type="duplicateValues" dxfId="93" priority="95" stopIfTrue="1"/>
  </conditionalFormatting>
  <conditionalFormatting sqref="A841:A844">
    <cfRule type="duplicateValues" dxfId="92" priority="96"/>
    <cfRule type="duplicateValues" dxfId="91" priority="97"/>
  </conditionalFormatting>
  <conditionalFormatting sqref="A835">
    <cfRule type="duplicateValues" dxfId="90" priority="86" stopIfTrue="1"/>
  </conditionalFormatting>
  <conditionalFormatting sqref="A835">
    <cfRule type="duplicateValues" dxfId="89" priority="87"/>
    <cfRule type="duplicateValues" dxfId="88" priority="88"/>
  </conditionalFormatting>
  <conditionalFormatting sqref="A836:A839">
    <cfRule type="duplicateValues" dxfId="87" priority="89" stopIfTrue="1"/>
  </conditionalFormatting>
  <conditionalFormatting sqref="A836:A839">
    <cfRule type="duplicateValues" dxfId="86" priority="90"/>
    <cfRule type="duplicateValues" dxfId="85" priority="91"/>
  </conditionalFormatting>
  <conditionalFormatting sqref="A855">
    <cfRule type="duplicateValues" dxfId="84" priority="80" stopIfTrue="1"/>
  </conditionalFormatting>
  <conditionalFormatting sqref="A855">
    <cfRule type="duplicateValues" dxfId="83" priority="81"/>
    <cfRule type="duplicateValues" dxfId="82" priority="82"/>
  </conditionalFormatting>
  <conditionalFormatting sqref="A856:A859">
    <cfRule type="duplicateValues" dxfId="81" priority="83" stopIfTrue="1"/>
  </conditionalFormatting>
  <conditionalFormatting sqref="A856:A859">
    <cfRule type="duplicateValues" dxfId="80" priority="84"/>
    <cfRule type="duplicateValues" dxfId="79" priority="85"/>
  </conditionalFormatting>
  <conditionalFormatting sqref="A850">
    <cfRule type="duplicateValues" dxfId="78" priority="74" stopIfTrue="1"/>
  </conditionalFormatting>
  <conditionalFormatting sqref="A850">
    <cfRule type="duplicateValues" dxfId="77" priority="75"/>
    <cfRule type="duplicateValues" dxfId="76" priority="76"/>
  </conditionalFormatting>
  <conditionalFormatting sqref="A851:A854">
    <cfRule type="duplicateValues" dxfId="75" priority="77" stopIfTrue="1"/>
  </conditionalFormatting>
  <conditionalFormatting sqref="A851:A854">
    <cfRule type="duplicateValues" dxfId="74" priority="78"/>
    <cfRule type="duplicateValues" dxfId="73" priority="79"/>
  </conditionalFormatting>
  <conditionalFormatting sqref="A845">
    <cfRule type="duplicateValues" dxfId="72" priority="68" stopIfTrue="1"/>
  </conditionalFormatting>
  <conditionalFormatting sqref="A845">
    <cfRule type="duplicateValues" dxfId="71" priority="69"/>
    <cfRule type="duplicateValues" dxfId="70" priority="70"/>
  </conditionalFormatting>
  <conditionalFormatting sqref="A846:A849">
    <cfRule type="duplicateValues" dxfId="69" priority="71" stopIfTrue="1"/>
  </conditionalFormatting>
  <conditionalFormatting sqref="A846:A849">
    <cfRule type="duplicateValues" dxfId="68" priority="72"/>
    <cfRule type="duplicateValues" dxfId="67" priority="73"/>
  </conditionalFormatting>
  <conditionalFormatting sqref="A919:A923">
    <cfRule type="duplicateValues" dxfId="66" priority="66" stopIfTrue="1"/>
  </conditionalFormatting>
  <conditionalFormatting sqref="A914:A918">
    <cfRule type="duplicateValues" dxfId="65" priority="67" stopIfTrue="1"/>
  </conditionalFormatting>
  <conditionalFormatting sqref="A934:A938">
    <cfRule type="duplicateValues" dxfId="64" priority="64" stopIfTrue="1"/>
  </conditionalFormatting>
  <conditionalFormatting sqref="A929:A933">
    <cfRule type="duplicateValues" dxfId="63" priority="65" stopIfTrue="1"/>
  </conditionalFormatting>
  <conditionalFormatting sqref="A924:A928">
    <cfRule type="duplicateValues" dxfId="62" priority="63" stopIfTrue="1"/>
  </conditionalFormatting>
  <conditionalFormatting sqref="A963:A967">
    <cfRule type="duplicateValues" dxfId="61" priority="60" stopIfTrue="1"/>
  </conditionalFormatting>
  <conditionalFormatting sqref="A963:A967">
    <cfRule type="duplicateValues" dxfId="60" priority="61"/>
    <cfRule type="duplicateValues" dxfId="59" priority="62"/>
  </conditionalFormatting>
  <conditionalFormatting sqref="A958:A962">
    <cfRule type="duplicateValues" dxfId="58" priority="57"/>
    <cfRule type="duplicateValues" dxfId="57" priority="58"/>
  </conditionalFormatting>
  <conditionalFormatting sqref="A958:A962">
    <cfRule type="duplicateValues" dxfId="56" priority="59" stopIfTrue="1"/>
  </conditionalFormatting>
  <conditionalFormatting sqref="A973:A977">
    <cfRule type="duplicateValues" dxfId="55" priority="54" stopIfTrue="1"/>
  </conditionalFormatting>
  <conditionalFormatting sqref="A973:A977">
    <cfRule type="duplicateValues" dxfId="54" priority="55"/>
    <cfRule type="duplicateValues" dxfId="53" priority="56"/>
  </conditionalFormatting>
  <conditionalFormatting sqref="A968">
    <cfRule type="duplicateValues" dxfId="52" priority="49"/>
    <cfRule type="duplicateValues" dxfId="51" priority="50"/>
  </conditionalFormatting>
  <conditionalFormatting sqref="A969:A972">
    <cfRule type="duplicateValues" dxfId="50" priority="51"/>
    <cfRule type="duplicateValues" dxfId="49" priority="52"/>
  </conditionalFormatting>
  <conditionalFormatting sqref="A969:A972">
    <cfRule type="duplicateValues" dxfId="48" priority="53" stopIfTrue="1"/>
  </conditionalFormatting>
  <conditionalFormatting sqref="A978">
    <cfRule type="duplicateValues" dxfId="47" priority="44"/>
    <cfRule type="duplicateValues" dxfId="46" priority="45"/>
  </conditionalFormatting>
  <conditionalFormatting sqref="A979:A982">
    <cfRule type="duplicateValues" dxfId="45" priority="46"/>
    <cfRule type="duplicateValues" dxfId="44" priority="47"/>
  </conditionalFormatting>
  <conditionalFormatting sqref="A979:A982">
    <cfRule type="duplicateValues" dxfId="43" priority="48" stopIfTrue="1"/>
  </conditionalFormatting>
  <conditionalFormatting sqref="A983">
    <cfRule type="duplicateValues" dxfId="42" priority="39"/>
    <cfRule type="duplicateValues" dxfId="41" priority="40"/>
  </conditionalFormatting>
  <conditionalFormatting sqref="A984:A987">
    <cfRule type="duplicateValues" dxfId="40" priority="41"/>
    <cfRule type="duplicateValues" dxfId="39" priority="42"/>
  </conditionalFormatting>
  <conditionalFormatting sqref="A984:A987">
    <cfRule type="duplicateValues" dxfId="38" priority="43" stopIfTrue="1"/>
  </conditionalFormatting>
  <conditionalFormatting sqref="A988:A992">
    <cfRule type="duplicateValues" dxfId="37" priority="38" stopIfTrue="1"/>
  </conditionalFormatting>
  <conditionalFormatting sqref="A993:A997">
    <cfRule type="duplicateValues" dxfId="36" priority="37" stopIfTrue="1"/>
  </conditionalFormatting>
  <conditionalFormatting sqref="A1003:A1007">
    <cfRule type="duplicateValues" dxfId="35" priority="36" stopIfTrue="1"/>
  </conditionalFormatting>
  <conditionalFormatting sqref="A998:A1002">
    <cfRule type="duplicateValues" dxfId="34" priority="35" stopIfTrue="1"/>
  </conditionalFormatting>
  <conditionalFormatting sqref="A1013:A1017">
    <cfRule type="duplicateValues" dxfId="33" priority="34" stopIfTrue="1"/>
  </conditionalFormatting>
  <conditionalFormatting sqref="A1008:A1012">
    <cfRule type="duplicateValues" dxfId="32" priority="33" stopIfTrue="1"/>
  </conditionalFormatting>
  <conditionalFormatting sqref="A1023:A1027">
    <cfRule type="duplicateValues" dxfId="31" priority="32" stopIfTrue="1"/>
  </conditionalFormatting>
  <conditionalFormatting sqref="A1018:A1022">
    <cfRule type="duplicateValues" dxfId="30" priority="31" stopIfTrue="1"/>
  </conditionalFormatting>
  <conditionalFormatting sqref="A1033:A1037">
    <cfRule type="duplicateValues" dxfId="29" priority="30" stopIfTrue="1"/>
  </conditionalFormatting>
  <conditionalFormatting sqref="A1028:A1032">
    <cfRule type="duplicateValues" dxfId="28" priority="29" stopIfTrue="1"/>
  </conditionalFormatting>
  <conditionalFormatting sqref="A1043:A1047">
    <cfRule type="duplicateValues" dxfId="27" priority="28" stopIfTrue="1"/>
  </conditionalFormatting>
  <conditionalFormatting sqref="A1038:A1042">
    <cfRule type="duplicateValues" dxfId="26" priority="27" stopIfTrue="1"/>
  </conditionalFormatting>
  <conditionalFormatting sqref="A1048:A1052">
    <cfRule type="duplicateValues" dxfId="25" priority="26" stopIfTrue="1"/>
  </conditionalFormatting>
  <conditionalFormatting sqref="A1053:A1057">
    <cfRule type="duplicateValues" dxfId="24" priority="25" stopIfTrue="1"/>
  </conditionalFormatting>
  <conditionalFormatting sqref="A1095:A1099">
    <cfRule type="duplicateValues" dxfId="23" priority="24" stopIfTrue="1"/>
  </conditionalFormatting>
  <conditionalFormatting sqref="A1100:A1104">
    <cfRule type="duplicateValues" dxfId="22" priority="23" stopIfTrue="1"/>
  </conditionalFormatting>
  <conditionalFormatting sqref="A1105:A1109">
    <cfRule type="duplicateValues" dxfId="21" priority="22" stopIfTrue="1"/>
  </conditionalFormatting>
  <conditionalFormatting sqref="A1110:A1114">
    <cfRule type="duplicateValues" dxfId="20" priority="21" stopIfTrue="1"/>
  </conditionalFormatting>
  <conditionalFormatting sqref="A1115:A1119">
    <cfRule type="duplicateValues" dxfId="19" priority="20" stopIfTrue="1"/>
  </conditionalFormatting>
  <conditionalFormatting sqref="A1120:A1124">
    <cfRule type="duplicateValues" dxfId="18" priority="19" stopIfTrue="1"/>
  </conditionalFormatting>
  <conditionalFormatting sqref="A1125:A1129">
    <cfRule type="duplicateValues" dxfId="17" priority="18" stopIfTrue="1"/>
  </conditionalFormatting>
  <conditionalFormatting sqref="A1130:A1134">
    <cfRule type="duplicateValues" dxfId="16" priority="17" stopIfTrue="1"/>
  </conditionalFormatting>
  <conditionalFormatting sqref="A1135:A1139">
    <cfRule type="duplicateValues" dxfId="15" priority="16" stopIfTrue="1"/>
  </conditionalFormatting>
  <conditionalFormatting sqref="A1140:A1144">
    <cfRule type="duplicateValues" dxfId="14" priority="15" stopIfTrue="1"/>
  </conditionalFormatting>
  <conditionalFormatting sqref="A1145:A1149">
    <cfRule type="duplicateValues" dxfId="13" priority="14" stopIfTrue="1"/>
  </conditionalFormatting>
  <conditionalFormatting sqref="A1150:A1154">
    <cfRule type="duplicateValues" dxfId="12" priority="13" stopIfTrue="1"/>
  </conditionalFormatting>
  <conditionalFormatting sqref="A1155:A1159">
    <cfRule type="duplicateValues" dxfId="11" priority="12" stopIfTrue="1"/>
  </conditionalFormatting>
  <conditionalFormatting sqref="A1173">
    <cfRule type="duplicateValues" dxfId="10" priority="7"/>
    <cfRule type="duplicateValues" dxfId="9" priority="8"/>
  </conditionalFormatting>
  <conditionalFormatting sqref="A1174:A1177">
    <cfRule type="duplicateValues" dxfId="8" priority="9"/>
    <cfRule type="duplicateValues" dxfId="7" priority="10"/>
  </conditionalFormatting>
  <conditionalFormatting sqref="A1174:A1177">
    <cfRule type="duplicateValues" dxfId="6" priority="11" stopIfTrue="1"/>
  </conditionalFormatting>
  <conditionalFormatting sqref="A1178">
    <cfRule type="duplicateValues" dxfId="5" priority="2"/>
    <cfRule type="duplicateValues" dxfId="4" priority="3"/>
  </conditionalFormatting>
  <conditionalFormatting sqref="A1179:A1182">
    <cfRule type="duplicateValues" dxfId="3" priority="4"/>
    <cfRule type="duplicateValues" dxfId="2" priority="5"/>
  </conditionalFormatting>
  <conditionalFormatting sqref="A1179:A1182">
    <cfRule type="duplicateValues" dxfId="1" priority="6" stopIfTrue="1"/>
  </conditionalFormatting>
  <conditionalFormatting sqref="A1186:A1187">
    <cfRule type="duplicateValues" dxfId="0" priority="1" stopIfTrue="1"/>
  </conditionalFormatting>
  <pageMargins left="0.19685039370078741" right="0.19685039370078741" top="0.59055118110236227" bottom="0.19685039370078741" header="0.19685039370078741" footer="0.19685039370078741"/>
  <pageSetup paperSize="8" scale="4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ОтчетДЭР</vt:lpstr>
      <vt:lpstr>ОтчетДЭР!Заголовки_для_печати</vt:lpstr>
      <vt:lpstr>ОтчетДЭР!Область_печати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Александра Щербуха</dc:creator>
  <cp:lastModifiedBy>Бабий Светлана Геннадьевна</cp:lastModifiedBy>
  <cp:lastPrinted>2020-01-27T11:12:19Z</cp:lastPrinted>
  <dcterms:created xsi:type="dcterms:W3CDTF">2019-03-13T07:01:55Z</dcterms:created>
  <dcterms:modified xsi:type="dcterms:W3CDTF">2020-01-27T14:29:08Z</dcterms:modified>
</cp:coreProperties>
</file>